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orp\hq\UsersRTL\olekivanov\Desktop\аркадия\"/>
    </mc:Choice>
  </mc:AlternateContent>
  <bookViews>
    <workbookView xWindow="0" yWindow="0" windowWidth="22992" windowHeight="8508"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Лист1!$A$7:$I$192</definedName>
    <definedName name="Виконується">#REF!</definedName>
  </definedNames>
  <calcPr calcId="162913"/>
</workbook>
</file>

<file path=xl/calcChain.xml><?xml version="1.0" encoding="utf-8"?>
<calcChain xmlns="http://schemas.openxmlformats.org/spreadsheetml/2006/main">
  <c r="F161" i="51" l="1"/>
  <c r="K156" i="51"/>
  <c r="F165" i="51"/>
  <c r="F164" i="51"/>
  <c r="K162" i="51"/>
  <c r="F44" i="51"/>
  <c r="F45" i="51"/>
  <c r="D182" i="51"/>
  <c r="K50" i="51"/>
  <c r="F46" i="51"/>
  <c r="I84" i="51"/>
  <c r="K84" i="51" s="1"/>
  <c r="F84" i="51"/>
  <c r="D174" i="51"/>
  <c r="D97" i="51"/>
  <c r="D92" i="51"/>
  <c r="D79" i="51"/>
  <c r="K113" i="51" l="1"/>
  <c r="F113" i="51"/>
  <c r="K76" i="51"/>
  <c r="I64" i="51" l="1"/>
  <c r="K42" i="51"/>
  <c r="I41" i="51"/>
  <c r="K41" i="51" s="1"/>
  <c r="I40" i="51"/>
  <c r="K40" i="51" s="1"/>
  <c r="K39" i="51" l="1"/>
  <c r="D181" i="51"/>
  <c r="I98" i="51"/>
  <c r="K98" i="51" s="1"/>
  <c r="I97" i="51"/>
  <c r="K97" i="51" s="1"/>
  <c r="F97" i="51"/>
  <c r="I83" i="51"/>
  <c r="K83" i="51" s="1"/>
  <c r="I82" i="51"/>
  <c r="K82" i="51" s="1"/>
  <c r="F82" i="51"/>
  <c r="I93" i="51"/>
  <c r="K15" i="51"/>
  <c r="F25" i="51"/>
  <c r="F18" i="51"/>
  <c r="F19" i="51"/>
  <c r="F17" i="51"/>
  <c r="I58" i="51" l="1"/>
  <c r="K10" i="51"/>
  <c r="K13" i="51"/>
  <c r="K12" i="51"/>
  <c r="F183" i="51"/>
  <c r="F184" i="51"/>
  <c r="F185" i="51"/>
  <c r="F111" i="51" l="1"/>
  <c r="F32" i="51"/>
  <c r="I115" i="51" l="1"/>
  <c r="K115" i="51" s="1"/>
  <c r="I94" i="51"/>
  <c r="I90" i="51"/>
  <c r="I87" i="51"/>
  <c r="I86" i="51"/>
  <c r="I80" i="51"/>
  <c r="I79" i="51" l="1"/>
  <c r="I92" i="51" l="1"/>
  <c r="F182" i="51"/>
  <c r="I69" i="51" l="1"/>
  <c r="I74" i="51"/>
  <c r="K120" i="51" l="1"/>
  <c r="K148" i="51"/>
  <c r="K161" i="51"/>
  <c r="K160" i="51"/>
  <c r="F160" i="51"/>
  <c r="F156" i="51"/>
  <c r="I138" i="51"/>
  <c r="K138" i="51" s="1"/>
  <c r="I137" i="51"/>
  <c r="K137" i="51" s="1"/>
  <c r="F137" i="51"/>
  <c r="I174" i="51"/>
  <c r="K87" i="51"/>
  <c r="K80" i="51"/>
  <c r="I95" i="51" l="1"/>
  <c r="K95" i="51" s="1"/>
  <c r="I91" i="51"/>
  <c r="K91" i="51" s="1"/>
  <c r="K93" i="51"/>
  <c r="K94" i="51"/>
  <c r="K90" i="51"/>
  <c r="K86" i="51"/>
  <c r="F86" i="51"/>
  <c r="I73" i="51"/>
  <c r="K73" i="51" s="1"/>
  <c r="K72" i="51"/>
  <c r="K75" i="51"/>
  <c r="K74" i="51"/>
  <c r="K71" i="51"/>
  <c r="K70" i="51"/>
  <c r="K69" i="51"/>
  <c r="F69" i="51"/>
  <c r="I63" i="51" l="1"/>
  <c r="I142" i="51" l="1"/>
  <c r="I141" i="51"/>
  <c r="K183" i="51" l="1"/>
  <c r="K140" i="51"/>
  <c r="K144" i="51"/>
  <c r="K145" i="51"/>
  <c r="K146" i="51"/>
  <c r="K152" i="51"/>
  <c r="K121" i="51"/>
  <c r="K122" i="51"/>
  <c r="K123" i="51"/>
  <c r="K124" i="51"/>
  <c r="K125" i="51"/>
  <c r="K126" i="51"/>
  <c r="K127" i="51"/>
  <c r="K101" i="51"/>
  <c r="K102" i="51"/>
  <c r="K103" i="51"/>
  <c r="K104" i="51"/>
  <c r="K105" i="51"/>
  <c r="K106" i="51"/>
  <c r="K112" i="51"/>
  <c r="K117" i="51" s="1"/>
  <c r="K59" i="51"/>
  <c r="K60" i="51"/>
  <c r="K61" i="51"/>
  <c r="K62" i="51"/>
  <c r="K63" i="51"/>
  <c r="K65" i="51"/>
  <c r="F173" i="51"/>
  <c r="F174" i="51"/>
  <c r="F175" i="51"/>
  <c r="F176" i="51"/>
  <c r="F167" i="51"/>
  <c r="F168" i="51"/>
  <c r="F154" i="51"/>
  <c r="F142" i="51"/>
  <c r="F132" i="51"/>
  <c r="F133" i="51"/>
  <c r="F134" i="51"/>
  <c r="F24" i="51"/>
  <c r="F36" i="51"/>
  <c r="F26" i="51"/>
  <c r="F11" i="51"/>
  <c r="F12" i="51"/>
  <c r="F13" i="51"/>
  <c r="F15" i="51"/>
  <c r="F16" i="51"/>
  <c r="F34" i="51"/>
  <c r="F35" i="51"/>
  <c r="F22" i="51"/>
  <c r="F23" i="51"/>
  <c r="F107" i="51"/>
  <c r="F112" i="51"/>
  <c r="F114" i="51"/>
  <c r="F90" i="51"/>
  <c r="F92" i="51"/>
  <c r="F94" i="51"/>
  <c r="F101" i="51"/>
  <c r="F39" i="51"/>
  <c r="F49" i="51"/>
  <c r="F50" i="51"/>
  <c r="F52" i="51"/>
  <c r="F53" i="51"/>
  <c r="F51" i="51"/>
  <c r="K141" i="51" l="1"/>
  <c r="K155" i="51" l="1"/>
  <c r="F153" i="51"/>
  <c r="F149" i="51"/>
  <c r="K142" i="51" l="1"/>
  <c r="I53" i="51" l="1"/>
  <c r="K53" i="51" s="1"/>
  <c r="F38" i="51"/>
  <c r="K11" i="51"/>
  <c r="F10" i="51"/>
  <c r="K64" i="51" l="1"/>
  <c r="K58" i="51"/>
  <c r="F58" i="51"/>
  <c r="F117" i="51" l="1"/>
  <c r="F119" i="51"/>
  <c r="F125" i="51"/>
  <c r="F128" i="51"/>
  <c r="F131" i="51"/>
  <c r="F136" i="51"/>
  <c r="F139" i="51"/>
  <c r="F141" i="51"/>
  <c r="F145" i="51"/>
  <c r="F171" i="51"/>
  <c r="F178" i="51" s="1"/>
  <c r="F180" i="51"/>
  <c r="F186" i="51" s="1"/>
  <c r="K182" i="51"/>
  <c r="K186" i="51" s="1"/>
  <c r="F79" i="51"/>
  <c r="I143" i="51"/>
  <c r="K143" i="51" s="1"/>
  <c r="F109" i="51" l="1"/>
  <c r="F169" i="51"/>
  <c r="I177" i="51"/>
  <c r="I176" i="51"/>
  <c r="I175" i="51"/>
  <c r="K108" i="51"/>
  <c r="I107" i="51"/>
  <c r="F188" i="51" l="1"/>
  <c r="K79" i="51"/>
  <c r="F190" i="51" l="1"/>
  <c r="K92" i="51"/>
  <c r="I114" i="51" l="1"/>
  <c r="K128" i="51" l="1"/>
  <c r="I131" i="51" l="1"/>
  <c r="I139" i="51"/>
  <c r="I147" i="51"/>
  <c r="K147" i="51" s="1"/>
  <c r="K154" i="51" l="1"/>
  <c r="K109" i="51" l="1"/>
  <c r="K119" i="51" l="1"/>
  <c r="K139" i="51" l="1"/>
  <c r="K169" i="51" s="1"/>
  <c r="K177" i="51" l="1"/>
  <c r="K176" i="51"/>
  <c r="K175" i="51"/>
  <c r="K174" i="51"/>
  <c r="K178" i="51" l="1"/>
  <c r="K187" i="51" s="1"/>
  <c r="K188" i="51" s="1"/>
  <c r="K189" i="51" s="1"/>
  <c r="K190" i="51" s="1"/>
  <c r="K191" i="51" s="1"/>
  <c r="K192" i="51" s="1"/>
</calcChain>
</file>

<file path=xl/sharedStrings.xml><?xml version="1.0" encoding="utf-8"?>
<sst xmlns="http://schemas.openxmlformats.org/spreadsheetml/2006/main" count="498" uniqueCount="299">
  <si>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</si>
  <si>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</si>
  <si>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</si>
  <si>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</si>
  <si>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</si>
  <si>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</si>
  <si>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</si>
  <si>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</si>
  <si>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</si>
  <si>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</si>
  <si>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</si>
  <si>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</si>
  <si>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</si>
  <si>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</si>
  <si>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</si>
  <si>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</si>
  <si>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</si>
  <si>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</si>
  <si>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</si>
  <si>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</si>
  <si>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</si>
  <si>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</si>
  <si>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</si>
  <si>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</si>
  <si>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</si>
  <si>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</si>
  <si>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</si>
  <si>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</si>
  <si>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</si>
  <si>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</si>
  <si>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</si>
  <si>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</si>
  <si>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</si>
  <si>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</si>
  <si>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</si>
  <si>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</si>
  <si>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</si>
  <si>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</si>
  <si>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</si>
  <si>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</si>
  <si>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</si>
  <si>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</si>
  <si>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</si>
  <si>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</si>
  <si>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</si>
  <si>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</si>
  <si>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</si>
  <si>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</si>
  <si>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</si>
  <si>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</si>
  <si>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</si>
  <si>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</si>
  <si>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</si>
  <si>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</si>
  <si>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</si>
  <si>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</si>
  <si>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</si>
  <si>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</si>
  <si>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</si>
  <si>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</si>
  <si>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</si>
  <si>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</si>
  <si>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</si>
  <si>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</si>
  <si>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</si>
  <si>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</si>
  <si>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</si>
  <si>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</si>
  <si>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</si>
  <si>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</si>
  <si>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</si>
  <si>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</si>
  <si>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</si>
  <si>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</si>
  <si>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</si>
  <si>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</si>
  <si>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</si>
  <si>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</si>
  <si>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</si>
  <si>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</si>
  <si>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</si>
  <si>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</si>
  <si>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</si>
  <si>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</si>
  <si>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</si>
  <si>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</si>
  <si>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</si>
  <si>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</si>
  <si>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</si>
  <si>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</si>
  <si>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</si>
  <si>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</si>
  <si>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</si>
  <si>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</si>
  <si>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</si>
  <si>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</si>
  <si>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</si>
  <si>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</si>
  <si>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</si>
  <si>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</si>
  <si>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</si>
  <si>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</si>
  <si>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</si>
  <si>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</si>
  <si>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</si>
  <si>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</si>
  <si>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</si>
  <si>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</si>
  <si>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</si>
  <si>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</si>
  <si>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</si>
  <si>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</si>
  <si>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</si>
  <si>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</si>
  <si>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</si>
  <si>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19" Patch Panel</t>
  </si>
  <si>
    <t>СКС Шафа 19" 600*600</t>
  </si>
  <si>
    <t>Блок 19" на 9 роз.</t>
  </si>
  <si>
    <t>Виніс та навантаження сміття</t>
  </si>
  <si>
    <t>маш</t>
  </si>
  <si>
    <t>т</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</si>
  <si>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</si>
  <si>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</si>
  <si>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</si>
  <si>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</si>
  <si>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Штробління підлоги з заробленням</t>
  </si>
  <si>
    <t>Обєм на одиницю виміру</t>
  </si>
  <si>
    <t>ВСЬОГО вартість робіт, грн.( без ПДВ)</t>
  </si>
  <si>
    <t>ВСЬОГО вартість матеріалів, грн.  (без ПДВ)</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</si>
  <si>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</si>
  <si>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</si>
  <si>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</si>
  <si>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</si>
  <si>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</si>
  <si>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</si>
  <si>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</si>
  <si>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</si>
  <si>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</si>
  <si>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</si>
  <si>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</si>
  <si>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ВСЬОГО ВАРТІСТЬ МАТЕРІАЛІВ Інших РОБІТ, грн. (без ПДВ):</t>
  </si>
  <si>
    <t>ВСЬОГО ПО Кошторису  без ПДВ, ГРН.:</t>
  </si>
  <si>
    <t>ВСЬОГО ПО Кошторису  з ПДВ, ГРН.:</t>
  </si>
  <si>
    <t>Фарба інтер'єрна акрилова  RAL 3020</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</si>
  <si>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</si>
  <si>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</si>
  <si>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</si>
  <si>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Коробка розподільча E.NEXT 100x100x45 IP20 s027026</t>
  </si>
  <si>
    <t>Прокладання кабеля для колонок</t>
  </si>
  <si>
    <t>колонка акустична</t>
  </si>
  <si>
    <t>Монтаж та підлючення підсилювача</t>
  </si>
  <si>
    <t>підсилювач</t>
  </si>
  <si>
    <t xml:space="preserve">Фарбування стін (за 2 рази + грунт) ral 3020 </t>
  </si>
  <si>
    <t>Сейф</t>
  </si>
  <si>
    <t>Кріплення анкерами сейфа/металлевої шкафи до полу(стіни)</t>
  </si>
  <si>
    <t>Анкер розпірний з болтом 10х80 EU 10x80 мм</t>
  </si>
  <si>
    <t xml:space="preserve">Монтаж ПВХ плінтуса на саморізи </t>
  </si>
  <si>
    <t>мп</t>
  </si>
  <si>
    <t>комп</t>
  </si>
  <si>
    <t>Саморіз по металу 3.5x25 мм 100 шт Expert Fix</t>
  </si>
  <si>
    <t>уп</t>
  </si>
  <si>
    <t>м2</t>
  </si>
  <si>
    <t xml:space="preserve">Фуга Ceresit CE 40 aguastatic </t>
  </si>
  <si>
    <t>Дюбель ударний потай 6x60 мм 100 шт.</t>
  </si>
  <si>
    <t xml:space="preserve">Шпаклівка Knauf FUGENFULLER 25 кг
</t>
  </si>
  <si>
    <t>Склострічка самоклейка BauGut 50мм х 20м</t>
  </si>
  <si>
    <t>Фарбування стін (за 2 рази + грунт) ral 7047</t>
  </si>
  <si>
    <t>Фарба інтер'єрна акрилова  RAL 7047</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</si>
  <si>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</si>
  <si>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</si>
  <si>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</si>
  <si>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</si>
  <si>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Кріплення касового ящика</t>
  </si>
  <si>
    <t>Ізострічка EMT 0,13x15 мм 10 м чорна ПВХ 12-0403 BK</t>
  </si>
  <si>
    <t>Розетка із заземленням Schneider Electric Asfora 16 А 250 В без шторок білий</t>
  </si>
  <si>
    <t xml:space="preserve">Автоматичний вимикач </t>
  </si>
  <si>
    <t>Вимикач одноклавішний Schneider Electric Asfora самозажиммаючий 10 А 220В IP20 білий EPH0300121</t>
  </si>
  <si>
    <t>Труба гофрированная с протяжкой UP! (Underprice) ПВХ 20 мм / 50 м</t>
  </si>
  <si>
    <t>Встановлення лічильника 3ф</t>
  </si>
  <si>
    <t>Кабель силовой монолит ЗЗЦМ ВВГнгд 3х2,5 медь</t>
  </si>
  <si>
    <t xml:space="preserve">Монтаж розеток накладних  </t>
  </si>
  <si>
    <t>Саморез со сверлом по металу 3.5x9 мм 250 шт</t>
  </si>
  <si>
    <t>Саморез по металу 3.5x25 мм 1000 шт</t>
  </si>
  <si>
    <t>Демонтаж круглого топ 10 столу 1000мм (демонтаж, стречування, маркування, погрузка)</t>
  </si>
  <si>
    <t>Демонтаж подвійного столу для телефонів 1250мм (демонтаж, стречування, маркування, погрузка)</t>
  </si>
  <si>
    <t>Демонтаж модуля настінного для аксесуарів 1200мм (демонтаж, стречування, маркування,погрузка)</t>
  </si>
  <si>
    <t>Демонтаж модуля настінного для аксесуарів 600мм (демонтаж, стречування, маркування,погрузка)</t>
  </si>
  <si>
    <t>Демонтаж настінної панелі 600 (демонтаж, стречування, маркування,погрузка)</t>
  </si>
  <si>
    <t xml:space="preserve">Демонтаж стільців(стречування) </t>
  </si>
  <si>
    <t>Меблі та обладнання</t>
  </si>
  <si>
    <t>Загально будівельні роботи</t>
  </si>
  <si>
    <t>Гофроящик об'ємний 800x480x420 мм</t>
  </si>
  <si>
    <t>Стрічка самоклейка 48*300м*40мік</t>
  </si>
  <si>
    <t>Гофрокартон 2-х шаровий v2 1,05хx10 м 10,5 м. кв.</t>
  </si>
  <si>
    <t>посл</t>
  </si>
  <si>
    <t>Монтаж шинопроводу</t>
  </si>
  <si>
    <t>Тросовий підвіс для шинопроводу LD 2002 150 см</t>
  </si>
  <si>
    <t xml:space="preserve">Зєднувач лінійний, </t>
  </si>
  <si>
    <t>копм</t>
  </si>
  <si>
    <t>LED світильник LightMaster LLT201, потужність 30Вт,  4000K</t>
  </si>
  <si>
    <t>послуга</t>
  </si>
  <si>
    <t>щиток (існуючий)</t>
  </si>
  <si>
    <t>Кабель акустичний Одескабель Loudspeaker Cable Hi-Fi, 2х1,5 кв.мм</t>
  </si>
  <si>
    <t>Стретч 17мік*50см вага нетто 2,346 (+/-2%)кг макс. Довж палетування 600м.п</t>
  </si>
  <si>
    <t>Колодка клемна E.NEXT e.lc.pro.pl.3 з натискним важелем 5 шт. сірий</t>
  </si>
  <si>
    <t>Шинопровід 1-фазний LightMaster CAB2000 100 см білий</t>
  </si>
  <si>
    <t>Шинопровід 1-фазний LightMaster CAB2000 200 см білий</t>
  </si>
  <si>
    <t>ВСЬОГО  ВАРТІСТЬ  РОБІТ З МОНТАЖУ МЕБЛІВ, грн.( без ПДВ):</t>
  </si>
  <si>
    <t>ВСЬОГО  ВАРТІСТЬ МАТЕРІАЛІВ З МОНТАЖУ МЕБЛІВ, грн.( без ПДВ):</t>
  </si>
  <si>
    <t>Фарбування відкосів (за 2 рази + грунт) 7047</t>
  </si>
  <si>
    <t>Обєми робіт та матеріалів носять рекомендаційний характер та можуть коррегуватися Виконавцем на підставі наданих креслень та ТЗ</t>
  </si>
  <si>
    <t>Матеріали вказані в дефектному акті можуть бути замінені Виконавцем на аналогічні за якістю та технічними характеристиками.</t>
  </si>
  <si>
    <t>за попереднім погодженням з Замовником</t>
  </si>
  <si>
    <t xml:space="preserve"> Профіль BauGut ARMOSTEEL UW 75/3 м </t>
  </si>
  <si>
    <t>Профіль BauGut ARMOSTEEL CW 75/4 м</t>
  </si>
  <si>
    <t>Демонтаж великого столу для тех зони з подвійним EPOS  1770 мм (демонтаж, стречування, маркування, погрузка)</t>
  </si>
  <si>
    <t xml:space="preserve">Демонтаж акрилових рекламних панелей </t>
  </si>
  <si>
    <t>ДЕМОНТАЖ/ПАКУВАННЯ/НАВАНТАЖЕННЯ</t>
  </si>
  <si>
    <t>Демонтаж електропроводки до 50м2 (прибрати кабель по стелі ,відключення,обрізати кабеля в стінах)</t>
  </si>
  <si>
    <t>Демонтаж плінтуса пластикового</t>
  </si>
  <si>
    <t xml:space="preserve">демонтаж г/к перегородки </t>
  </si>
  <si>
    <t>Демонтаж електрофурнітури (розетки, вимикачі і т.д.)</t>
  </si>
  <si>
    <t>Демонтаж електролічильника 3ф  (зі збереженням)</t>
  </si>
  <si>
    <t>Демонатаж ЩР (зі збереженням)</t>
  </si>
  <si>
    <t xml:space="preserve"> Шпаклювання стін і перегородок  (шпаклівка старт + фініш, 2-х разова шпаклівка  грунтовка і шліфування)</t>
  </si>
  <si>
    <t>Шпаклівка akril-putzs 27 кг</t>
  </si>
  <si>
    <t>Вивезення меблів та обладнання (Бориспільский р-н с. Мартусівка Моїсеєва 72)</t>
  </si>
  <si>
    <t xml:space="preserve">Підключення кабелю електроживлення від виведення (з-під підлоги) до столу відкритої викладки через колодку на 6 гнізд </t>
  </si>
  <si>
    <t xml:space="preserve">Підключення кабелю електроживлення від виведення (зі стелі) до столу відкритої викладки через колодку на 6 гнізд </t>
  </si>
  <si>
    <t>Кабель спиральный 3*0.75 6000мм</t>
  </si>
  <si>
    <t>монтаж аварійного світильника</t>
  </si>
  <si>
    <t>Монтаж підвісних світильників</t>
  </si>
  <si>
    <t>Світлодіодний світильник X-LED квадрат (440x440x43) LSNK-80</t>
  </si>
  <si>
    <t>м.п</t>
  </si>
  <si>
    <t>провод шввп 2*0.75 прзорий</t>
  </si>
  <si>
    <t>стяжка кабельная прозора</t>
  </si>
  <si>
    <t>Кабель силовий моноліт ЗЗЦМ ВВГнгд 4х1,5 мідь</t>
  </si>
  <si>
    <t>Стяжка для кабелю нейлоновий 3.6x370 (100 шт./уп.) чорний</t>
  </si>
  <si>
    <t xml:space="preserve">Стяжка для кабелю нейлоновий 3.6x370 (100 шт./уп.) </t>
  </si>
  <si>
    <t xml:space="preserve">демонтаж вогнегасника </t>
  </si>
  <si>
    <t>Пергородка ГКЛ в один шар з обох боків</t>
  </si>
  <si>
    <t>Пергородка ГКЛ в один шар з одного боку</t>
  </si>
  <si>
    <t>Дефектний акт</t>
  </si>
  <si>
    <t>Клей для плитки Ceresit СМ12</t>
  </si>
  <si>
    <t>Гіпсокартон Knauf 3000x1200х12,5 мм</t>
  </si>
  <si>
    <t>Мішок господарський</t>
  </si>
  <si>
    <t>Комплект стільців</t>
  </si>
  <si>
    <t>комлпект</t>
  </si>
  <si>
    <t>Монтаж та збірка ЩР до 24 місць</t>
  </si>
  <si>
    <t>Монтаж проожектору</t>
  </si>
  <si>
    <t>Лічильник електроенергії б/в</t>
  </si>
  <si>
    <r>
      <t xml:space="preserve">Демонтаж шафи СКС (стрейчування, </t>
    </r>
    <r>
      <rPr>
        <b/>
        <sz val="11"/>
        <color theme="1"/>
        <rFont val="Times New Roman"/>
        <family val="1"/>
        <charset val="204"/>
      </rPr>
      <t>з подальшим використанням)</t>
    </r>
  </si>
  <si>
    <t>Плівка поліетиленова PRO 1,5x100 м чорний 100 мкм напіврукав</t>
  </si>
  <si>
    <t>Вимикач двоклавішний Schneider Electric Asfora самозатискні контакти без підсвітки білий EPH0300121</t>
  </si>
  <si>
    <t>КОЛОДКА MAKEL З ЗАХИСТНИМИ ШТОРКАМИ ІЗ ЗАЗЕМЛЕННЯМ 6 ГН. БІЛИЙ N6310000</t>
  </si>
  <si>
    <t>Монтаж проводу</t>
  </si>
  <si>
    <t>Найменування будови та її адреса : Київ Дніпровська набережна, 33. Аркадія</t>
  </si>
  <si>
    <t>Демонтаж побутового столу (парти) 1000мм (демонтаж, стречування, маркування, погрузка)</t>
  </si>
  <si>
    <t>Демонтаж побутової шафи (демонтаж, стречування, маркування, погрузка)</t>
  </si>
  <si>
    <t>Демонтаж столу ДСП 600мм (демонтаж, стречування, маркування, погрузка)</t>
  </si>
  <si>
    <t>Демонтаж телевізору  LCD 55" (з кронштейном)</t>
  </si>
  <si>
    <t>Пухирчаста плівка пакувальна 3,6 кв.м</t>
  </si>
  <si>
    <t>упак</t>
  </si>
  <si>
    <t>демонтаж міжкімнатної двері</t>
  </si>
  <si>
    <t>підсилення ГК місцями для кріплення обладнання</t>
  </si>
  <si>
    <t>місць</t>
  </si>
  <si>
    <t xml:space="preserve">Профіль BauGut ARMOSTEEL UW 75/3 м </t>
  </si>
  <si>
    <t>Демонтаж сейфу 450*500*1600мм</t>
  </si>
  <si>
    <t>Демонтаж шафи металевої 1000*500*2000мм</t>
  </si>
  <si>
    <t>Штукатурка Ферозіт 220 25 кг</t>
  </si>
  <si>
    <t>Роботи по заміру опору ізоляції електропроводки з наданням технічного звіту (2 екз.)</t>
  </si>
  <si>
    <t>Електротехнічний проект (виконавча документація) 2 екз.</t>
  </si>
  <si>
    <t>Післябудівельне прибирання</t>
  </si>
  <si>
    <t>Миття скляних вітрин з обох боків з їх отчищенням  (вартість моючих входить в вартість)</t>
  </si>
  <si>
    <t xml:space="preserve">Плитка Cersanit RoyalWood Brown </t>
  </si>
  <si>
    <t xml:space="preserve">СТ 17/10 Глибокопроникаюча грунтовка </t>
  </si>
  <si>
    <t>Заміна керамічної плитки  (демонтаж, грунтування, укладання)</t>
  </si>
  <si>
    <t>Шпаклювання стелі з розчишенням  до 30% (1-но разова шпаклівка  грунтовка і шліфування)</t>
  </si>
  <si>
    <t>Закриття плівкою вітрини</t>
  </si>
  <si>
    <t xml:space="preserve">Брус 50х50х4000 </t>
  </si>
  <si>
    <t>Шпаклювання стін і перегородок з розчишенням  до 30% (1-но разова шпаклівка  грунтовка і шліфування)</t>
  </si>
  <si>
    <t>Двері купе ДСП Kronospan Гигори Рокфорд світлий ( з комплектуючими) (матеріали розписати в АВР)</t>
  </si>
  <si>
    <t>Виготовлення і монтаж відкатних дверей (двері купе) 600х2400</t>
  </si>
  <si>
    <t>Мотаж куточка споживача</t>
  </si>
  <si>
    <t>Демонтаж накладного світильника (підсобка)</t>
  </si>
  <si>
    <t>Плінтус ПВХ TIS дуб сірий 18х56х2500 мм</t>
  </si>
  <si>
    <t>Фарбування стелі (за 2 рази + грунт). Колір існуючий</t>
  </si>
  <si>
    <t>Перепідлючення акустичної колонки</t>
  </si>
  <si>
    <t>Часткове шпаключання стелі ( до 1 м2)</t>
  </si>
  <si>
    <t>Відновлення (заміна ділянок) стелі типу "Грильто"</t>
  </si>
  <si>
    <t>Стеля грильято стандарт, біла</t>
  </si>
  <si>
    <t>Демонтаж трекових світильників (з подальшим використанням)</t>
  </si>
  <si>
    <t>Демонтаж вбудованих освітлювальних приборів</t>
  </si>
  <si>
    <t>Демонтаж шинопроводу (з подальшим використанням)</t>
  </si>
  <si>
    <t>Монтаж накладного світильника в підсобці</t>
  </si>
  <si>
    <t>світильник накладний</t>
  </si>
  <si>
    <t>аврійний світильник LED світильник 600*600 Horoz Electric Capella 48 врізна рамка</t>
  </si>
  <si>
    <t>Монтаж приборів освітлення</t>
  </si>
  <si>
    <t>Світильник світлодіодний  EVROLIGHT PANEL-ART-50 50 Вт IP20 білий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</si>
</sst>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53">
    <font>
      <sz val="10"/>
      <name val="Arial"/>
      <charset val="134"/>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name val="Arial Cyr"/>
      <family val="2"/>
      <charset val="204"/>
    </font>
    <font>
      <b/>
      <sz val="11"/>
      <color rgb="FF000000"/>
      <name val="Times New Roman"/>
      <family val="1"/>
      <charset val="204"/>
    </font>
    <font>
      <u/>
      <sz val="11"/>
      <color theme="10"/>
      <name val="Times New Roman"/>
      <family val="1"/>
      <charset val="204"/>
    </font>
    <font>
      <sz val="11"/>
      <color indexed="8"/>
      <name val="Times New Roman"/>
      <family val="1"/>
      <charset val="204"/>
    </font>
    <font>
      <b/>
      <u/>
      <sz val="11"/>
      <color theme="1"/>
      <name val="Times New Roman"/>
      <family val="1"/>
      <charset val="204"/>
    </font>
    <font>
      <sz val="11"/>
      <name val="Times New Roman"/>
      <family val="1"/>
    </font>
  </fonts>
  <fills count="12">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s>
  <cellStyleXfs count="61">
    <xf numFmtId="0" fontId="0" fillId="0" borderId="0"/>
    <xf numFmtId="0" fontId="18" fillId="0" borderId="0"/>
    <xf numFmtId="0" fontId="16" fillId="0" borderId="0">
      <alignment horizontal="center" vertical="center"/>
    </xf>
    <xf numFmtId="164" fontId="1" fillId="0" borderId="0" applyFont="0" applyFill="0" applyBorder="0" applyAlignment="0" applyProtection="0"/>
    <xf numFmtId="0" fontId="3" fillId="0" borderId="0"/>
    <xf numFmtId="0" fontId="27" fillId="0" borderId="0">
      <alignment horizontal="left" vertical="top"/>
    </xf>
    <xf numFmtId="0" fontId="15" fillId="0" borderId="0" applyNumberFormat="0" applyFill="0" applyBorder="0" applyAlignment="0" applyProtection="0"/>
    <xf numFmtId="0" fontId="25" fillId="0" borderId="0"/>
    <xf numFmtId="0" fontId="16" fillId="0" borderId="0">
      <alignment horizontal="center" vertical="center"/>
    </xf>
    <xf numFmtId="0" fontId="17" fillId="0" borderId="0" applyNumberFormat="0" applyFill="0" applyBorder="0" applyAlignment="0" applyProtection="0"/>
    <xf numFmtId="0" fontId="25" fillId="0" borderId="0"/>
    <xf numFmtId="0" fontId="2" fillId="0" borderId="0">
      <alignment vertical="center"/>
    </xf>
    <xf numFmtId="0" fontId="21" fillId="0" borderId="0">
      <alignment horizontal="left" vertical="top"/>
    </xf>
    <xf numFmtId="0" fontId="25" fillId="0" borderId="0"/>
    <xf numFmtId="0" fontId="35" fillId="0" borderId="0">
      <alignment horizontal="left" vertical="top"/>
    </xf>
    <xf numFmtId="0" fontId="21" fillId="0" borderId="0">
      <alignment horizontal="right" vertical="top"/>
    </xf>
    <xf numFmtId="0" fontId="3" fillId="0" borderId="0"/>
    <xf numFmtId="0" fontId="26" fillId="0" borderId="0">
      <alignment horizontal="left" vertical="top"/>
    </xf>
    <xf numFmtId="0" fontId="21" fillId="0" borderId="0">
      <alignment horizontal="center" vertical="top"/>
    </xf>
    <xf numFmtId="0" fontId="31" fillId="0" borderId="0"/>
    <xf numFmtId="0" fontId="3" fillId="0" borderId="0">
      <protection locked="0"/>
    </xf>
    <xf numFmtId="0" fontId="32" fillId="0" borderId="0"/>
    <xf numFmtId="0" fontId="36" fillId="0" borderId="0">
      <alignment horizontal="left" vertical="top"/>
    </xf>
    <xf numFmtId="0" fontId="30" fillId="8" borderId="0" applyNumberFormat="0" applyBorder="0" applyAlignment="0" applyProtection="0"/>
    <xf numFmtId="0" fontId="16" fillId="0" borderId="0">
      <alignment horizontal="center" vertical="center"/>
    </xf>
    <xf numFmtId="0" fontId="1" fillId="0" borderId="0"/>
    <xf numFmtId="165" fontId="34" fillId="0" borderId="0" applyBorder="0" applyProtection="0"/>
    <xf numFmtId="0" fontId="20" fillId="0" borderId="15" applyNumberFormat="0" applyFill="0" applyAlignment="0" applyProtection="0"/>
    <xf numFmtId="0" fontId="23" fillId="0" borderId="0">
      <alignment horizontal="left" vertical="top"/>
    </xf>
    <xf numFmtId="0" fontId="3" fillId="0" borderId="0"/>
    <xf numFmtId="0" fontId="25" fillId="0" borderId="0"/>
    <xf numFmtId="0" fontId="21" fillId="0" borderId="0">
      <alignment horizontal="center" vertical="top"/>
    </xf>
    <xf numFmtId="0" fontId="26" fillId="0" borderId="0">
      <alignment horizontal="left" vertical="top"/>
    </xf>
    <xf numFmtId="0" fontId="41" fillId="0" borderId="0"/>
    <xf numFmtId="0" fontId="26" fillId="0" borderId="0">
      <alignment horizontal="right" vertical="top"/>
    </xf>
    <xf numFmtId="0" fontId="24" fillId="0" borderId="0">
      <alignment horizontal="right" vertical="top"/>
    </xf>
    <xf numFmtId="0" fontId="37" fillId="0" borderId="0">
      <alignment horizontal="left" vertical="top"/>
    </xf>
    <xf numFmtId="0" fontId="33" fillId="0" borderId="0">
      <alignment horizontal="left" vertical="top"/>
    </xf>
    <xf numFmtId="0" fontId="22" fillId="0" borderId="0">
      <alignment horizontal="left" vertical="top"/>
    </xf>
    <xf numFmtId="0" fontId="24" fillId="0" borderId="0">
      <alignment horizontal="left" vertical="top"/>
    </xf>
    <xf numFmtId="0" fontId="22" fillId="0" borderId="0">
      <alignment horizontal="left" vertical="top"/>
    </xf>
    <xf numFmtId="0" fontId="29" fillId="0" borderId="0">
      <alignment horizontal="left" vertical="center"/>
    </xf>
    <xf numFmtId="0" fontId="24" fillId="0" borderId="0">
      <alignment horizontal="left" vertical="top"/>
    </xf>
    <xf numFmtId="0" fontId="28" fillId="0" borderId="0">
      <alignment horizontal="left" vertical="top"/>
    </xf>
    <xf numFmtId="0" fontId="24" fillId="0" borderId="0">
      <alignment horizontal="left" vertical="top"/>
    </xf>
    <xf numFmtId="0" fontId="24" fillId="0" borderId="0">
      <alignment horizontal="left" vertical="top"/>
    </xf>
    <xf numFmtId="0" fontId="24" fillId="0" borderId="0">
      <alignment horizontal="left" vertical="top"/>
    </xf>
    <xf numFmtId="0" fontId="38" fillId="0" borderId="0" applyNumberFormat="0" applyFill="0" applyBorder="0" applyAlignment="0" applyProtection="0"/>
    <xf numFmtId="0" fontId="25" fillId="0" borderId="1"/>
    <xf numFmtId="0" fontId="18" fillId="0" borderId="0"/>
    <xf numFmtId="0" fontId="25" fillId="0" borderId="0"/>
    <xf numFmtId="0" fontId="19" fillId="0" borderId="0">
      <alignment vertical="center"/>
    </xf>
    <xf numFmtId="0" fontId="25" fillId="0" borderId="0"/>
    <xf numFmtId="0" fontId="25" fillId="0" borderId="0"/>
    <xf numFmtId="0" fontId="25" fillId="0" borderId="0"/>
    <xf numFmtId="0" fontId="18" fillId="0" borderId="0"/>
    <xf numFmtId="0" fontId="31" fillId="0" borderId="0"/>
    <xf numFmtId="164" fontId="1" fillId="0" borderId="0" applyFont="0" applyFill="0" applyBorder="0" applyAlignment="0" applyProtection="0"/>
    <xf numFmtId="0" fontId="44" fillId="0" borderId="0">
      <protection locked="0"/>
    </xf>
    <xf numFmtId="0" fontId="44" fillId="0" borderId="0"/>
    <xf numFmtId="0" fontId="47" fillId="0" borderId="0"/>
  </cellStyleXfs>
  <cellXfs count="242">
    <xf numFmtId="0" fontId="0" fillId="0" borderId="0" xfId="0"/>
    <xf numFmtId="0" fontId="3" fillId="0" borderId="0" xfId="4" applyFont="1" applyFill="1" applyBorder="1"/>
    <xf numFmtId="0" fontId="4" fillId="0" borderId="0" xfId="49" applyFont="1" applyFill="1" applyBorder="1" applyAlignment="1">
      <alignment horizontal="left" vertical="top"/>
    </xf>
    <xf numFmtId="0" fontId="5" fillId="0" borderId="0" xfId="4" applyFont="1" applyFill="1" applyBorder="1" applyAlignment="1">
      <alignment vertical="center" wrapText="1"/>
    </xf>
    <xf numFmtId="0" fontId="7" fillId="0" borderId="5" xfId="4" applyFont="1" applyFill="1" applyBorder="1" applyAlignment="1">
      <alignment horizontal="left" vertical="top"/>
    </xf>
    <xf numFmtId="0" fontId="3" fillId="0" borderId="5" xfId="4" applyFont="1" applyFill="1" applyBorder="1" applyAlignment="1">
      <alignment horizontal="left" vertical="center"/>
    </xf>
    <xf numFmtId="0" fontId="3" fillId="0" borderId="0" xfId="4" applyFont="1" applyFill="1" applyBorder="1" applyAlignment="1">
      <alignment horizontal="left" vertical="center"/>
    </xf>
    <xf numFmtId="0" fontId="3" fillId="0" borderId="5" xfId="4" applyFont="1" applyFill="1" applyBorder="1"/>
    <xf numFmtId="0" fontId="3" fillId="0" borderId="10" xfId="4" applyFont="1" applyFill="1" applyBorder="1" applyAlignment="1">
      <alignment horizontal="left" vertical="center"/>
    </xf>
    <xf numFmtId="0" fontId="3" fillId="0" borderId="10" xfId="4" applyFont="1" applyFill="1" applyBorder="1"/>
    <xf numFmtId="0" fontId="8" fillId="0" borderId="0" xfId="10" applyFont="1"/>
    <xf numFmtId="0" fontId="10" fillId="0" borderId="0" xfId="10" applyFont="1"/>
    <xf numFmtId="0" fontId="4" fillId="0" borderId="0" xfId="49" applyFont="1" applyFill="1" applyAlignment="1">
      <alignment horizontal="center" vertical="top" wrapText="1"/>
    </xf>
    <xf numFmtId="0" fontId="10" fillId="0" borderId="0" xfId="10" applyFont="1" applyAlignment="1">
      <alignment horizontal="center" vertical="top" wrapText="1"/>
    </xf>
    <xf numFmtId="0" fontId="10" fillId="0" borderId="0" xfId="10" applyFont="1" applyAlignment="1">
      <alignment wrapText="1"/>
    </xf>
    <xf numFmtId="0" fontId="8" fillId="0" borderId="1" xfId="10" applyFont="1" applyBorder="1"/>
    <xf numFmtId="0" fontId="5" fillId="0" borderId="1" xfId="10" applyFont="1" applyBorder="1" applyAlignment="1">
      <alignment horizontal="center" vertical="center"/>
    </xf>
    <xf numFmtId="0" fontId="10" fillId="0" borderId="13" xfId="10" applyFont="1" applyBorder="1"/>
    <xf numFmtId="0" fontId="10" fillId="0" borderId="0" xfId="10" applyFont="1" applyBorder="1"/>
    <xf numFmtId="0" fontId="10" fillId="0" borderId="0" xfId="10" applyFont="1" applyBorder="1" applyAlignment="1">
      <alignment horizontal="left" wrapText="1"/>
    </xf>
    <xf numFmtId="0" fontId="10" fillId="0" borderId="0" xfId="10" applyFont="1" applyBorder="1" applyAlignment="1">
      <alignment horizontal="left"/>
    </xf>
    <xf numFmtId="0" fontId="8" fillId="0" borderId="0" xfId="10" applyFont="1" applyBorder="1"/>
    <xf numFmtId="0" fontId="46" fillId="0" borderId="0" xfId="49" applyFont="1" applyFill="1" applyBorder="1" applyAlignment="1">
      <alignment horizontal="left" vertical="center" wrapText="1"/>
    </xf>
    <xf numFmtId="0" fontId="45" fillId="9" borderId="1" xfId="20" applyFont="1" applyFill="1" applyBorder="1" applyAlignment="1" applyProtection="1">
      <alignment horizontal="left" vertical="center" wrapText="1"/>
    </xf>
    <xf numFmtId="0" fontId="46" fillId="3" borderId="1" xfId="49" applyFont="1" applyFill="1" applyBorder="1" applyAlignment="1">
      <alignment horizontal="left" vertical="center"/>
    </xf>
    <xf numFmtId="0" fontId="46" fillId="3" borderId="1" xfId="49" applyFont="1" applyFill="1" applyBorder="1" applyAlignment="1">
      <alignment horizontal="left" vertical="center" wrapText="1"/>
    </xf>
    <xf numFmtId="4" fontId="46" fillId="3" borderId="1" xfId="49" applyNumberFormat="1" applyFont="1" applyFill="1" applyBorder="1" applyAlignment="1">
      <alignment horizontal="left" vertical="center" wrapText="1"/>
    </xf>
    <xf numFmtId="0" fontId="43" fillId="4" borderId="1" xfId="49" applyFont="1" applyFill="1" applyBorder="1" applyAlignment="1">
      <alignment horizontal="left" vertical="center" wrapText="1"/>
    </xf>
    <xf numFmtId="4" fontId="43" fillId="4" borderId="1" xfId="49" applyNumberFormat="1" applyFont="1" applyFill="1" applyBorder="1" applyAlignment="1">
      <alignment horizontal="left" vertical="center" wrapText="1"/>
    </xf>
    <xf numFmtId="4" fontId="43" fillId="4" borderId="1" xfId="49" applyNumberFormat="1" applyFont="1" applyFill="1" applyBorder="1" applyAlignment="1">
      <alignment horizontal="left" vertical="center"/>
    </xf>
    <xf numFmtId="4" fontId="42" fillId="4" borderId="1" xfId="49" applyNumberFormat="1" applyFont="1" applyFill="1" applyBorder="1" applyAlignment="1">
      <alignment horizontal="left" vertical="center"/>
    </xf>
    <xf numFmtId="0" fontId="43" fillId="0" borderId="1" xfId="49" applyFont="1" applyFill="1" applyBorder="1" applyAlignment="1">
      <alignment horizontal="left" vertical="center" wrapText="1"/>
    </xf>
    <xf numFmtId="4" fontId="43" fillId="0" borderId="1" xfId="49" applyNumberFormat="1" applyFont="1" applyFill="1" applyBorder="1" applyAlignment="1">
      <alignment horizontal="left" vertical="center"/>
    </xf>
    <xf numFmtId="4" fontId="42" fillId="0" borderId="1" xfId="49" applyNumberFormat="1" applyFont="1" applyFill="1" applyBorder="1" applyAlignment="1">
      <alignment horizontal="left" vertical="center"/>
    </xf>
    <xf numFmtId="0" fontId="42" fillId="2" borderId="0" xfId="60" applyFont="1" applyFill="1" applyAlignment="1">
      <alignment horizontal="left" vertical="center"/>
    </xf>
    <xf numFmtId="49" fontId="43" fillId="4" borderId="1" xfId="49" applyNumberFormat="1" applyFont="1" applyFill="1" applyBorder="1" applyAlignment="1" applyProtection="1">
      <alignment horizontal="left" vertical="center" wrapText="1"/>
      <protection locked="0"/>
    </xf>
    <xf numFmtId="0" fontId="45" fillId="9" borderId="1" xfId="49" applyFont="1" applyFill="1" applyBorder="1" applyAlignment="1">
      <alignment horizontal="left" vertical="center" wrapText="1"/>
    </xf>
    <xf numFmtId="0" fontId="42" fillId="0" borderId="1" xfId="0" applyFont="1" applyFill="1" applyBorder="1" applyAlignment="1">
      <alignment horizontal="left" vertical="center"/>
    </xf>
    <xf numFmtId="0" fontId="43" fillId="0" borderId="1" xfId="0" applyFont="1" applyBorder="1" applyAlignment="1">
      <alignment horizontal="left" vertical="center"/>
    </xf>
    <xf numFmtId="0" fontId="46" fillId="2" borderId="1" xfId="49" applyFont="1" applyFill="1" applyBorder="1" applyAlignment="1">
      <alignment horizontal="left" vertical="center" wrapText="1"/>
    </xf>
    <xf numFmtId="4" fontId="42" fillId="2" borderId="1" xfId="49" applyNumberFormat="1" applyFont="1" applyFill="1" applyBorder="1" applyAlignment="1">
      <alignment horizontal="left" vertical="center" wrapText="1"/>
    </xf>
    <xf numFmtId="0" fontId="46" fillId="2" borderId="1" xfId="29" applyFont="1" applyFill="1" applyBorder="1" applyAlignment="1">
      <alignment horizontal="left" vertical="center" wrapText="1"/>
    </xf>
    <xf numFmtId="1" fontId="42" fillId="0" borderId="1" xfId="60" applyNumberFormat="1" applyFont="1" applyFill="1" applyBorder="1" applyAlignment="1">
      <alignment horizontal="left" vertical="center"/>
    </xf>
    <xf numFmtId="4" fontId="42" fillId="2" borderId="1" xfId="49" applyNumberFormat="1" applyFont="1" applyFill="1" applyBorder="1" applyAlignment="1">
      <alignment horizontal="left" vertical="center"/>
    </xf>
    <xf numFmtId="0" fontId="46" fillId="2" borderId="1" xfId="49" applyFont="1" applyFill="1" applyBorder="1" applyAlignment="1">
      <alignment horizontal="left" vertical="center"/>
    </xf>
    <xf numFmtId="0" fontId="42" fillId="2" borderId="1" xfId="49" applyFont="1" applyFill="1" applyBorder="1" applyAlignment="1">
      <alignment horizontal="left" vertical="center"/>
    </xf>
    <xf numFmtId="0" fontId="46" fillId="0" borderId="0" xfId="49" applyFont="1" applyFill="1" applyAlignment="1">
      <alignment horizontal="left" vertical="center"/>
    </xf>
    <xf numFmtId="0" fontId="45" fillId="0" borderId="0" xfId="0" applyFont="1" applyAlignment="1">
      <alignment horizontal="left" vertical="center" wrapText="1"/>
    </xf>
    <xf numFmtId="0" fontId="42" fillId="0" borderId="0" xfId="49" applyFont="1" applyAlignment="1">
      <alignment horizontal="left" vertical="center"/>
    </xf>
    <xf numFmtId="0" fontId="45" fillId="4" borderId="1" xfId="49" applyFont="1" applyFill="1" applyBorder="1" applyAlignment="1">
      <alignment horizontal="left" vertical="center" wrapText="1"/>
    </xf>
    <xf numFmtId="166" fontId="43" fillId="0" borderId="1" xfId="0" applyNumberFormat="1" applyFont="1" applyFill="1" applyBorder="1" applyAlignment="1">
      <alignment horizontal="left" vertical="center" wrapText="1"/>
    </xf>
    <xf numFmtId="166" fontId="43" fillId="0" borderId="1" xfId="0" applyNumberFormat="1" applyFont="1" applyFill="1" applyBorder="1" applyAlignment="1">
      <alignment horizontal="left" vertical="center"/>
    </xf>
    <xf numFmtId="0" fontId="42" fillId="0" borderId="1" xfId="49" applyFont="1" applyFill="1" applyBorder="1" applyAlignment="1">
      <alignment horizontal="left" vertical="center" wrapText="1"/>
    </xf>
    <xf numFmtId="0" fontId="42" fillId="0" borderId="1" xfId="9" applyFont="1" applyFill="1" applyBorder="1" applyAlignment="1">
      <alignment horizontal="left" vertical="center" wrapText="1"/>
    </xf>
    <xf numFmtId="0" fontId="43" fillId="0" borderId="17" xfId="49" applyFont="1" applyFill="1" applyBorder="1" applyAlignment="1">
      <alignment horizontal="left" vertical="center" wrapText="1"/>
    </xf>
    <xf numFmtId="4" fontId="43" fillId="0" borderId="17" xfId="49" applyNumberFormat="1" applyFont="1" applyFill="1" applyBorder="1" applyAlignment="1">
      <alignment horizontal="left" vertical="center"/>
    </xf>
    <xf numFmtId="4" fontId="42" fillId="0" borderId="17" xfId="49" applyNumberFormat="1" applyFont="1" applyFill="1" applyBorder="1" applyAlignment="1">
      <alignment horizontal="left" vertical="center"/>
    </xf>
    <xf numFmtId="0" fontId="43" fillId="4" borderId="0" xfId="49" applyFont="1" applyFill="1" applyBorder="1" applyAlignment="1">
      <alignment horizontal="left" vertical="center" wrapText="1"/>
    </xf>
    <xf numFmtId="166" fontId="42" fillId="0" borderId="1" xfId="0" applyNumberFormat="1" applyFont="1" applyFill="1" applyBorder="1" applyAlignment="1">
      <alignment horizontal="left" vertical="center"/>
    </xf>
    <xf numFmtId="166" fontId="42" fillId="0" borderId="1" xfId="0" applyNumberFormat="1" applyFont="1" applyFill="1" applyBorder="1" applyAlignment="1">
      <alignment horizontal="left" vertical="center" wrapText="1"/>
    </xf>
    <xf numFmtId="0" fontId="42" fillId="0" borderId="1" xfId="0" applyFont="1" applyFill="1" applyBorder="1" applyAlignment="1">
      <alignment horizontal="left" vertical="center" wrapText="1"/>
    </xf>
    <xf numFmtId="0" fontId="43" fillId="0" borderId="1" xfId="9" applyFont="1" applyFill="1" applyBorder="1" applyAlignment="1">
      <alignment horizontal="left" vertical="center" wrapText="1"/>
    </xf>
    <xf numFmtId="0" fontId="43" fillId="0" borderId="1" xfId="0" applyFont="1" applyFill="1" applyBorder="1" applyAlignment="1">
      <alignment horizontal="left" vertical="center" wrapText="1"/>
    </xf>
    <xf numFmtId="0" fontId="43" fillId="0" borderId="1" xfId="0" applyFont="1" applyFill="1" applyBorder="1" applyAlignment="1">
      <alignment horizontal="left" vertical="center"/>
    </xf>
    <xf numFmtId="49" fontId="42" fillId="0" borderId="1" xfId="49" applyNumberFormat="1" applyFont="1" applyFill="1" applyBorder="1" applyAlignment="1" applyProtection="1">
      <alignment horizontal="left" vertical="center" wrapText="1"/>
      <protection locked="0"/>
    </xf>
    <xf numFmtId="49" fontId="43" fillId="0" borderId="1" xfId="49" applyNumberFormat="1" applyFont="1" applyFill="1" applyBorder="1" applyAlignment="1" applyProtection="1">
      <alignment horizontal="left" vertical="center" wrapText="1"/>
      <protection locked="0"/>
    </xf>
    <xf numFmtId="0" fontId="42" fillId="0" borderId="1" xfId="49" applyFont="1" applyFill="1" applyBorder="1" applyAlignment="1">
      <alignment horizontal="left" vertical="center"/>
    </xf>
    <xf numFmtId="0" fontId="42" fillId="4" borderId="1" xfId="49" applyFont="1" applyFill="1" applyBorder="1" applyAlignment="1">
      <alignment horizontal="left" vertical="center" wrapText="1"/>
    </xf>
    <xf numFmtId="0" fontId="50" fillId="0" borderId="1" xfId="49" applyFont="1" applyFill="1" applyBorder="1" applyAlignment="1">
      <alignment horizontal="left" vertical="center" wrapText="1"/>
    </xf>
    <xf numFmtId="49" fontId="50" fillId="0" borderId="1" xfId="49" applyNumberFormat="1" applyFont="1" applyFill="1" applyBorder="1" applyAlignment="1" applyProtection="1">
      <alignment horizontal="left" vertical="center" wrapText="1"/>
      <protection locked="0"/>
    </xf>
    <xf numFmtId="0" fontId="42" fillId="0" borderId="0" xfId="0" applyFont="1" applyFill="1" applyAlignment="1">
      <alignment horizontal="left" vertical="center"/>
    </xf>
    <xf numFmtId="0" fontId="46" fillId="9" borderId="1" xfId="49" applyFont="1" applyFill="1" applyBorder="1" applyAlignment="1">
      <alignment horizontal="left" vertical="center" wrapText="1"/>
    </xf>
    <xf numFmtId="0" fontId="45" fillId="0" borderId="1" xfId="49" applyFont="1" applyFill="1" applyBorder="1" applyAlignment="1">
      <alignment horizontal="left" vertical="center" wrapText="1"/>
    </xf>
    <xf numFmtId="0" fontId="43" fillId="0" borderId="1" xfId="20" applyFont="1" applyFill="1" applyBorder="1" applyAlignment="1" applyProtection="1">
      <alignment horizontal="left" vertical="center" wrapText="1"/>
    </xf>
    <xf numFmtId="0" fontId="50" fillId="0" borderId="1" xfId="58" applyFont="1" applyFill="1" applyBorder="1" applyAlignment="1" applyProtection="1">
      <alignment horizontal="left" vertical="center" wrapText="1"/>
    </xf>
    <xf numFmtId="0" fontId="51" fillId="2" borderId="0" xfId="49" applyFont="1" applyFill="1" applyBorder="1" applyAlignment="1">
      <alignment horizontal="left" vertical="center"/>
    </xf>
    <xf numFmtId="0" fontId="51" fillId="0" borderId="0" xfId="49" applyFont="1" applyFill="1" applyBorder="1" applyAlignment="1">
      <alignment horizontal="left" vertical="center" wrapText="1"/>
    </xf>
    <xf numFmtId="166" fontId="42" fillId="0" borderId="0" xfId="49" applyNumberFormat="1" applyFont="1" applyAlignment="1">
      <alignment horizontal="left" vertical="center"/>
    </xf>
    <xf numFmtId="0" fontId="42" fillId="0" borderId="0" xfId="0" applyFont="1" applyAlignment="1">
      <alignment horizontal="left" vertical="center"/>
    </xf>
    <xf numFmtId="166" fontId="46" fillId="4" borderId="0" xfId="0" applyNumberFormat="1" applyFont="1" applyFill="1" applyAlignment="1">
      <alignment horizontal="left" vertical="center" wrapText="1"/>
    </xf>
    <xf numFmtId="4" fontId="42" fillId="4" borderId="1" xfId="49" applyNumberFormat="1" applyFont="1" applyFill="1" applyBorder="1" applyAlignment="1">
      <alignment horizontal="left" vertical="center" wrapText="1"/>
    </xf>
    <xf numFmtId="1" fontId="43" fillId="0" borderId="1" xfId="49" applyNumberFormat="1" applyFont="1" applyFill="1" applyBorder="1" applyAlignment="1">
      <alignment horizontal="left" vertical="center"/>
    </xf>
    <xf numFmtId="166" fontId="42" fillId="0" borderId="1" xfId="49" applyNumberFormat="1" applyFont="1" applyFill="1" applyBorder="1" applyAlignment="1">
      <alignment horizontal="left" vertical="center" wrapText="1"/>
    </xf>
    <xf numFmtId="166" fontId="42" fillId="0" borderId="1" xfId="49" applyNumberFormat="1" applyFont="1" applyFill="1" applyBorder="1" applyAlignment="1">
      <alignment horizontal="left" vertical="center"/>
    </xf>
    <xf numFmtId="4" fontId="42" fillId="0" borderId="1" xfId="49" applyNumberFormat="1" applyFont="1" applyFill="1" applyBorder="1" applyAlignment="1">
      <alignment horizontal="left" vertical="center" wrapText="1"/>
    </xf>
    <xf numFmtId="166" fontId="42" fillId="4" borderId="1" xfId="0" applyNumberFormat="1" applyFont="1" applyFill="1" applyBorder="1" applyAlignment="1">
      <alignment horizontal="left" vertical="center"/>
    </xf>
    <xf numFmtId="0" fontId="43" fillId="4" borderId="1" xfId="0" applyFont="1" applyFill="1" applyBorder="1" applyAlignment="1">
      <alignment horizontal="left" vertical="center" wrapText="1"/>
    </xf>
    <xf numFmtId="0" fontId="43" fillId="4" borderId="1" xfId="0" applyFont="1" applyFill="1" applyBorder="1" applyAlignment="1">
      <alignment horizontal="left" vertical="center"/>
    </xf>
    <xf numFmtId="166" fontId="43" fillId="4" borderId="1" xfId="0" applyNumberFormat="1" applyFont="1" applyFill="1" applyBorder="1" applyAlignment="1">
      <alignment horizontal="left" vertical="center"/>
    </xf>
    <xf numFmtId="166" fontId="42" fillId="4" borderId="1" xfId="49" applyNumberFormat="1" applyFont="1" applyFill="1" applyBorder="1" applyAlignment="1">
      <alignment horizontal="left" vertical="center" wrapText="1"/>
    </xf>
    <xf numFmtId="0" fontId="42" fillId="4" borderId="0" xfId="0" applyFont="1" applyFill="1" applyAlignment="1">
      <alignment horizontal="left" vertical="center"/>
    </xf>
    <xf numFmtId="4" fontId="43" fillId="0" borderId="1" xfId="49" applyNumberFormat="1" applyFont="1" applyFill="1" applyBorder="1" applyAlignment="1">
      <alignment horizontal="left" vertical="center" wrapText="1"/>
    </xf>
    <xf numFmtId="166" fontId="42" fillId="0" borderId="1" xfId="9" applyNumberFormat="1" applyFont="1" applyFill="1" applyBorder="1" applyAlignment="1">
      <alignment horizontal="left" vertical="center"/>
    </xf>
    <xf numFmtId="4" fontId="43" fillId="0" borderId="17" xfId="49" applyNumberFormat="1" applyFont="1" applyFill="1" applyBorder="1" applyAlignment="1">
      <alignment horizontal="left" vertical="center" wrapText="1"/>
    </xf>
    <xf numFmtId="4" fontId="42" fillId="0" borderId="17" xfId="49" applyNumberFormat="1" applyFont="1" applyFill="1" applyBorder="1" applyAlignment="1">
      <alignment horizontal="left" vertical="center" wrapText="1"/>
    </xf>
    <xf numFmtId="2" fontId="43" fillId="0" borderId="1" xfId="49" applyNumberFormat="1" applyFont="1" applyFill="1" applyBorder="1" applyAlignment="1">
      <alignment horizontal="left" vertical="center" wrapText="1"/>
    </xf>
    <xf numFmtId="2" fontId="42" fillId="0" borderId="1" xfId="49" applyNumberFormat="1" applyFont="1" applyFill="1" applyBorder="1" applyAlignment="1">
      <alignment horizontal="left" vertical="center" wrapText="1"/>
    </xf>
    <xf numFmtId="0" fontId="42" fillId="0" borderId="1" xfId="29" applyFont="1" applyFill="1" applyBorder="1" applyAlignment="1" applyProtection="1">
      <alignment horizontal="left" vertical="center" wrapText="1"/>
    </xf>
    <xf numFmtId="166" fontId="43" fillId="0" borderId="1" xfId="49" applyNumberFormat="1" applyFont="1" applyFill="1" applyBorder="1" applyAlignment="1">
      <alignment horizontal="left" vertical="center" wrapText="1"/>
    </xf>
    <xf numFmtId="0" fontId="49" fillId="0" borderId="0" xfId="6" applyFont="1" applyAlignment="1">
      <alignment horizontal="left" vertical="center"/>
    </xf>
    <xf numFmtId="2" fontId="42" fillId="0" borderId="1" xfId="0" applyNumberFormat="1" applyFont="1" applyFill="1" applyBorder="1" applyAlignment="1">
      <alignment horizontal="left" vertical="center"/>
    </xf>
    <xf numFmtId="4" fontId="43" fillId="0" borderId="1" xfId="60" applyNumberFormat="1" applyFont="1" applyFill="1" applyBorder="1" applyAlignment="1">
      <alignment horizontal="left" vertical="center"/>
    </xf>
    <xf numFmtId="0" fontId="43" fillId="4" borderId="0" xfId="0" applyFont="1" applyFill="1" applyAlignment="1">
      <alignment horizontal="left" vertical="center"/>
    </xf>
    <xf numFmtId="2" fontId="43" fillId="0" borderId="1" xfId="0" applyNumberFormat="1" applyFont="1" applyFill="1" applyBorder="1" applyAlignment="1">
      <alignment horizontal="left" vertical="center"/>
    </xf>
    <xf numFmtId="166" fontId="43" fillId="0" borderId="1" xfId="9" applyNumberFormat="1" applyFont="1" applyFill="1" applyBorder="1" applyAlignment="1">
      <alignment horizontal="left" vertical="center"/>
    </xf>
    <xf numFmtId="0" fontId="43" fillId="0" borderId="0" xfId="0" applyFont="1" applyFill="1" applyAlignment="1">
      <alignment horizontal="left" vertical="center"/>
    </xf>
    <xf numFmtId="166" fontId="42" fillId="4" borderId="1" xfId="49" applyNumberFormat="1" applyFont="1" applyFill="1" applyBorder="1" applyAlignment="1">
      <alignment horizontal="left" vertical="center"/>
    </xf>
    <xf numFmtId="166" fontId="43" fillId="0" borderId="1" xfId="49" applyNumberFormat="1" applyFont="1" applyFill="1" applyBorder="1" applyAlignment="1" applyProtection="1">
      <alignment horizontal="left" vertical="center" wrapText="1"/>
      <protection locked="0"/>
    </xf>
    <xf numFmtId="166" fontId="42" fillId="0" borderId="1" xfId="49" applyNumberFormat="1" applyFont="1" applyFill="1" applyBorder="1" applyAlignment="1" applyProtection="1">
      <alignment horizontal="left" vertical="center" wrapText="1"/>
      <protection locked="0"/>
    </xf>
    <xf numFmtId="166" fontId="42" fillId="0" borderId="1" xfId="9" applyNumberFormat="1" applyFont="1" applyFill="1" applyBorder="1" applyAlignment="1" applyProtection="1">
      <alignment horizontal="left" vertical="center" wrapText="1"/>
      <protection locked="0"/>
    </xf>
    <xf numFmtId="0" fontId="45" fillId="9" borderId="1" xfId="29" applyFont="1" applyFill="1" applyBorder="1" applyAlignment="1" applyProtection="1">
      <alignment horizontal="left" vertical="center" wrapText="1"/>
    </xf>
    <xf numFmtId="4" fontId="45" fillId="9" borderId="1" xfId="49" applyNumberFormat="1" applyFont="1" applyFill="1" applyBorder="1" applyAlignment="1">
      <alignment horizontal="left" vertical="center" wrapText="1"/>
    </xf>
    <xf numFmtId="166" fontId="42" fillId="9" borderId="1" xfId="49" applyNumberFormat="1" applyFont="1" applyFill="1" applyBorder="1" applyAlignment="1">
      <alignment horizontal="left" vertical="center" wrapText="1"/>
    </xf>
    <xf numFmtId="49" fontId="45" fillId="9" borderId="1" xfId="49" applyNumberFormat="1" applyFont="1" applyFill="1" applyBorder="1" applyAlignment="1" applyProtection="1">
      <alignment horizontal="left" vertical="center" wrapText="1"/>
      <protection locked="0"/>
    </xf>
    <xf numFmtId="4" fontId="45" fillId="9" borderId="1" xfId="49" applyNumberFormat="1" applyFont="1" applyFill="1" applyBorder="1" applyAlignment="1">
      <alignment horizontal="left" vertical="center"/>
    </xf>
    <xf numFmtId="166" fontId="42" fillId="9" borderId="1" xfId="9" applyNumberFormat="1" applyFont="1" applyFill="1" applyBorder="1" applyAlignment="1" applyProtection="1">
      <alignment horizontal="left" vertical="center" wrapText="1"/>
      <protection locked="0"/>
    </xf>
    <xf numFmtId="166" fontId="46" fillId="9" borderId="1" xfId="9" applyNumberFormat="1" applyFont="1" applyFill="1" applyBorder="1" applyAlignment="1" applyProtection="1">
      <alignment horizontal="left" vertical="center" wrapText="1"/>
      <protection locked="0"/>
    </xf>
    <xf numFmtId="0" fontId="43" fillId="0" borderId="16" xfId="0" applyFont="1" applyFill="1" applyBorder="1" applyAlignment="1">
      <alignment horizontal="left" vertical="center"/>
    </xf>
    <xf numFmtId="166" fontId="43" fillId="0" borderId="16" xfId="0" applyNumberFormat="1" applyFont="1" applyFill="1" applyBorder="1" applyAlignment="1">
      <alignment horizontal="left" vertical="center"/>
    </xf>
    <xf numFmtId="166" fontId="42" fillId="4" borderId="1" xfId="9" applyNumberFormat="1" applyFont="1" applyFill="1" applyBorder="1" applyAlignment="1" applyProtection="1">
      <alignment horizontal="left" vertical="center" wrapText="1"/>
      <protection locked="0"/>
    </xf>
    <xf numFmtId="166" fontId="43" fillId="4" borderId="1" xfId="49" applyNumberFormat="1" applyFont="1" applyFill="1" applyBorder="1" applyAlignment="1">
      <alignment horizontal="left" vertical="center"/>
    </xf>
    <xf numFmtId="166" fontId="43" fillId="4" borderId="1" xfId="49" applyNumberFormat="1" applyFont="1" applyFill="1" applyBorder="1" applyAlignment="1">
      <alignment horizontal="left" vertical="center" wrapText="1"/>
    </xf>
    <xf numFmtId="166" fontId="43" fillId="0" borderId="1" xfId="49" applyNumberFormat="1" applyFont="1" applyFill="1" applyBorder="1" applyAlignment="1">
      <alignment horizontal="left" vertical="center"/>
    </xf>
    <xf numFmtId="166" fontId="50" fillId="4" borderId="1" xfId="49" applyNumberFormat="1" applyFont="1" applyFill="1" applyBorder="1" applyAlignment="1">
      <alignment horizontal="left" vertical="center" wrapText="1"/>
    </xf>
    <xf numFmtId="166" fontId="50" fillId="0" borderId="1" xfId="49" applyNumberFormat="1" applyFont="1" applyFill="1" applyBorder="1" applyAlignment="1">
      <alignment horizontal="left" vertical="center" wrapText="1"/>
    </xf>
    <xf numFmtId="166" fontId="50" fillId="0" borderId="1" xfId="49" applyNumberFormat="1" applyFont="1" applyFill="1" applyBorder="1" applyAlignment="1">
      <alignment horizontal="left" vertical="center"/>
    </xf>
    <xf numFmtId="2" fontId="42" fillId="0" borderId="1" xfId="0" applyNumberFormat="1" applyFont="1" applyFill="1" applyBorder="1" applyAlignment="1">
      <alignment horizontal="left" vertical="center" wrapText="1"/>
    </xf>
    <xf numFmtId="0" fontId="42" fillId="4" borderId="1" xfId="0" applyFont="1" applyFill="1" applyBorder="1" applyAlignment="1">
      <alignment horizontal="left" vertical="center" wrapText="1"/>
    </xf>
    <xf numFmtId="166" fontId="46" fillId="9" borderId="1" xfId="49" applyNumberFormat="1" applyFont="1" applyFill="1" applyBorder="1" applyAlignment="1">
      <alignment horizontal="left" vertical="center" wrapText="1"/>
    </xf>
    <xf numFmtId="0" fontId="46" fillId="0" borderId="1" xfId="49" applyFont="1" applyFill="1" applyBorder="1" applyAlignment="1">
      <alignment horizontal="left" vertical="center" wrapText="1"/>
    </xf>
    <xf numFmtId="0" fontId="43" fillId="0" borderId="1" xfId="29" applyFont="1" applyFill="1" applyBorder="1" applyAlignment="1" applyProtection="1">
      <alignment horizontal="left" vertical="center" wrapText="1"/>
    </xf>
    <xf numFmtId="0" fontId="50" fillId="0" borderId="1" xfId="59" applyFont="1" applyFill="1" applyBorder="1" applyAlignment="1" applyProtection="1">
      <alignment horizontal="left" vertical="center" wrapText="1"/>
    </xf>
    <xf numFmtId="166" fontId="43" fillId="0" borderId="1" xfId="3" applyNumberFormat="1" applyFont="1" applyFill="1" applyBorder="1" applyAlignment="1">
      <alignment horizontal="left" vertical="center" wrapText="1"/>
    </xf>
    <xf numFmtId="9" fontId="42" fillId="0" borderId="1" xfId="49" applyNumberFormat="1" applyFont="1" applyFill="1" applyBorder="1" applyAlignment="1">
      <alignment horizontal="left" vertical="center" wrapText="1"/>
    </xf>
    <xf numFmtId="4" fontId="46" fillId="9" borderId="1" xfId="49" applyNumberFormat="1" applyFont="1" applyFill="1" applyBorder="1" applyAlignment="1">
      <alignment horizontal="left" vertical="center" wrapText="1"/>
    </xf>
    <xf numFmtId="166" fontId="42" fillId="9" borderId="1" xfId="49" applyNumberFormat="1" applyFont="1" applyFill="1" applyBorder="1" applyAlignment="1">
      <alignment horizontal="left" vertical="center"/>
    </xf>
    <xf numFmtId="0" fontId="42" fillId="0" borderId="1" xfId="0" applyFont="1" applyBorder="1" applyAlignment="1">
      <alignment horizontal="left" vertical="center"/>
    </xf>
    <xf numFmtId="166" fontId="42" fillId="2" borderId="1" xfId="49" applyNumberFormat="1" applyFont="1" applyFill="1" applyBorder="1" applyAlignment="1">
      <alignment horizontal="left" vertical="center"/>
    </xf>
    <xf numFmtId="166" fontId="46" fillId="2" borderId="1" xfId="49" applyNumberFormat="1" applyFont="1" applyFill="1" applyBorder="1" applyAlignment="1">
      <alignment horizontal="left" vertical="center"/>
    </xf>
    <xf numFmtId="4" fontId="46" fillId="2" borderId="1" xfId="49" applyNumberFormat="1" applyFont="1" applyFill="1" applyBorder="1" applyAlignment="1">
      <alignment horizontal="left" vertical="center"/>
    </xf>
    <xf numFmtId="10" fontId="46" fillId="2" borderId="1" xfId="49" applyNumberFormat="1" applyFont="1" applyFill="1" applyBorder="1" applyAlignment="1">
      <alignment horizontal="left" vertical="center" wrapText="1"/>
    </xf>
    <xf numFmtId="9" fontId="46" fillId="2" borderId="1" xfId="49" applyNumberFormat="1" applyFont="1" applyFill="1" applyBorder="1" applyAlignment="1">
      <alignment horizontal="left" vertical="center" wrapText="1"/>
    </xf>
    <xf numFmtId="4" fontId="42" fillId="0" borderId="0" xfId="0" applyNumberFormat="1" applyFont="1" applyAlignment="1">
      <alignment horizontal="left" vertical="center"/>
    </xf>
    <xf numFmtId="1" fontId="46" fillId="0" borderId="0" xfId="49" applyNumberFormat="1" applyFont="1" applyFill="1" applyBorder="1" applyAlignment="1">
      <alignment horizontal="left" vertical="center"/>
    </xf>
    <xf numFmtId="0" fontId="48" fillId="0" borderId="0" xfId="0" applyFont="1" applyAlignment="1">
      <alignment horizontal="left" vertical="center"/>
    </xf>
    <xf numFmtId="0" fontId="46" fillId="0" borderId="0" xfId="0" applyFont="1" applyAlignment="1">
      <alignment horizontal="left" vertical="center" wrapText="1"/>
    </xf>
    <xf numFmtId="166" fontId="46" fillId="0" borderId="0" xfId="49" applyNumberFormat="1" applyFont="1" applyFill="1" applyBorder="1" applyAlignment="1">
      <alignment horizontal="left" vertical="center" wrapText="1"/>
    </xf>
    <xf numFmtId="0" fontId="43" fillId="0" borderId="0" xfId="0" applyFont="1" applyAlignment="1">
      <alignment horizontal="left" vertical="center"/>
    </xf>
    <xf numFmtId="166" fontId="46" fillId="0" borderId="0" xfId="49" applyNumberFormat="1" applyFont="1" applyAlignment="1">
      <alignment horizontal="left" vertical="center"/>
    </xf>
    <xf numFmtId="0" fontId="48" fillId="0" borderId="0" xfId="0" applyFont="1" applyAlignment="1">
      <alignment horizontal="left" vertical="center" wrapText="1"/>
    </xf>
    <xf numFmtId="0" fontId="46" fillId="0" borderId="0" xfId="49" applyFont="1" applyFill="1" applyAlignment="1">
      <alignment horizontal="left" vertical="center" wrapText="1"/>
    </xf>
    <xf numFmtId="0" fontId="42" fillId="0" borderId="0" xfId="0" applyFont="1" applyAlignment="1">
      <alignment horizontal="left" vertical="center" wrapText="1"/>
    </xf>
    <xf numFmtId="0" fontId="50" fillId="4" borderId="1" xfId="49" applyFont="1" applyFill="1" applyBorder="1" applyAlignment="1">
      <alignment horizontal="left" vertical="center" wrapText="1"/>
    </xf>
    <xf numFmtId="0" fontId="43" fillId="10" borderId="1" xfId="0" applyFont="1" applyFill="1" applyBorder="1" applyAlignment="1">
      <alignment horizontal="left" vertical="center" wrapText="1"/>
    </xf>
    <xf numFmtId="0" fontId="42" fillId="10" borderId="1" xfId="0" applyFont="1" applyFill="1" applyBorder="1" applyAlignment="1">
      <alignment horizontal="left" vertical="center" wrapText="1"/>
    </xf>
    <xf numFmtId="0" fontId="43" fillId="11" borderId="1" xfId="0" applyFont="1" applyFill="1" applyBorder="1" applyAlignment="1">
      <alignment horizontal="left" vertical="center" wrapText="1"/>
    </xf>
    <xf numFmtId="0" fontId="42" fillId="11" borderId="1" xfId="49" applyFont="1" applyFill="1" applyBorder="1" applyAlignment="1">
      <alignment horizontal="left" vertical="center" wrapText="1"/>
    </xf>
    <xf numFmtId="0" fontId="43" fillId="10" borderId="1" xfId="49" applyFont="1" applyFill="1" applyBorder="1" applyAlignment="1">
      <alignment horizontal="left" vertical="center" wrapText="1"/>
    </xf>
    <xf numFmtId="0" fontId="42" fillId="10" borderId="1" xfId="9" applyFont="1" applyFill="1" applyBorder="1" applyAlignment="1">
      <alignment horizontal="left" vertical="center" wrapText="1"/>
    </xf>
    <xf numFmtId="0" fontId="43" fillId="11" borderId="1" xfId="49" applyFont="1" applyFill="1" applyBorder="1" applyAlignment="1">
      <alignment horizontal="left" vertical="center" wrapText="1"/>
    </xf>
    <xf numFmtId="0" fontId="43" fillId="10" borderId="1" xfId="9" applyFont="1" applyFill="1" applyBorder="1" applyAlignment="1">
      <alignment horizontal="left" vertical="center" wrapText="1"/>
    </xf>
    <xf numFmtId="166" fontId="42" fillId="11" borderId="1" xfId="49" applyNumberFormat="1" applyFont="1" applyFill="1" applyBorder="1" applyAlignment="1">
      <alignment horizontal="left" vertical="center" wrapText="1"/>
    </xf>
    <xf numFmtId="4" fontId="42" fillId="11" borderId="1" xfId="49" applyNumberFormat="1" applyFont="1" applyFill="1" applyBorder="1" applyAlignment="1">
      <alignment horizontal="left" vertical="center" wrapText="1"/>
    </xf>
    <xf numFmtId="0" fontId="42" fillId="10" borderId="1" xfId="20" applyFont="1" applyFill="1" applyBorder="1" applyAlignment="1" applyProtection="1">
      <alignment horizontal="left" vertical="center" wrapText="1"/>
    </xf>
    <xf numFmtId="0" fontId="42" fillId="10" borderId="1" xfId="49" applyFont="1" applyFill="1" applyBorder="1" applyAlignment="1">
      <alignment horizontal="left" vertical="center" wrapText="1"/>
    </xf>
    <xf numFmtId="0" fontId="43" fillId="10" borderId="1" xfId="20" applyFont="1" applyFill="1" applyBorder="1" applyAlignment="1" applyProtection="1">
      <alignment horizontal="left" vertical="center" wrapText="1"/>
    </xf>
    <xf numFmtId="166" fontId="43" fillId="11" borderId="1" xfId="3" applyNumberFormat="1" applyFont="1" applyFill="1" applyBorder="1" applyAlignment="1">
      <alignment horizontal="left" vertical="center" wrapText="1"/>
    </xf>
    <xf numFmtId="0" fontId="50" fillId="10" borderId="1" xfId="58" applyFont="1" applyFill="1" applyBorder="1" applyAlignment="1" applyProtection="1">
      <alignment horizontal="left" vertical="center" wrapText="1"/>
    </xf>
    <xf numFmtId="166" fontId="43" fillId="10" borderId="1" xfId="0" applyNumberFormat="1" applyFont="1" applyFill="1" applyBorder="1" applyAlignment="1">
      <alignment horizontal="left" vertical="center" wrapText="1"/>
    </xf>
    <xf numFmtId="166" fontId="43" fillId="10" borderId="1" xfId="0" applyNumberFormat="1" applyFont="1" applyFill="1" applyBorder="1" applyAlignment="1">
      <alignment horizontal="left" vertical="center"/>
    </xf>
    <xf numFmtId="0" fontId="43" fillId="10" borderId="17" xfId="49" applyFont="1" applyFill="1" applyBorder="1" applyAlignment="1">
      <alignment horizontal="left" vertical="center" wrapText="1"/>
    </xf>
    <xf numFmtId="166" fontId="42" fillId="10" borderId="1" xfId="9" applyNumberFormat="1" applyFont="1" applyFill="1" applyBorder="1" applyAlignment="1">
      <alignment horizontal="left" vertical="center"/>
    </xf>
    <xf numFmtId="0" fontId="42" fillId="10" borderId="1" xfId="0" applyFont="1" applyFill="1" applyBorder="1" applyAlignment="1">
      <alignment horizontal="left" vertical="center"/>
    </xf>
    <xf numFmtId="0" fontId="42" fillId="11" borderId="1" xfId="0" applyFont="1" applyFill="1" applyBorder="1" applyAlignment="1">
      <alignment horizontal="left" vertical="center"/>
    </xf>
    <xf numFmtId="49" fontId="43" fillId="10" borderId="1" xfId="49" applyNumberFormat="1" applyFont="1" applyFill="1" applyBorder="1" applyAlignment="1" applyProtection="1">
      <alignment horizontal="left" vertical="center" wrapText="1"/>
      <protection locked="0"/>
    </xf>
    <xf numFmtId="49" fontId="50" fillId="10" borderId="1" xfId="49" applyNumberFormat="1" applyFont="1" applyFill="1" applyBorder="1" applyAlignment="1" applyProtection="1">
      <alignment horizontal="left" vertical="center" wrapText="1"/>
      <protection locked="0"/>
    </xf>
    <xf numFmtId="166" fontId="52" fillId="0" borderId="18" xfId="0" applyNumberFormat="1" applyFont="1" applyBorder="1" applyAlignment="1">
      <alignment horizontal="left" vertical="center"/>
    </xf>
    <xf numFmtId="4" fontId="52" fillId="0" borderId="18" xfId="0" applyNumberFormat="1" applyFont="1" applyBorder="1" applyAlignment="1">
      <alignment horizontal="left" vertical="center" wrapText="1"/>
    </xf>
    <xf numFmtId="166" fontId="52" fillId="10" borderId="18" xfId="0" applyNumberFormat="1" applyFont="1" applyFill="1" applyBorder="1" applyAlignment="1">
      <alignment horizontal="left" vertical="center"/>
    </xf>
    <xf numFmtId="166" fontId="43" fillId="11" borderId="1" xfId="49" applyNumberFormat="1" applyFont="1" applyFill="1" applyBorder="1" applyAlignment="1">
      <alignment horizontal="left" vertical="center" wrapText="1"/>
    </xf>
    <xf numFmtId="49" fontId="42" fillId="10" borderId="1" xfId="49" applyNumberFormat="1" applyFont="1" applyFill="1" applyBorder="1" applyAlignment="1" applyProtection="1">
      <alignment horizontal="left" vertical="center" wrapText="1"/>
      <protection locked="0"/>
    </xf>
    <xf numFmtId="0" fontId="50" fillId="10" borderId="1" xfId="49" applyFont="1" applyFill="1" applyBorder="1" applyAlignment="1">
      <alignment horizontal="left" vertical="center" wrapText="1"/>
    </xf>
    <xf numFmtId="166" fontId="43" fillId="10" borderId="1" xfId="49" applyNumberFormat="1" applyFont="1" applyFill="1" applyBorder="1" applyAlignment="1">
      <alignment horizontal="left" vertical="center" wrapText="1"/>
    </xf>
    <xf numFmtId="0" fontId="9" fillId="0" borderId="0" xfId="10" applyFont="1" applyAlignment="1">
      <alignment horizontal="right" vertical="top" wrapText="1"/>
    </xf>
    <xf numFmtId="0" fontId="9" fillId="0" borderId="0" xfId="10" applyFont="1" applyAlignment="1">
      <alignment horizontal="right" vertical="top"/>
    </xf>
    <xf numFmtId="0" fontId="5" fillId="0" borderId="0" xfId="10" applyFont="1" applyAlignment="1">
      <alignment horizontal="right" wrapText="1"/>
    </xf>
    <xf numFmtId="0" fontId="5" fillId="0" borderId="0" xfId="10" applyFont="1" applyAlignment="1">
      <alignment horizontal="right"/>
    </xf>
    <xf numFmtId="0" fontId="11" fillId="0" borderId="0" xfId="49" applyFont="1" applyFill="1" applyAlignment="1">
      <alignment horizontal="center" vertical="top" wrapText="1"/>
    </xf>
    <xf numFmtId="0" fontId="12" fillId="0" borderId="0" xfId="10" applyFont="1" applyAlignment="1">
      <alignment horizontal="center" vertical="top" wrapText="1"/>
    </xf>
    <xf numFmtId="0" fontId="12" fillId="0" borderId="0" xfId="10" applyFont="1" applyAlignment="1">
      <alignment wrapText="1"/>
    </xf>
    <xf numFmtId="0" fontId="13" fillId="0" borderId="2" xfId="49" applyFont="1" applyBorder="1" applyAlignment="1">
      <alignment horizontal="left" vertical="top" wrapText="1"/>
    </xf>
    <xf numFmtId="0" fontId="13" fillId="0" borderId="12" xfId="10" applyFont="1" applyBorder="1" applyAlignment="1">
      <alignment horizontal="left" wrapText="1"/>
    </xf>
    <xf numFmtId="0" fontId="13" fillId="0" borderId="14" xfId="10" applyFont="1" applyBorder="1" applyAlignment="1">
      <alignment horizontal="left" wrapText="1"/>
    </xf>
    <xf numFmtId="0" fontId="10" fillId="0" borderId="2" xfId="10" applyFont="1" applyBorder="1" applyAlignment="1">
      <alignment horizontal="left" wrapText="1"/>
    </xf>
    <xf numFmtId="0" fontId="10" fillId="0" borderId="12" xfId="10" applyFont="1" applyBorder="1" applyAlignment="1">
      <alignment horizontal="left"/>
    </xf>
    <xf numFmtId="0" fontId="10" fillId="0" borderId="14" xfId="10" applyFont="1" applyBorder="1" applyAlignment="1">
      <alignment horizontal="left"/>
    </xf>
    <xf numFmtId="0" fontId="10" fillId="0" borderId="2" xfId="10" applyFont="1" applyFill="1" applyBorder="1" applyAlignment="1">
      <alignment horizontal="left" wrapText="1"/>
    </xf>
    <xf numFmtId="0" fontId="10" fillId="0" borderId="12" xfId="10" applyFont="1" applyFill="1" applyBorder="1" applyAlignment="1">
      <alignment horizontal="left"/>
    </xf>
    <xf numFmtId="0" fontId="10" fillId="0" borderId="14" xfId="10" applyFont="1" applyFill="1" applyBorder="1" applyAlignment="1">
      <alignment horizontal="left"/>
    </xf>
    <xf numFmtId="0" fontId="10" fillId="0" borderId="13" xfId="10" applyFont="1" applyBorder="1" applyAlignment="1">
      <alignment horizontal="left" wrapText="1"/>
    </xf>
    <xf numFmtId="0" fontId="10" fillId="0" borderId="13" xfId="10" applyFont="1" applyBorder="1" applyAlignment="1">
      <alignment horizontal="left"/>
    </xf>
    <xf numFmtId="0" fontId="5" fillId="0" borderId="1" xfId="10" applyFont="1" applyBorder="1" applyAlignment="1">
      <alignment horizontal="center"/>
    </xf>
    <xf numFmtId="0" fontId="14" fillId="0" borderId="1" xfId="10" applyFont="1" applyBorder="1" applyAlignment="1">
      <alignment horizontal="left"/>
    </xf>
    <xf numFmtId="0" fontId="14" fillId="0" borderId="1" xfId="10" applyFont="1" applyBorder="1" applyAlignment="1">
      <alignment horizontal="left" wrapText="1"/>
    </xf>
    <xf numFmtId="0" fontId="4" fillId="0" borderId="1" xfId="10" applyFont="1" applyBorder="1" applyAlignment="1">
      <alignment horizontal="center"/>
    </xf>
    <xf numFmtId="0" fontId="14" fillId="0" borderId="1" xfId="10" applyFont="1" applyBorder="1" applyAlignment="1">
      <alignment horizontal="center"/>
    </xf>
    <xf numFmtId="0" fontId="14" fillId="0" borderId="1" xfId="10" applyFont="1" applyBorder="1" applyAlignment="1">
      <alignment horizontal="left" vertical="top" wrapText="1"/>
    </xf>
    <xf numFmtId="0" fontId="14" fillId="0" borderId="1" xfId="10" applyFont="1" applyBorder="1" applyAlignment="1">
      <alignment horizontal="left" vertical="top"/>
    </xf>
    <xf numFmtId="0" fontId="14" fillId="0" borderId="1" xfId="10" applyFont="1" applyBorder="1" applyAlignment="1">
      <alignment horizontal="left" vertical="center" wrapText="1"/>
    </xf>
    <xf numFmtId="0" fontId="14" fillId="0" borderId="1" xfId="10" applyFont="1" applyBorder="1" applyAlignment="1">
      <alignment horizontal="center" vertical="center" wrapText="1"/>
    </xf>
    <xf numFmtId="0" fontId="14" fillId="0" borderId="1" xfId="10" applyFont="1" applyBorder="1" applyAlignment="1">
      <alignment horizontal="center" vertical="center"/>
    </xf>
    <xf numFmtId="0" fontId="4" fillId="0" borderId="1" xfId="10" applyFont="1" applyBorder="1" applyAlignment="1">
      <alignment horizontal="left" vertical="top" wrapText="1"/>
    </xf>
    <xf numFmtId="0" fontId="6" fillId="5" borderId="3" xfId="49" applyFont="1" applyFill="1" applyBorder="1" applyAlignment="1">
      <alignment horizontal="center" vertical="center" wrapText="1"/>
    </xf>
    <xf numFmtId="0" fontId="6" fillId="5" borderId="4" xfId="49" applyFont="1" applyFill="1" applyBorder="1" applyAlignment="1">
      <alignment horizontal="center" vertical="center"/>
    </xf>
    <xf numFmtId="0" fontId="6" fillId="5" borderId="8" xfId="49" applyFont="1" applyFill="1" applyBorder="1" applyAlignment="1">
      <alignment horizontal="center" vertical="center"/>
    </xf>
    <xf numFmtId="0" fontId="4" fillId="5" borderId="3" xfId="49" applyFont="1" applyFill="1" applyBorder="1" applyAlignment="1">
      <alignment horizontal="left" vertical="center"/>
    </xf>
    <xf numFmtId="0" fontId="4" fillId="5" borderId="4" xfId="49" applyFont="1" applyFill="1" applyBorder="1" applyAlignment="1">
      <alignment horizontal="left" vertical="center"/>
    </xf>
    <xf numFmtId="0" fontId="4" fillId="5" borderId="8" xfId="49" applyFont="1" applyFill="1" applyBorder="1" applyAlignment="1">
      <alignment horizontal="left" vertical="center"/>
    </xf>
    <xf numFmtId="0" fontId="3" fillId="0" borderId="6" xfId="4" applyFont="1" applyFill="1" applyBorder="1" applyAlignment="1">
      <alignment horizontal="left" vertical="center" wrapText="1"/>
    </xf>
    <xf numFmtId="0" fontId="3" fillId="0" borderId="9" xfId="4" applyFont="1" applyFill="1" applyBorder="1" applyAlignment="1">
      <alignment horizontal="left" vertical="center"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3" fillId="0" borderId="5" xfId="4" applyFont="1" applyFill="1" applyBorder="1" applyAlignment="1">
      <alignment wrapText="1"/>
    </xf>
    <xf numFmtId="0" fontId="3" fillId="0" borderId="0" xfId="4" applyFont="1" applyFill="1" applyBorder="1"/>
    <xf numFmtId="0" fontId="3" fillId="0" borderId="10" xfId="4" applyFont="1" applyFill="1" applyBorder="1"/>
    <xf numFmtId="0" fontId="3" fillId="6" borderId="7" xfId="4" applyFont="1" applyFill="1" applyBorder="1" applyAlignment="1">
      <alignment wrapText="1"/>
    </xf>
    <xf numFmtId="0" fontId="3" fillId="6" borderId="1" xfId="4" applyFont="1" applyFill="1" applyBorder="1" applyAlignment="1">
      <alignment wrapText="1"/>
    </xf>
    <xf numFmtId="0" fontId="3" fillId="6" borderId="11" xfId="4" applyFont="1" applyFill="1" applyBorder="1" applyAlignment="1">
      <alignment wrapText="1"/>
    </xf>
    <xf numFmtId="0" fontId="3" fillId="7" borderId="5" xfId="4" applyFont="1" applyFill="1" applyBorder="1" applyAlignment="1">
      <alignment wrapText="1"/>
    </xf>
    <xf numFmtId="0" fontId="3" fillId="7" borderId="0" xfId="4" applyFont="1" applyFill="1" applyBorder="1"/>
    <xf numFmtId="0" fontId="3" fillId="7" borderId="10" xfId="4" applyFont="1" applyFill="1" applyBorder="1"/>
    <xf numFmtId="0" fontId="2" fillId="0" borderId="5" xfId="4" applyFont="1" applyFill="1" applyBorder="1" applyAlignment="1">
      <alignment horizontal="left" vertical="center" wrapText="1"/>
    </xf>
    <xf numFmtId="0" fontId="2" fillId="0" borderId="0" xfId="4" applyFont="1" applyFill="1" applyBorder="1" applyAlignment="1">
      <alignment horizontal="left" vertical="center" wrapText="1"/>
    </xf>
    <xf numFmtId="0" fontId="2" fillId="0" borderId="10" xfId="4" applyFont="1" applyFill="1" applyBorder="1" applyAlignment="1">
      <alignment horizontal="left" vertical="center" wrapText="1"/>
    </xf>
    <xf numFmtId="0" fontId="46" fillId="4" borderId="0" xfId="0" applyFont="1" applyFill="1" applyAlignment="1">
      <alignment horizontal="left" vertical="center" wrapText="1"/>
    </xf>
    <xf numFmtId="0" fontId="46" fillId="0" borderId="0" xfId="60" applyFont="1" applyAlignment="1">
      <alignment horizontal="left" vertical="center"/>
    </xf>
    <xf numFmtId="0" fontId="46" fillId="4" borderId="0" xfId="0" applyFont="1" applyFill="1" applyBorder="1" applyAlignment="1">
      <alignment horizontal="center" vertical="center" wrapText="1"/>
    </xf>
    <xf numFmtId="166" fontId="42" fillId="11" borderId="1" xfId="49" applyNumberFormat="1" applyFont="1" applyFill="1" applyBorder="1" applyAlignment="1">
      <alignment horizontal="left" vertical="center"/>
    </xf>
    <xf numFmtId="0" fontId="42" fillId="11" borderId="1" xfId="0" applyFont="1" applyFill="1" applyBorder="1" applyAlignment="1">
      <alignment horizontal="left" vertical="center" wrapText="1"/>
    </xf>
    <xf numFmtId="0" fontId="42" fillId="10" borderId="0" xfId="0" applyFont="1" applyFill="1" applyAlignment="1">
      <alignment horizontal="left" vertical="center"/>
    </xf>
    <xf numFmtId="166" fontId="42" fillId="10" borderId="1" xfId="49" applyNumberFormat="1" applyFont="1" applyFill="1" applyBorder="1" applyAlignment="1">
      <alignment horizontal="left"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09375" defaultRowHeight="13.8"/>
  <cols>
    <col min="1" max="16384" width="9.109375" style="10"/>
  </cols>
  <sheetData>
    <row r="1" spans="1:18" ht="55.5" customHeight="1">
      <c r="A1" s="183" t="s">
        <v>0</v>
      </c>
      <c r="B1" s="184"/>
      <c r="C1" s="184"/>
      <c r="D1" s="184"/>
      <c r="E1" s="184"/>
      <c r="F1" s="184"/>
      <c r="G1" s="184"/>
      <c r="H1" s="184"/>
      <c r="I1" s="184"/>
      <c r="J1" s="184"/>
      <c r="K1" s="184"/>
      <c r="L1" s="184"/>
      <c r="M1" s="184"/>
      <c r="N1" s="184"/>
      <c r="O1" s="184"/>
      <c r="P1" s="184"/>
      <c r="Q1" s="184"/>
    </row>
    <row r="2" spans="1:18" ht="30" customHeight="1">
      <c r="A2" s="185" t="s">
        <v>1</v>
      </c>
      <c r="B2" s="186"/>
      <c r="C2" s="186"/>
      <c r="D2" s="186"/>
      <c r="E2" s="186"/>
      <c r="F2" s="186"/>
      <c r="G2" s="186"/>
      <c r="H2" s="186"/>
      <c r="I2" s="186"/>
      <c r="J2" s="186"/>
      <c r="K2" s="186"/>
      <c r="L2" s="186"/>
      <c r="M2" s="186"/>
      <c r="N2" s="186"/>
      <c r="O2" s="186"/>
      <c r="P2" s="186"/>
      <c r="Q2" s="186"/>
    </row>
    <row r="3" spans="1:18" ht="20.25" customHeight="1">
      <c r="B3" s="11"/>
      <c r="C3" s="11"/>
      <c r="D3" s="11"/>
      <c r="E3" s="187" t="s">
        <v>2</v>
      </c>
      <c r="F3" s="188"/>
      <c r="G3" s="189"/>
      <c r="H3" s="189"/>
      <c r="I3" s="189"/>
      <c r="J3" s="189"/>
      <c r="K3" s="189"/>
      <c r="L3" s="189"/>
      <c r="M3" s="189"/>
      <c r="N3" s="189"/>
      <c r="O3" s="11"/>
      <c r="P3" s="11"/>
      <c r="Q3" s="11"/>
    </row>
    <row r="4" spans="1:18">
      <c r="B4" s="11"/>
      <c r="C4" s="11"/>
      <c r="D4" s="11"/>
      <c r="E4" s="12"/>
      <c r="F4" s="13"/>
      <c r="G4" s="14"/>
      <c r="H4" s="14"/>
      <c r="I4" s="14"/>
      <c r="J4" s="14"/>
      <c r="K4" s="14"/>
      <c r="L4" s="14"/>
      <c r="M4" s="14"/>
      <c r="N4" s="14"/>
      <c r="O4" s="11"/>
      <c r="P4" s="11"/>
      <c r="Q4" s="11"/>
    </row>
    <row r="5" spans="1:18" ht="59.25" customHeight="1">
      <c r="A5" s="15"/>
      <c r="B5" s="190" t="s">
        <v>3</v>
      </c>
      <c r="C5" s="191"/>
      <c r="D5" s="191"/>
      <c r="E5" s="191"/>
      <c r="F5" s="191"/>
      <c r="G5" s="191"/>
      <c r="H5" s="191"/>
      <c r="I5" s="191"/>
      <c r="J5" s="191"/>
      <c r="K5" s="191"/>
      <c r="L5" s="191"/>
      <c r="M5" s="191"/>
      <c r="N5" s="191"/>
      <c r="O5" s="191"/>
      <c r="P5" s="191"/>
      <c r="Q5" s="192"/>
    </row>
    <row r="6" spans="1:18" ht="64.5" customHeight="1">
      <c r="A6" s="16">
        <v>1</v>
      </c>
      <c r="B6" s="193" t="s">
        <v>4</v>
      </c>
      <c r="C6" s="194"/>
      <c r="D6" s="194"/>
      <c r="E6" s="194"/>
      <c r="F6" s="194"/>
      <c r="G6" s="194"/>
      <c r="H6" s="194"/>
      <c r="I6" s="194"/>
      <c r="J6" s="194"/>
      <c r="K6" s="194"/>
      <c r="L6" s="194"/>
      <c r="M6" s="194"/>
      <c r="N6" s="194"/>
      <c r="O6" s="194"/>
      <c r="P6" s="194"/>
      <c r="Q6" s="195"/>
    </row>
    <row r="7" spans="1:18" ht="18" customHeight="1">
      <c r="A7" s="16">
        <v>2</v>
      </c>
      <c r="B7" s="193" t="s">
        <v>5</v>
      </c>
      <c r="C7" s="194"/>
      <c r="D7" s="194"/>
      <c r="E7" s="194"/>
      <c r="F7" s="194"/>
      <c r="G7" s="194"/>
      <c r="H7" s="194"/>
      <c r="I7" s="194"/>
      <c r="J7" s="194"/>
      <c r="K7" s="194"/>
      <c r="L7" s="194"/>
      <c r="M7" s="194"/>
      <c r="N7" s="194"/>
      <c r="O7" s="194"/>
      <c r="P7" s="194"/>
      <c r="Q7" s="195"/>
    </row>
    <row r="8" spans="1:18" ht="45" customHeight="1">
      <c r="A8" s="16">
        <v>3</v>
      </c>
      <c r="B8" s="196" t="s">
        <v>6</v>
      </c>
      <c r="C8" s="197"/>
      <c r="D8" s="197"/>
      <c r="E8" s="197"/>
      <c r="F8" s="197"/>
      <c r="G8" s="197"/>
      <c r="H8" s="197"/>
      <c r="I8" s="197"/>
      <c r="J8" s="197"/>
      <c r="K8" s="197"/>
      <c r="L8" s="197"/>
      <c r="M8" s="197"/>
      <c r="N8" s="197"/>
      <c r="O8" s="197"/>
      <c r="P8" s="197"/>
      <c r="Q8" s="198"/>
    </row>
    <row r="9" spans="1:18" ht="24" customHeight="1">
      <c r="A9" s="16">
        <v>4</v>
      </c>
      <c r="B9" s="193" t="s">
        <v>7</v>
      </c>
      <c r="C9" s="194"/>
      <c r="D9" s="194"/>
      <c r="E9" s="194"/>
      <c r="F9" s="194"/>
      <c r="G9" s="194"/>
      <c r="H9" s="194"/>
      <c r="I9" s="194"/>
      <c r="J9" s="194"/>
      <c r="K9" s="194"/>
      <c r="L9" s="194"/>
      <c r="M9" s="194"/>
      <c r="N9" s="194"/>
      <c r="O9" s="194"/>
      <c r="P9" s="194"/>
      <c r="Q9" s="195"/>
    </row>
    <row r="10" spans="1:18" ht="19.5" customHeight="1">
      <c r="A10" s="16">
        <v>5</v>
      </c>
      <c r="B10" s="193" t="s">
        <v>8</v>
      </c>
      <c r="C10" s="194"/>
      <c r="D10" s="194"/>
      <c r="E10" s="194"/>
      <c r="F10" s="194"/>
      <c r="G10" s="194"/>
      <c r="H10" s="194"/>
      <c r="I10" s="194"/>
      <c r="J10" s="194"/>
      <c r="K10" s="194"/>
      <c r="L10" s="194"/>
      <c r="M10" s="194"/>
      <c r="N10" s="194"/>
      <c r="O10" s="194"/>
      <c r="P10" s="194"/>
      <c r="Q10" s="195"/>
    </row>
    <row r="11" spans="1:18" ht="21" customHeight="1">
      <c r="A11" s="17"/>
      <c r="B11" s="199" t="s">
        <v>9</v>
      </c>
      <c r="C11" s="200"/>
      <c r="D11" s="200"/>
      <c r="E11" s="200"/>
      <c r="F11" s="200"/>
      <c r="G11" s="200"/>
      <c r="H11" s="200"/>
      <c r="I11" s="200"/>
      <c r="J11" s="200"/>
      <c r="K11" s="200"/>
      <c r="L11" s="200"/>
      <c r="M11" s="200"/>
      <c r="N11" s="200"/>
      <c r="O11" s="200"/>
      <c r="P11" s="200"/>
      <c r="Q11" s="200"/>
      <c r="R11" s="21"/>
    </row>
    <row r="12" spans="1:18" ht="21" customHeight="1">
      <c r="A12" s="18"/>
      <c r="B12" s="19"/>
      <c r="C12" s="20"/>
      <c r="D12" s="20"/>
      <c r="E12" s="20"/>
      <c r="F12" s="20"/>
      <c r="G12" s="20"/>
      <c r="H12" s="20"/>
      <c r="I12" s="20"/>
      <c r="J12" s="20"/>
      <c r="K12" s="20"/>
      <c r="L12" s="20"/>
      <c r="M12" s="20"/>
      <c r="N12" s="20"/>
      <c r="O12" s="20"/>
      <c r="P12" s="20"/>
      <c r="Q12" s="20"/>
    </row>
    <row r="13" spans="1:18">
      <c r="A13" s="201" t="s">
        <v>10</v>
      </c>
      <c r="B13" s="201"/>
      <c r="C13" s="201"/>
      <c r="D13" s="201"/>
      <c r="E13" s="201"/>
      <c r="F13" s="201"/>
      <c r="G13" s="201"/>
      <c r="H13" s="201"/>
      <c r="I13" s="201"/>
      <c r="J13" s="201"/>
      <c r="K13" s="201"/>
      <c r="L13" s="201"/>
      <c r="M13" s="201"/>
      <c r="N13" s="201"/>
      <c r="O13" s="201"/>
      <c r="P13" s="201"/>
      <c r="Q13" s="201"/>
    </row>
    <row r="14" spans="1:18" ht="15.75" customHeight="1">
      <c r="A14" s="201" t="s">
        <v>11</v>
      </c>
      <c r="B14" s="201"/>
      <c r="C14" s="201"/>
      <c r="D14" s="201"/>
      <c r="E14" s="201" t="s">
        <v>12</v>
      </c>
      <c r="F14" s="201"/>
      <c r="G14" s="201"/>
      <c r="H14" s="201"/>
      <c r="I14" s="201"/>
      <c r="J14" s="201"/>
      <c r="K14" s="201"/>
      <c r="L14" s="201"/>
      <c r="M14" s="201"/>
      <c r="N14" s="201"/>
      <c r="O14" s="201"/>
      <c r="P14" s="201"/>
      <c r="Q14" s="201"/>
    </row>
    <row r="15" spans="1:18" ht="15.75" customHeight="1">
      <c r="A15" s="201" t="s">
        <v>13</v>
      </c>
      <c r="B15" s="201"/>
      <c r="C15" s="201"/>
      <c r="D15" s="201"/>
      <c r="E15" s="201"/>
      <c r="F15" s="201"/>
      <c r="G15" s="201"/>
      <c r="H15" s="201"/>
      <c r="I15" s="201"/>
      <c r="J15" s="201"/>
      <c r="K15" s="201"/>
      <c r="L15" s="201"/>
      <c r="M15" s="201"/>
      <c r="N15" s="201"/>
      <c r="O15" s="201"/>
      <c r="P15" s="201"/>
      <c r="Q15" s="201"/>
    </row>
    <row r="16" spans="1:18" ht="24" customHeight="1">
      <c r="A16" s="209" t="s">
        <v>14</v>
      </c>
      <c r="B16" s="209"/>
      <c r="C16" s="209"/>
      <c r="D16" s="209"/>
      <c r="E16" s="202" t="s">
        <v>15</v>
      </c>
      <c r="F16" s="202"/>
      <c r="G16" s="202"/>
      <c r="H16" s="202"/>
      <c r="I16" s="202"/>
      <c r="J16" s="202"/>
      <c r="K16" s="202"/>
      <c r="L16" s="202"/>
      <c r="M16" s="202"/>
      <c r="N16" s="202"/>
      <c r="O16" s="202"/>
      <c r="P16" s="202"/>
      <c r="Q16" s="202"/>
    </row>
    <row r="17" spans="1:17" ht="47.25" customHeight="1">
      <c r="A17" s="209"/>
      <c r="B17" s="209"/>
      <c r="C17" s="209"/>
      <c r="D17" s="209"/>
      <c r="E17" s="203" t="s">
        <v>16</v>
      </c>
      <c r="F17" s="203"/>
      <c r="G17" s="203"/>
      <c r="H17" s="203"/>
      <c r="I17" s="203"/>
      <c r="J17" s="203"/>
      <c r="K17" s="203"/>
      <c r="L17" s="203"/>
      <c r="M17" s="203"/>
      <c r="N17" s="203"/>
      <c r="O17" s="203"/>
      <c r="P17" s="203"/>
      <c r="Q17" s="203"/>
    </row>
    <row r="18" spans="1:17" ht="39.75" customHeight="1">
      <c r="A18" s="209"/>
      <c r="B18" s="209"/>
      <c r="C18" s="209"/>
      <c r="D18" s="209"/>
      <c r="E18" s="203" t="s">
        <v>17</v>
      </c>
      <c r="F18" s="203"/>
      <c r="G18" s="203"/>
      <c r="H18" s="203"/>
      <c r="I18" s="203"/>
      <c r="J18" s="203"/>
      <c r="K18" s="203"/>
      <c r="L18" s="203"/>
      <c r="M18" s="203"/>
      <c r="N18" s="203"/>
      <c r="O18" s="203"/>
      <c r="P18" s="203"/>
      <c r="Q18" s="203"/>
    </row>
    <row r="19" spans="1:17" ht="38.25" customHeight="1">
      <c r="A19" s="209"/>
      <c r="B19" s="209"/>
      <c r="C19" s="209"/>
      <c r="D19" s="209"/>
      <c r="E19" s="203" t="s">
        <v>18</v>
      </c>
      <c r="F19" s="203"/>
      <c r="G19" s="203"/>
      <c r="H19" s="203"/>
      <c r="I19" s="203"/>
      <c r="J19" s="203"/>
      <c r="K19" s="203"/>
      <c r="L19" s="203"/>
      <c r="M19" s="203"/>
      <c r="N19" s="203"/>
      <c r="O19" s="203"/>
      <c r="P19" s="203"/>
      <c r="Q19" s="203"/>
    </row>
    <row r="20" spans="1:17" ht="30" customHeight="1">
      <c r="A20" s="209"/>
      <c r="B20" s="209"/>
      <c r="C20" s="209"/>
      <c r="D20" s="209"/>
      <c r="E20" s="203" t="s">
        <v>19</v>
      </c>
      <c r="F20" s="203"/>
      <c r="G20" s="203"/>
      <c r="H20" s="203"/>
      <c r="I20" s="203"/>
      <c r="J20" s="203"/>
      <c r="K20" s="203"/>
      <c r="L20" s="203"/>
      <c r="M20" s="203"/>
      <c r="N20" s="203"/>
      <c r="O20" s="203"/>
      <c r="P20" s="203"/>
      <c r="Q20" s="203"/>
    </row>
    <row r="21" spans="1:17" ht="53.25" customHeight="1">
      <c r="A21" s="209"/>
      <c r="B21" s="209"/>
      <c r="C21" s="209"/>
      <c r="D21" s="209"/>
      <c r="E21" s="203" t="s">
        <v>20</v>
      </c>
      <c r="F21" s="203"/>
      <c r="G21" s="203"/>
      <c r="H21" s="203"/>
      <c r="I21" s="203"/>
      <c r="J21" s="203"/>
      <c r="K21" s="203"/>
      <c r="L21" s="203"/>
      <c r="M21" s="203"/>
      <c r="N21" s="203"/>
      <c r="O21" s="203"/>
      <c r="P21" s="203"/>
      <c r="Q21" s="203"/>
    </row>
    <row r="22" spans="1:17">
      <c r="A22" s="204" t="s">
        <v>21</v>
      </c>
      <c r="B22" s="205"/>
      <c r="C22" s="205"/>
      <c r="D22" s="205"/>
      <c r="E22" s="205"/>
      <c r="F22" s="205"/>
      <c r="G22" s="205"/>
      <c r="H22" s="205"/>
      <c r="I22" s="205"/>
      <c r="J22" s="205"/>
      <c r="K22" s="205"/>
      <c r="L22" s="205"/>
      <c r="M22" s="205"/>
      <c r="N22" s="205"/>
      <c r="O22" s="205"/>
      <c r="P22" s="205"/>
      <c r="Q22" s="205"/>
    </row>
    <row r="23" spans="1:17" ht="48" customHeight="1">
      <c r="A23" s="209" t="s">
        <v>22</v>
      </c>
      <c r="B23" s="210"/>
      <c r="C23" s="210"/>
      <c r="D23" s="210"/>
      <c r="E23" s="203" t="s">
        <v>23</v>
      </c>
      <c r="F23" s="203"/>
      <c r="G23" s="203"/>
      <c r="H23" s="203"/>
      <c r="I23" s="203"/>
      <c r="J23" s="203"/>
      <c r="K23" s="203"/>
      <c r="L23" s="203"/>
      <c r="M23" s="203"/>
      <c r="N23" s="203"/>
      <c r="O23" s="203"/>
      <c r="P23" s="203"/>
      <c r="Q23" s="203"/>
    </row>
    <row r="24" spans="1:17" ht="46.5" customHeight="1">
      <c r="A24" s="210"/>
      <c r="B24" s="210"/>
      <c r="C24" s="210"/>
      <c r="D24" s="210"/>
      <c r="E24" s="203" t="s">
        <v>24</v>
      </c>
      <c r="F24" s="203"/>
      <c r="G24" s="203"/>
      <c r="H24" s="203"/>
      <c r="I24" s="203"/>
      <c r="J24" s="203"/>
      <c r="K24" s="203"/>
      <c r="L24" s="203"/>
      <c r="M24" s="203"/>
      <c r="N24" s="203"/>
      <c r="O24" s="203"/>
      <c r="P24" s="203"/>
      <c r="Q24" s="203"/>
    </row>
    <row r="25" spans="1:17" ht="46.5" customHeight="1">
      <c r="A25" s="210"/>
      <c r="B25" s="210"/>
      <c r="C25" s="210"/>
      <c r="D25" s="210"/>
      <c r="E25" s="203" t="s">
        <v>25</v>
      </c>
      <c r="F25" s="203"/>
      <c r="G25" s="203"/>
      <c r="H25" s="203"/>
      <c r="I25" s="203"/>
      <c r="J25" s="203"/>
      <c r="K25" s="203"/>
      <c r="L25" s="203"/>
      <c r="M25" s="203"/>
      <c r="N25" s="203"/>
      <c r="O25" s="203"/>
      <c r="P25" s="203"/>
      <c r="Q25" s="203"/>
    </row>
    <row r="26" spans="1:17">
      <c r="A26" s="210"/>
      <c r="B26" s="210"/>
      <c r="C26" s="210"/>
      <c r="D26" s="210"/>
      <c r="E26" s="203" t="s">
        <v>26</v>
      </c>
      <c r="F26" s="203"/>
      <c r="G26" s="203"/>
      <c r="H26" s="203"/>
      <c r="I26" s="203"/>
      <c r="J26" s="203"/>
      <c r="K26" s="203"/>
      <c r="L26" s="203"/>
      <c r="M26" s="203"/>
      <c r="N26" s="203"/>
      <c r="O26" s="203"/>
      <c r="P26" s="203"/>
      <c r="Q26" s="203"/>
    </row>
    <row r="27" spans="1:17">
      <c r="A27" s="204" t="s">
        <v>27</v>
      </c>
      <c r="B27" s="204"/>
      <c r="C27" s="204"/>
      <c r="D27" s="204"/>
      <c r="E27" s="204"/>
      <c r="F27" s="204"/>
      <c r="G27" s="204"/>
      <c r="H27" s="204"/>
      <c r="I27" s="204"/>
      <c r="J27" s="204"/>
      <c r="K27" s="204"/>
      <c r="L27" s="204"/>
      <c r="M27" s="204"/>
      <c r="N27" s="204"/>
      <c r="O27" s="204"/>
      <c r="P27" s="204"/>
      <c r="Q27" s="204"/>
    </row>
    <row r="28" spans="1:17" ht="58.5" customHeight="1">
      <c r="A28" s="209" t="s">
        <v>28</v>
      </c>
      <c r="B28" s="209"/>
      <c r="C28" s="209"/>
      <c r="D28" s="209"/>
      <c r="E28" s="203" t="s">
        <v>29</v>
      </c>
      <c r="F28" s="203"/>
      <c r="G28" s="203"/>
      <c r="H28" s="203"/>
      <c r="I28" s="203"/>
      <c r="J28" s="203"/>
      <c r="K28" s="203"/>
      <c r="L28" s="203"/>
      <c r="M28" s="203"/>
      <c r="N28" s="203"/>
      <c r="O28" s="203"/>
      <c r="P28" s="203"/>
      <c r="Q28" s="203"/>
    </row>
    <row r="29" spans="1:17" ht="24" customHeight="1">
      <c r="A29" s="204" t="s">
        <v>30</v>
      </c>
      <c r="B29" s="204"/>
      <c r="C29" s="204"/>
      <c r="D29" s="204"/>
      <c r="E29" s="204"/>
      <c r="F29" s="204"/>
      <c r="G29" s="204"/>
      <c r="H29" s="204"/>
      <c r="I29" s="204"/>
      <c r="J29" s="204"/>
      <c r="K29" s="204"/>
      <c r="L29" s="204"/>
      <c r="M29" s="204"/>
      <c r="N29" s="204"/>
      <c r="O29" s="204"/>
      <c r="P29" s="204"/>
      <c r="Q29" s="204"/>
    </row>
    <row r="30" spans="1:17" ht="50.25" customHeight="1">
      <c r="A30" s="210">
        <v>4</v>
      </c>
      <c r="B30" s="210"/>
      <c r="C30" s="210"/>
      <c r="D30" s="210"/>
      <c r="E30" s="203" t="s">
        <v>31</v>
      </c>
      <c r="F30" s="203"/>
      <c r="G30" s="203"/>
      <c r="H30" s="203"/>
      <c r="I30" s="203"/>
      <c r="J30" s="203"/>
      <c r="K30" s="203"/>
      <c r="L30" s="203"/>
      <c r="M30" s="203"/>
      <c r="N30" s="203"/>
      <c r="O30" s="203"/>
      <c r="P30" s="203"/>
      <c r="Q30" s="203"/>
    </row>
    <row r="31" spans="1:17" ht="45.75" customHeight="1">
      <c r="A31" s="210"/>
      <c r="B31" s="210"/>
      <c r="C31" s="210"/>
      <c r="D31" s="210"/>
      <c r="E31" s="203" t="s">
        <v>32</v>
      </c>
      <c r="F31" s="203"/>
      <c r="G31" s="203"/>
      <c r="H31" s="203"/>
      <c r="I31" s="203"/>
      <c r="J31" s="203"/>
      <c r="K31" s="203"/>
      <c r="L31" s="203"/>
      <c r="M31" s="203"/>
      <c r="N31" s="203"/>
      <c r="O31" s="203"/>
      <c r="P31" s="203"/>
      <c r="Q31" s="203"/>
    </row>
    <row r="32" spans="1:17" ht="30" customHeight="1">
      <c r="A32" s="204" t="s">
        <v>33</v>
      </c>
      <c r="B32" s="204"/>
      <c r="C32" s="204"/>
      <c r="D32" s="204"/>
      <c r="E32" s="204"/>
      <c r="F32" s="204"/>
      <c r="G32" s="204"/>
      <c r="H32" s="204"/>
      <c r="I32" s="204"/>
      <c r="J32" s="204"/>
      <c r="K32" s="204"/>
      <c r="L32" s="204"/>
      <c r="M32" s="204"/>
      <c r="N32" s="204"/>
      <c r="O32" s="204"/>
      <c r="P32" s="204"/>
      <c r="Q32" s="204"/>
    </row>
    <row r="33" spans="1:17" ht="19.5" customHeight="1">
      <c r="A33" s="210">
        <v>5</v>
      </c>
      <c r="B33" s="210"/>
      <c r="C33" s="210"/>
      <c r="D33" s="210"/>
      <c r="E33" s="211" t="s">
        <v>34</v>
      </c>
      <c r="F33" s="211"/>
      <c r="G33" s="211"/>
      <c r="H33" s="211"/>
      <c r="I33" s="211"/>
      <c r="J33" s="211"/>
      <c r="K33" s="211"/>
      <c r="L33" s="211"/>
      <c r="M33" s="211"/>
      <c r="N33" s="211"/>
      <c r="O33" s="211"/>
      <c r="P33" s="211"/>
      <c r="Q33" s="211"/>
    </row>
    <row r="34" spans="1:17" ht="201.75" customHeight="1">
      <c r="A34" s="210"/>
      <c r="B34" s="210"/>
      <c r="C34" s="210"/>
      <c r="D34" s="210"/>
      <c r="E34" s="206" t="s">
        <v>35</v>
      </c>
      <c r="F34" s="206"/>
      <c r="G34" s="206"/>
      <c r="H34" s="206"/>
      <c r="I34" s="206"/>
      <c r="J34" s="206"/>
      <c r="K34" s="206"/>
      <c r="L34" s="206"/>
      <c r="M34" s="206"/>
      <c r="N34" s="206"/>
      <c r="O34" s="206"/>
      <c r="P34" s="206"/>
      <c r="Q34" s="206"/>
    </row>
    <row r="35" spans="1:17" ht="18.75" customHeight="1">
      <c r="A35" s="210"/>
      <c r="B35" s="210"/>
      <c r="C35" s="210"/>
      <c r="D35" s="210"/>
      <c r="E35" s="211" t="s">
        <v>36</v>
      </c>
      <c r="F35" s="211"/>
      <c r="G35" s="211"/>
      <c r="H35" s="211"/>
      <c r="I35" s="211"/>
      <c r="J35" s="211"/>
      <c r="K35" s="211"/>
      <c r="L35" s="211"/>
      <c r="M35" s="211"/>
      <c r="N35" s="211"/>
      <c r="O35" s="211"/>
      <c r="P35" s="211"/>
      <c r="Q35" s="211"/>
    </row>
    <row r="36" spans="1:17" ht="186.75" customHeight="1">
      <c r="A36" s="210"/>
      <c r="B36" s="210"/>
      <c r="C36" s="210"/>
      <c r="D36" s="210"/>
      <c r="E36" s="206" t="s">
        <v>37</v>
      </c>
      <c r="F36" s="207"/>
      <c r="G36" s="207"/>
      <c r="H36" s="207"/>
      <c r="I36" s="207"/>
      <c r="J36" s="207"/>
      <c r="K36" s="207"/>
      <c r="L36" s="207"/>
      <c r="M36" s="207"/>
      <c r="N36" s="207"/>
      <c r="O36" s="207"/>
      <c r="P36" s="207"/>
      <c r="Q36" s="207"/>
    </row>
    <row r="37" spans="1:17" ht="115.5" customHeight="1">
      <c r="A37" s="210"/>
      <c r="B37" s="210"/>
      <c r="C37" s="210"/>
      <c r="D37" s="210"/>
      <c r="E37" s="208" t="s">
        <v>38</v>
      </c>
      <c r="F37" s="208"/>
      <c r="G37" s="208"/>
      <c r="H37" s="208"/>
      <c r="I37" s="208"/>
      <c r="J37" s="208"/>
      <c r="K37" s="208"/>
      <c r="L37" s="208"/>
      <c r="M37" s="208"/>
      <c r="N37" s="208"/>
      <c r="O37" s="208"/>
      <c r="P37" s="208"/>
      <c r="Q37" s="208"/>
    </row>
    <row r="38" spans="1:17" ht="66.75" customHeight="1">
      <c r="A38" s="210"/>
      <c r="B38" s="210"/>
      <c r="C38" s="210"/>
      <c r="D38" s="210"/>
      <c r="E38" s="206" t="s">
        <v>39</v>
      </c>
      <c r="F38" s="207"/>
      <c r="G38" s="207"/>
      <c r="H38" s="207"/>
      <c r="I38" s="207"/>
      <c r="J38" s="207"/>
      <c r="K38" s="207"/>
      <c r="L38" s="207"/>
      <c r="M38" s="207"/>
      <c r="N38" s="207"/>
      <c r="O38" s="207"/>
      <c r="P38" s="207"/>
      <c r="Q38" s="207"/>
    </row>
  </sheetData>
  <mergeCells count="42">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 ref="E30:Q30"/>
    <mergeCell ref="A22:Q22"/>
    <mergeCell ref="E23:Q23"/>
    <mergeCell ref="E24:Q24"/>
    <mergeCell ref="E25:Q25"/>
    <mergeCell ref="E26:Q26"/>
    <mergeCell ref="E17:Q17"/>
    <mergeCell ref="E18:Q18"/>
    <mergeCell ref="E19:Q19"/>
    <mergeCell ref="E20:Q20"/>
    <mergeCell ref="E21:Q21"/>
    <mergeCell ref="A13:Q13"/>
    <mergeCell ref="A14:D14"/>
    <mergeCell ref="E14:Q14"/>
    <mergeCell ref="A15:Q15"/>
    <mergeCell ref="E16:Q16"/>
    <mergeCell ref="B7:Q7"/>
    <mergeCell ref="B8:Q8"/>
    <mergeCell ref="B9:Q9"/>
    <mergeCell ref="B10:Q10"/>
    <mergeCell ref="B11:Q11"/>
    <mergeCell ref="A1:Q1"/>
    <mergeCell ref="A2:Q2"/>
    <mergeCell ref="E3:N3"/>
    <mergeCell ref="B5:Q5"/>
    <mergeCell ref="B6:Q6"/>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09375" defaultRowHeight="14.4"/>
  <cols>
    <col min="1" max="1" width="18.6640625" style="1" customWidth="1"/>
    <col min="2" max="13" width="9.109375" style="1"/>
    <col min="14" max="14" width="18.44140625" style="1" customWidth="1"/>
    <col min="15" max="16384" width="9.109375" style="1"/>
  </cols>
  <sheetData>
    <row r="1" spans="1:14">
      <c r="A1" s="2"/>
      <c r="F1" s="3"/>
      <c r="G1" s="3"/>
      <c r="H1" s="3"/>
      <c r="I1" s="3"/>
      <c r="J1" s="3"/>
      <c r="K1" s="3"/>
      <c r="L1" s="3"/>
      <c r="M1" s="3"/>
      <c r="N1" s="3" t="s">
        <v>40</v>
      </c>
    </row>
    <row r="2" spans="1:14" ht="15">
      <c r="A2" s="212" t="s">
        <v>41</v>
      </c>
      <c r="B2" s="213"/>
      <c r="C2" s="213"/>
      <c r="D2" s="213"/>
      <c r="E2" s="213"/>
      <c r="F2" s="213"/>
      <c r="G2" s="213"/>
      <c r="H2" s="213"/>
      <c r="I2" s="213"/>
      <c r="J2" s="213"/>
      <c r="K2" s="213"/>
      <c r="L2" s="213"/>
      <c r="M2" s="213"/>
      <c r="N2" s="214"/>
    </row>
    <row r="3" spans="1:14">
      <c r="A3" s="215" t="s">
        <v>42</v>
      </c>
      <c r="B3" s="216"/>
      <c r="C3" s="216"/>
      <c r="D3" s="216"/>
      <c r="E3" s="216"/>
      <c r="F3" s="216"/>
      <c r="G3" s="216"/>
      <c r="H3" s="216"/>
      <c r="I3" s="216"/>
      <c r="J3" s="216"/>
      <c r="K3" s="216"/>
      <c r="L3" s="216"/>
      <c r="M3" s="216"/>
      <c r="N3" s="217"/>
    </row>
    <row r="4" spans="1:14" ht="46.5" customHeight="1">
      <c r="A4" s="4" t="s">
        <v>43</v>
      </c>
      <c r="B4" s="218" t="s">
        <v>44</v>
      </c>
      <c r="C4" s="218"/>
      <c r="D4" s="218"/>
      <c r="E4" s="218"/>
      <c r="F4" s="218"/>
      <c r="G4" s="218"/>
      <c r="H4" s="218"/>
      <c r="I4" s="218"/>
      <c r="J4" s="218"/>
      <c r="K4" s="218"/>
      <c r="L4" s="218"/>
      <c r="M4" s="218"/>
      <c r="N4" s="219"/>
    </row>
    <row r="5" spans="1:14" ht="45.75" customHeight="1">
      <c r="A5" s="220" t="s">
        <v>45</v>
      </c>
      <c r="B5" s="221"/>
      <c r="C5" s="221"/>
      <c r="D5" s="221"/>
      <c r="E5" s="221"/>
      <c r="F5" s="221"/>
      <c r="G5" s="221"/>
      <c r="H5" s="221"/>
      <c r="I5" s="221"/>
      <c r="J5" s="221"/>
      <c r="K5" s="221"/>
      <c r="L5" s="221"/>
      <c r="M5" s="221"/>
      <c r="N5" s="222"/>
    </row>
    <row r="6" spans="1:14" ht="29.25" customHeight="1">
      <c r="A6" s="220" t="s">
        <v>46</v>
      </c>
      <c r="B6" s="221"/>
      <c r="C6" s="221"/>
      <c r="D6" s="221"/>
      <c r="E6" s="221"/>
      <c r="F6" s="221"/>
      <c r="G6" s="221"/>
      <c r="H6" s="221"/>
      <c r="I6" s="221"/>
      <c r="J6" s="221"/>
      <c r="K6" s="221"/>
      <c r="L6" s="221"/>
      <c r="M6" s="221"/>
      <c r="N6" s="222"/>
    </row>
    <row r="7" spans="1:14" ht="17.25" customHeight="1">
      <c r="A7" s="5" t="s">
        <v>47</v>
      </c>
      <c r="B7" s="6"/>
      <c r="C7" s="6"/>
      <c r="D7" s="6"/>
      <c r="E7" s="6"/>
      <c r="F7" s="6"/>
      <c r="G7" s="6"/>
      <c r="H7" s="6"/>
      <c r="I7" s="6"/>
      <c r="J7" s="6"/>
      <c r="K7" s="6"/>
      <c r="L7" s="6"/>
      <c r="M7" s="6"/>
      <c r="N7" s="8"/>
    </row>
    <row r="8" spans="1:14" ht="51" customHeight="1">
      <c r="A8" s="220" t="s">
        <v>48</v>
      </c>
      <c r="B8" s="221"/>
      <c r="C8" s="221"/>
      <c r="D8" s="221"/>
      <c r="E8" s="221"/>
      <c r="F8" s="221"/>
      <c r="G8" s="221"/>
      <c r="H8" s="221"/>
      <c r="I8" s="221"/>
      <c r="J8" s="221"/>
      <c r="K8" s="221"/>
      <c r="L8" s="221"/>
      <c r="M8" s="221"/>
      <c r="N8" s="222"/>
    </row>
    <row r="9" spans="1:14" ht="36" customHeight="1">
      <c r="A9" s="220" t="s">
        <v>49</v>
      </c>
      <c r="B9" s="221"/>
      <c r="C9" s="221"/>
      <c r="D9" s="221"/>
      <c r="E9" s="221"/>
      <c r="F9" s="221"/>
      <c r="G9" s="221"/>
      <c r="H9" s="221"/>
      <c r="I9" s="221"/>
      <c r="J9" s="221"/>
      <c r="K9" s="221"/>
      <c r="L9" s="221"/>
      <c r="M9" s="221"/>
      <c r="N9" s="222"/>
    </row>
    <row r="10" spans="1:14" ht="30" customHeight="1">
      <c r="A10" s="220" t="s">
        <v>50</v>
      </c>
      <c r="B10" s="221"/>
      <c r="C10" s="221"/>
      <c r="D10" s="221"/>
      <c r="E10" s="221"/>
      <c r="F10" s="221"/>
      <c r="G10" s="221"/>
      <c r="H10" s="221"/>
      <c r="I10" s="221"/>
      <c r="J10" s="221"/>
      <c r="K10" s="221"/>
      <c r="L10" s="221"/>
      <c r="M10" s="221"/>
      <c r="N10" s="222"/>
    </row>
    <row r="11" spans="1:14" ht="18.75" customHeight="1">
      <c r="A11" s="220" t="s">
        <v>51</v>
      </c>
      <c r="B11" s="221"/>
      <c r="C11" s="221"/>
      <c r="D11" s="221"/>
      <c r="E11" s="221"/>
      <c r="F11" s="221"/>
      <c r="G11" s="221"/>
      <c r="H11" s="221"/>
      <c r="I11" s="221"/>
      <c r="J11" s="221"/>
      <c r="K11" s="221"/>
      <c r="L11" s="221"/>
      <c r="M11" s="221"/>
      <c r="N11" s="222"/>
    </row>
    <row r="12" spans="1:14">
      <c r="A12" s="215" t="s">
        <v>52</v>
      </c>
      <c r="B12" s="216"/>
      <c r="C12" s="216"/>
      <c r="D12" s="216"/>
      <c r="E12" s="216"/>
      <c r="F12" s="216"/>
      <c r="G12" s="216"/>
      <c r="H12" s="216"/>
      <c r="I12" s="216"/>
      <c r="J12" s="216"/>
      <c r="K12" s="216"/>
      <c r="L12" s="216"/>
      <c r="M12" s="216"/>
      <c r="N12" s="217"/>
    </row>
    <row r="13" spans="1:14">
      <c r="A13" s="7" t="s">
        <v>53</v>
      </c>
      <c r="N13" s="9"/>
    </row>
    <row r="14" spans="1:14" ht="117" customHeight="1">
      <c r="A14" s="223" t="s">
        <v>54</v>
      </c>
      <c r="B14" s="224"/>
      <c r="C14" s="224"/>
      <c r="D14" s="224"/>
      <c r="E14" s="224"/>
      <c r="F14" s="224"/>
      <c r="G14" s="224"/>
      <c r="H14" s="224"/>
      <c r="I14" s="224"/>
      <c r="J14" s="224"/>
      <c r="K14" s="224"/>
      <c r="L14" s="224"/>
      <c r="M14" s="224"/>
      <c r="N14" s="225"/>
    </row>
    <row r="15" spans="1:14" ht="28.5" customHeight="1">
      <c r="A15" s="226" t="s">
        <v>55</v>
      </c>
      <c r="B15" s="227"/>
      <c r="C15" s="227"/>
      <c r="D15" s="227"/>
      <c r="E15" s="227"/>
      <c r="F15" s="227"/>
      <c r="G15" s="227"/>
      <c r="H15" s="227"/>
      <c r="I15" s="227"/>
      <c r="J15" s="227"/>
      <c r="K15" s="227"/>
      <c r="L15" s="227"/>
      <c r="M15" s="227"/>
      <c r="N15" s="228"/>
    </row>
    <row r="16" spans="1:14" ht="120" customHeight="1">
      <c r="A16" s="229" t="s">
        <v>56</v>
      </c>
      <c r="B16" s="230"/>
      <c r="C16" s="230"/>
      <c r="D16" s="230"/>
      <c r="E16" s="230"/>
      <c r="F16" s="230"/>
      <c r="G16" s="230"/>
      <c r="H16" s="230"/>
      <c r="I16" s="230"/>
      <c r="J16" s="230"/>
      <c r="K16" s="230"/>
      <c r="L16" s="230"/>
      <c r="M16" s="230"/>
      <c r="N16" s="231"/>
    </row>
    <row r="17" spans="1:14" ht="13.5" customHeight="1">
      <c r="A17" s="220" t="s">
        <v>57</v>
      </c>
      <c r="B17" s="221"/>
      <c r="C17" s="221"/>
      <c r="D17" s="221"/>
      <c r="E17" s="221"/>
      <c r="F17" s="221"/>
      <c r="G17" s="221"/>
      <c r="H17" s="221"/>
      <c r="I17" s="221"/>
      <c r="J17" s="221"/>
      <c r="K17" s="221"/>
      <c r="L17" s="221"/>
      <c r="M17" s="221"/>
      <c r="N17" s="222"/>
    </row>
    <row r="18" spans="1:14" ht="15" customHeight="1">
      <c r="A18" s="220" t="s">
        <v>58</v>
      </c>
      <c r="B18" s="221"/>
      <c r="C18" s="221"/>
      <c r="D18" s="221"/>
      <c r="E18" s="221"/>
      <c r="F18" s="221"/>
      <c r="G18" s="221"/>
      <c r="H18" s="221"/>
      <c r="I18" s="221"/>
      <c r="J18" s="221"/>
      <c r="K18" s="221"/>
      <c r="L18" s="221"/>
      <c r="M18" s="221"/>
      <c r="N18" s="222"/>
    </row>
    <row r="19" spans="1:14" ht="49.5" customHeight="1">
      <c r="A19" s="220" t="s">
        <v>59</v>
      </c>
      <c r="B19" s="221"/>
      <c r="C19" s="221"/>
      <c r="D19" s="221"/>
      <c r="E19" s="221"/>
      <c r="F19" s="221"/>
      <c r="G19" s="221"/>
      <c r="H19" s="221"/>
      <c r="I19" s="221"/>
      <c r="J19" s="221"/>
      <c r="K19" s="221"/>
      <c r="L19" s="221"/>
      <c r="M19" s="221"/>
      <c r="N19" s="222"/>
    </row>
    <row r="20" spans="1:14">
      <c r="A20" s="215" t="s">
        <v>60</v>
      </c>
      <c r="B20" s="216"/>
      <c r="C20" s="216"/>
      <c r="D20" s="216"/>
      <c r="E20" s="216"/>
      <c r="F20" s="216"/>
      <c r="G20" s="216"/>
      <c r="H20" s="216"/>
      <c r="I20" s="216"/>
      <c r="J20" s="216"/>
      <c r="K20" s="216"/>
      <c r="L20" s="216"/>
      <c r="M20" s="216"/>
      <c r="N20" s="217"/>
    </row>
    <row r="21" spans="1:14" ht="77.25" customHeight="1">
      <c r="A21" s="232" t="s">
        <v>61</v>
      </c>
      <c r="B21" s="233"/>
      <c r="C21" s="233"/>
      <c r="D21" s="233"/>
      <c r="E21" s="233"/>
      <c r="F21" s="233"/>
      <c r="G21" s="233"/>
      <c r="H21" s="233"/>
      <c r="I21" s="233"/>
      <c r="J21" s="233"/>
      <c r="K21" s="233"/>
      <c r="L21" s="233"/>
      <c r="M21" s="233"/>
      <c r="N21" s="234"/>
    </row>
    <row r="22" spans="1:14">
      <c r="A22" s="215" t="s">
        <v>62</v>
      </c>
      <c r="B22" s="216"/>
      <c r="C22" s="216"/>
      <c r="D22" s="216"/>
      <c r="E22" s="216"/>
      <c r="F22" s="216"/>
      <c r="G22" s="216"/>
      <c r="H22" s="216"/>
      <c r="I22" s="216"/>
      <c r="J22" s="216"/>
      <c r="K22" s="216"/>
      <c r="L22" s="216"/>
      <c r="M22" s="216"/>
      <c r="N22" s="217"/>
    </row>
    <row r="23" spans="1:14" ht="51.75" customHeight="1">
      <c r="A23" s="232" t="s">
        <v>63</v>
      </c>
      <c r="B23" s="233"/>
      <c r="C23" s="233"/>
      <c r="D23" s="233"/>
      <c r="E23" s="233"/>
      <c r="F23" s="233"/>
      <c r="G23" s="233"/>
      <c r="H23" s="233"/>
      <c r="I23" s="233"/>
      <c r="J23" s="233"/>
      <c r="K23" s="233"/>
      <c r="L23" s="233"/>
      <c r="M23" s="233"/>
      <c r="N23" s="234"/>
    </row>
    <row r="24" spans="1:14">
      <c r="A24" s="215" t="s">
        <v>64</v>
      </c>
      <c r="B24" s="216"/>
      <c r="C24" s="216"/>
      <c r="D24" s="216"/>
      <c r="E24" s="216"/>
      <c r="F24" s="216"/>
      <c r="G24" s="216"/>
      <c r="H24" s="216"/>
      <c r="I24" s="216"/>
      <c r="J24" s="216"/>
      <c r="K24" s="216"/>
      <c r="L24" s="216"/>
      <c r="M24" s="216"/>
      <c r="N24" s="217"/>
    </row>
    <row r="25" spans="1:14" ht="14.25" customHeight="1">
      <c r="A25" s="232" t="s">
        <v>65</v>
      </c>
      <c r="B25" s="233"/>
      <c r="C25" s="233"/>
      <c r="D25" s="233"/>
      <c r="E25" s="233"/>
      <c r="F25" s="233"/>
      <c r="G25" s="233"/>
      <c r="H25" s="233"/>
      <c r="I25" s="233"/>
      <c r="J25" s="233"/>
      <c r="K25" s="233"/>
      <c r="L25" s="233"/>
      <c r="M25" s="233"/>
      <c r="N25" s="234"/>
    </row>
    <row r="26" spans="1:14">
      <c r="A26" s="215" t="s">
        <v>66</v>
      </c>
      <c r="B26" s="216"/>
      <c r="C26" s="216"/>
      <c r="D26" s="216"/>
      <c r="E26" s="216"/>
      <c r="F26" s="216"/>
      <c r="G26" s="216"/>
      <c r="H26" s="216"/>
      <c r="I26" s="216"/>
      <c r="J26" s="216"/>
      <c r="K26" s="216"/>
      <c r="L26" s="216"/>
      <c r="M26" s="216"/>
      <c r="N26" s="217"/>
    </row>
    <row r="27" spans="1:14" ht="63" customHeight="1">
      <c r="A27" s="232" t="s">
        <v>67</v>
      </c>
      <c r="B27" s="233"/>
      <c r="C27" s="233"/>
      <c r="D27" s="233"/>
      <c r="E27" s="233"/>
      <c r="F27" s="233"/>
      <c r="G27" s="233"/>
      <c r="H27" s="233"/>
      <c r="I27" s="233"/>
      <c r="J27" s="233"/>
      <c r="K27" s="233"/>
      <c r="L27" s="233"/>
      <c r="M27" s="233"/>
      <c r="N27" s="234"/>
    </row>
    <row r="28" spans="1:14">
      <c r="A28" s="215" t="s">
        <v>68</v>
      </c>
      <c r="B28" s="216"/>
      <c r="C28" s="216"/>
      <c r="D28" s="216"/>
      <c r="E28" s="216"/>
      <c r="F28" s="216"/>
      <c r="G28" s="216"/>
      <c r="H28" s="216"/>
      <c r="I28" s="216"/>
      <c r="J28" s="216"/>
      <c r="K28" s="216"/>
      <c r="L28" s="216"/>
      <c r="M28" s="216"/>
      <c r="N28" s="217"/>
    </row>
    <row r="29" spans="1:14" ht="17.25" customHeight="1">
      <c r="A29" s="232" t="s">
        <v>69</v>
      </c>
      <c r="B29" s="233"/>
      <c r="C29" s="233"/>
      <c r="D29" s="233"/>
      <c r="E29" s="233"/>
      <c r="F29" s="233"/>
      <c r="G29" s="233"/>
      <c r="H29" s="233"/>
      <c r="I29" s="233"/>
      <c r="J29" s="233"/>
      <c r="K29" s="233"/>
      <c r="L29" s="233"/>
      <c r="M29" s="233"/>
      <c r="N29" s="234"/>
    </row>
    <row r="30" spans="1:14" ht="36" customHeight="1">
      <c r="A30" s="232" t="s">
        <v>70</v>
      </c>
      <c r="B30" s="233"/>
      <c r="C30" s="233"/>
      <c r="D30" s="233"/>
      <c r="E30" s="233"/>
      <c r="F30" s="233"/>
      <c r="G30" s="233"/>
      <c r="H30" s="233"/>
      <c r="I30" s="233"/>
      <c r="J30" s="233"/>
      <c r="K30" s="233"/>
      <c r="L30" s="233"/>
      <c r="M30" s="233"/>
      <c r="N30" s="234"/>
    </row>
    <row r="31" spans="1:14">
      <c r="A31" s="215" t="s">
        <v>71</v>
      </c>
      <c r="B31" s="216"/>
      <c r="C31" s="216"/>
      <c r="D31" s="216"/>
      <c r="E31" s="216"/>
      <c r="F31" s="216"/>
      <c r="G31" s="216"/>
      <c r="H31" s="216"/>
      <c r="I31" s="216"/>
      <c r="J31" s="216"/>
      <c r="K31" s="216"/>
      <c r="L31" s="216"/>
      <c r="M31" s="216"/>
      <c r="N31" s="217"/>
    </row>
    <row r="32" spans="1:14">
      <c r="A32" s="215" t="s">
        <v>72</v>
      </c>
      <c r="B32" s="216"/>
      <c r="C32" s="216"/>
      <c r="D32" s="216"/>
      <c r="E32" s="216"/>
      <c r="F32" s="216"/>
      <c r="G32" s="216"/>
      <c r="H32" s="216"/>
      <c r="I32" s="216"/>
      <c r="J32" s="216"/>
      <c r="K32" s="216"/>
      <c r="L32" s="216"/>
      <c r="M32" s="216"/>
      <c r="N32" s="217"/>
    </row>
    <row r="33" spans="1:14" ht="34.5" customHeight="1">
      <c r="A33" s="232" t="s">
        <v>73</v>
      </c>
      <c r="B33" s="233"/>
      <c r="C33" s="233"/>
      <c r="D33" s="233"/>
      <c r="E33" s="233"/>
      <c r="F33" s="233"/>
      <c r="G33" s="233"/>
      <c r="H33" s="233"/>
      <c r="I33" s="233"/>
      <c r="J33" s="233"/>
      <c r="K33" s="233"/>
      <c r="L33" s="233"/>
      <c r="M33" s="233"/>
      <c r="N33" s="234"/>
    </row>
  </sheetData>
  <mergeCells count="30">
    <mergeCell ref="A29:N29"/>
    <mergeCell ref="A30:N30"/>
    <mergeCell ref="A31:N31"/>
    <mergeCell ref="A32:N32"/>
    <mergeCell ref="A33:N33"/>
    <mergeCell ref="A24:N24"/>
    <mergeCell ref="A25:N25"/>
    <mergeCell ref="A26:N26"/>
    <mergeCell ref="A27:N27"/>
    <mergeCell ref="A28:N28"/>
    <mergeCell ref="A19:N19"/>
    <mergeCell ref="A20:N20"/>
    <mergeCell ref="A21:N21"/>
    <mergeCell ref="A22:N22"/>
    <mergeCell ref="A23:N23"/>
    <mergeCell ref="A14:N14"/>
    <mergeCell ref="A15:N15"/>
    <mergeCell ref="A16:N16"/>
    <mergeCell ref="A17:N17"/>
    <mergeCell ref="A18:N18"/>
    <mergeCell ref="A8:N8"/>
    <mergeCell ref="A9:N9"/>
    <mergeCell ref="A10:N10"/>
    <mergeCell ref="A11:N11"/>
    <mergeCell ref="A12:N12"/>
    <mergeCell ref="A2:N2"/>
    <mergeCell ref="A3:N3"/>
    <mergeCell ref="B4:N4"/>
    <mergeCell ref="A5:N5"/>
    <mergeCell ref="A6:N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02"/>
  <sheetViews>
    <sheetView tabSelected="1" topLeftCell="A192" zoomScaleNormal="100" workbookViewId="0">
      <selection activeCell="F188" sqref="F188"/>
    </sheetView>
  </sheetViews>
  <sheetFormatPr defaultColWidth="9.109375" defaultRowHeight="13.8"/>
  <cols>
    <col min="1" max="1" width="6.33203125" style="78" customWidth="1"/>
    <col min="2" max="2" width="46.21875" style="78" customWidth="1"/>
    <col min="3" max="3" width="9.33203125" style="78" customWidth="1"/>
    <col min="4" max="5" width="9.88671875" style="78" customWidth="1"/>
    <col min="6" max="6" width="12.44140625" style="78" customWidth="1"/>
    <col min="7" max="7" width="57.33203125" style="78" customWidth="1"/>
    <col min="8" max="8" width="9.109375" style="78" customWidth="1"/>
    <col min="9" max="9" width="9.5546875" style="78" customWidth="1"/>
    <col min="10" max="10" width="10.6640625" style="78" customWidth="1"/>
    <col min="11" max="11" width="13.109375" style="78" customWidth="1"/>
    <col min="12" max="12" width="9.109375" style="78"/>
    <col min="13" max="13" width="10" style="78" bestFit="1" customWidth="1"/>
    <col min="14" max="16384" width="9.109375" style="78"/>
  </cols>
  <sheetData>
    <row r="1" spans="1:11">
      <c r="A1" s="236"/>
      <c r="B1" s="236"/>
      <c r="C1" s="48"/>
      <c r="D1" s="48"/>
      <c r="E1" s="48"/>
      <c r="F1" s="48"/>
      <c r="G1" s="48"/>
      <c r="H1" s="48"/>
      <c r="I1" s="48"/>
      <c r="J1" s="77"/>
      <c r="K1" s="77"/>
    </row>
    <row r="2" spans="1:11">
      <c r="A2" s="236"/>
      <c r="B2" s="236"/>
      <c r="C2" s="48"/>
      <c r="D2" s="48"/>
      <c r="E2" s="48"/>
      <c r="F2" s="48"/>
      <c r="G2" s="48"/>
      <c r="H2" s="48"/>
      <c r="I2" s="77"/>
      <c r="J2" s="77"/>
      <c r="K2" s="77"/>
    </row>
    <row r="3" spans="1:11">
      <c r="A3" s="235"/>
      <c r="B3" s="235"/>
      <c r="C3" s="235"/>
      <c r="D3" s="235"/>
      <c r="E3" s="235"/>
      <c r="F3" s="235"/>
      <c r="G3" s="235"/>
      <c r="H3" s="235"/>
      <c r="I3" s="235"/>
      <c r="J3" s="235"/>
      <c r="K3" s="79"/>
    </row>
    <row r="4" spans="1:11">
      <c r="A4" s="235" t="s">
        <v>256</v>
      </c>
      <c r="B4" s="235"/>
      <c r="C4" s="235"/>
      <c r="D4" s="235"/>
      <c r="E4" s="235"/>
      <c r="F4" s="235"/>
      <c r="G4" s="235"/>
      <c r="H4" s="235"/>
      <c r="I4" s="235"/>
    </row>
    <row r="5" spans="1:11">
      <c r="A5" s="237" t="s">
        <v>242</v>
      </c>
      <c r="B5" s="237"/>
      <c r="C5" s="237"/>
      <c r="D5" s="237"/>
      <c r="E5" s="237"/>
      <c r="F5" s="237"/>
      <c r="G5" s="237"/>
      <c r="H5" s="237"/>
      <c r="I5" s="237"/>
      <c r="J5" s="237"/>
      <c r="K5" s="237"/>
    </row>
    <row r="6" spans="1:11">
      <c r="A6" s="237"/>
      <c r="B6" s="237"/>
      <c r="C6" s="237"/>
      <c r="D6" s="237"/>
      <c r="E6" s="237"/>
      <c r="F6" s="237"/>
      <c r="G6" s="237"/>
      <c r="H6" s="237"/>
      <c r="I6" s="237"/>
      <c r="J6" s="237"/>
      <c r="K6" s="237"/>
    </row>
    <row r="7" spans="1:11" s="70" customFormat="1" ht="82.8">
      <c r="A7" s="25" t="s">
        <v>74</v>
      </c>
      <c r="B7" s="24" t="s">
        <v>75</v>
      </c>
      <c r="C7" s="25" t="s">
        <v>76</v>
      </c>
      <c r="D7" s="26" t="s">
        <v>126</v>
      </c>
      <c r="E7" s="26" t="s">
        <v>130</v>
      </c>
      <c r="F7" s="26" t="s">
        <v>131</v>
      </c>
      <c r="G7" s="25" t="s">
        <v>77</v>
      </c>
      <c r="H7" s="25" t="s">
        <v>78</v>
      </c>
      <c r="I7" s="26" t="s">
        <v>79</v>
      </c>
      <c r="J7" s="26" t="s">
        <v>132</v>
      </c>
      <c r="K7" s="26" t="s">
        <v>133</v>
      </c>
    </row>
    <row r="8" spans="1:11" s="70" customFormat="1">
      <c r="A8" s="49"/>
      <c r="B8" s="49" t="s">
        <v>189</v>
      </c>
      <c r="C8" s="27"/>
      <c r="D8" s="28"/>
      <c r="E8" s="80"/>
      <c r="F8" s="28"/>
      <c r="G8" s="27"/>
      <c r="H8" s="27"/>
      <c r="I8" s="29"/>
      <c r="J8" s="30"/>
      <c r="K8" s="80"/>
    </row>
    <row r="9" spans="1:11" s="70" customFormat="1">
      <c r="A9" s="49"/>
      <c r="B9" s="49" t="s">
        <v>217</v>
      </c>
      <c r="C9" s="27"/>
      <c r="D9" s="28"/>
      <c r="E9" s="80"/>
      <c r="F9" s="28"/>
      <c r="G9" s="27"/>
      <c r="H9" s="27"/>
      <c r="I9" s="29"/>
      <c r="J9" s="30"/>
      <c r="K9" s="80"/>
    </row>
    <row r="10" spans="1:11" s="70" customFormat="1" ht="41.4">
      <c r="A10" s="81">
        <v>1</v>
      </c>
      <c r="B10" s="153" t="s">
        <v>215</v>
      </c>
      <c r="C10" s="64" t="s">
        <v>80</v>
      </c>
      <c r="D10" s="51">
        <v>1</v>
      </c>
      <c r="E10" s="82">
        <v>300</v>
      </c>
      <c r="F10" s="82">
        <f>E10*D10</f>
        <v>300</v>
      </c>
      <c r="G10" s="164" t="s">
        <v>193</v>
      </c>
      <c r="H10" s="64" t="s">
        <v>80</v>
      </c>
      <c r="I10" s="33">
        <v>4</v>
      </c>
      <c r="J10" s="33">
        <v>150.83000000000001</v>
      </c>
      <c r="K10" s="58">
        <f>J10*I10</f>
        <v>603.32000000000005</v>
      </c>
    </row>
    <row r="11" spans="1:11" s="70" customFormat="1" ht="27.6">
      <c r="A11" s="81">
        <v>2</v>
      </c>
      <c r="B11" s="153" t="s">
        <v>183</v>
      </c>
      <c r="C11" s="64" t="s">
        <v>80</v>
      </c>
      <c r="D11" s="83">
        <v>1</v>
      </c>
      <c r="E11" s="82">
        <v>150</v>
      </c>
      <c r="F11" s="82">
        <f t="shared" ref="F11:F23" si="0">E11*D11</f>
        <v>150</v>
      </c>
      <c r="G11" s="168" t="s">
        <v>203</v>
      </c>
      <c r="H11" s="51" t="s">
        <v>80</v>
      </c>
      <c r="I11" s="58">
        <v>3</v>
      </c>
      <c r="J11" s="58">
        <v>278.68</v>
      </c>
      <c r="K11" s="58">
        <f t="shared" ref="K11" si="1">J11*I11</f>
        <v>836.04</v>
      </c>
    </row>
    <row r="12" spans="1:11" s="70" customFormat="1" ht="27.6">
      <c r="A12" s="81">
        <v>3</v>
      </c>
      <c r="B12" s="153" t="s">
        <v>184</v>
      </c>
      <c r="C12" s="63" t="s">
        <v>80</v>
      </c>
      <c r="D12" s="51">
        <v>8</v>
      </c>
      <c r="E12" s="58">
        <v>150</v>
      </c>
      <c r="F12" s="82">
        <f t="shared" si="0"/>
        <v>1200</v>
      </c>
      <c r="G12" s="169" t="s">
        <v>191</v>
      </c>
      <c r="H12" s="51" t="s">
        <v>80</v>
      </c>
      <c r="I12" s="58">
        <v>1</v>
      </c>
      <c r="J12" s="58">
        <v>95.83</v>
      </c>
      <c r="K12" s="58">
        <f t="shared" ref="K12:K15" si="2">J12*I12</f>
        <v>95.83</v>
      </c>
    </row>
    <row r="13" spans="1:11" s="70" customFormat="1" ht="41.4">
      <c r="A13" s="81">
        <v>4</v>
      </c>
      <c r="B13" s="154" t="s">
        <v>185</v>
      </c>
      <c r="C13" s="63" t="s">
        <v>80</v>
      </c>
      <c r="D13" s="51">
        <v>7</v>
      </c>
      <c r="E13" s="58">
        <v>150</v>
      </c>
      <c r="F13" s="82">
        <f t="shared" si="0"/>
        <v>1050</v>
      </c>
      <c r="G13" s="164" t="s">
        <v>192</v>
      </c>
      <c r="H13" s="64" t="s">
        <v>80</v>
      </c>
      <c r="I13" s="33">
        <v>1</v>
      </c>
      <c r="J13" s="33">
        <v>97.5</v>
      </c>
      <c r="K13" s="58">
        <f t="shared" si="2"/>
        <v>97.5</v>
      </c>
    </row>
    <row r="14" spans="1:11" s="70" customFormat="1">
      <c r="A14" s="81">
        <v>5</v>
      </c>
      <c r="B14" s="60"/>
      <c r="C14" s="63"/>
      <c r="D14" s="51"/>
      <c r="E14" s="58"/>
      <c r="F14" s="82"/>
    </row>
    <row r="15" spans="1:11" s="70" customFormat="1" ht="27.6">
      <c r="A15" s="81">
        <v>6</v>
      </c>
      <c r="B15" s="154" t="s">
        <v>186</v>
      </c>
      <c r="C15" s="63" t="s">
        <v>80</v>
      </c>
      <c r="D15" s="51">
        <v>1</v>
      </c>
      <c r="E15" s="58">
        <v>150</v>
      </c>
      <c r="F15" s="82">
        <f t="shared" si="0"/>
        <v>150</v>
      </c>
      <c r="G15" s="156" t="s">
        <v>261</v>
      </c>
      <c r="H15" s="64" t="s">
        <v>262</v>
      </c>
      <c r="I15" s="33">
        <v>1</v>
      </c>
      <c r="J15" s="33">
        <v>81</v>
      </c>
      <c r="K15" s="58">
        <f t="shared" si="2"/>
        <v>81</v>
      </c>
    </row>
    <row r="16" spans="1:11" s="70" customFormat="1" ht="27.6">
      <c r="A16" s="81">
        <v>7</v>
      </c>
      <c r="B16" s="154" t="s">
        <v>187</v>
      </c>
      <c r="C16" s="63" t="s">
        <v>80</v>
      </c>
      <c r="D16" s="51">
        <v>2</v>
      </c>
      <c r="E16" s="58">
        <v>150</v>
      </c>
      <c r="F16" s="82">
        <f t="shared" si="0"/>
        <v>300</v>
      </c>
      <c r="G16" s="31"/>
      <c r="H16" s="31"/>
      <c r="I16" s="32"/>
      <c r="J16" s="33"/>
      <c r="K16" s="84"/>
    </row>
    <row r="17" spans="1:11" s="70" customFormat="1" ht="27.6">
      <c r="A17" s="81"/>
      <c r="B17" s="153" t="s">
        <v>257</v>
      </c>
      <c r="C17" s="63" t="s">
        <v>80</v>
      </c>
      <c r="D17" s="58">
        <v>1</v>
      </c>
      <c r="E17" s="58">
        <v>100</v>
      </c>
      <c r="F17" s="82">
        <f t="shared" si="0"/>
        <v>100</v>
      </c>
      <c r="G17" s="31"/>
      <c r="H17" s="31"/>
      <c r="I17" s="32"/>
      <c r="J17" s="33"/>
      <c r="K17" s="84"/>
    </row>
    <row r="18" spans="1:11" s="70" customFormat="1" ht="27.6">
      <c r="A18" s="81"/>
      <c r="B18" s="153" t="s">
        <v>258</v>
      </c>
      <c r="C18" s="63" t="s">
        <v>80</v>
      </c>
      <c r="D18" s="58">
        <v>1</v>
      </c>
      <c r="E18" s="58">
        <v>100</v>
      </c>
      <c r="F18" s="82">
        <f t="shared" si="0"/>
        <v>100</v>
      </c>
      <c r="G18" s="31"/>
      <c r="H18" s="31"/>
      <c r="I18" s="32"/>
      <c r="J18" s="33"/>
      <c r="K18" s="84"/>
    </row>
    <row r="19" spans="1:11" s="70" customFormat="1" ht="27.6">
      <c r="A19" s="81"/>
      <c r="B19" s="153" t="s">
        <v>259</v>
      </c>
      <c r="C19" s="64" t="s">
        <v>80</v>
      </c>
      <c r="D19" s="83">
        <v>1</v>
      </c>
      <c r="E19" s="82">
        <v>150</v>
      </c>
      <c r="F19" s="82">
        <f t="shared" ref="F19" si="3">E19*D19</f>
        <v>150</v>
      </c>
      <c r="G19" s="31"/>
      <c r="H19" s="31"/>
      <c r="I19" s="32"/>
      <c r="J19" s="33"/>
      <c r="K19" s="84"/>
    </row>
    <row r="20" spans="1:11" s="70" customFormat="1">
      <c r="A20" s="81"/>
      <c r="B20" s="153" t="s">
        <v>260</v>
      </c>
      <c r="C20" s="63" t="s">
        <v>80</v>
      </c>
      <c r="D20" s="58"/>
      <c r="E20" s="58"/>
      <c r="F20" s="82"/>
      <c r="G20" s="31"/>
      <c r="H20" s="31"/>
      <c r="I20" s="32"/>
      <c r="J20" s="33"/>
      <c r="K20" s="84"/>
    </row>
    <row r="21" spans="1:11" s="70" customFormat="1">
      <c r="A21" s="81"/>
      <c r="B21" s="62"/>
      <c r="C21" s="63"/>
      <c r="D21" s="58"/>
      <c r="E21" s="58"/>
      <c r="F21" s="82"/>
      <c r="G21" s="31"/>
      <c r="H21" s="31"/>
      <c r="I21" s="32"/>
      <c r="J21" s="33"/>
      <c r="K21" s="84"/>
    </row>
    <row r="22" spans="1:11" s="70" customFormat="1">
      <c r="A22" s="81">
        <v>9</v>
      </c>
      <c r="B22" s="153" t="s">
        <v>216</v>
      </c>
      <c r="C22" s="63" t="s">
        <v>80</v>
      </c>
      <c r="D22" s="58">
        <v>8</v>
      </c>
      <c r="E22" s="58">
        <v>25</v>
      </c>
      <c r="F22" s="82">
        <f t="shared" si="0"/>
        <v>200</v>
      </c>
      <c r="G22" s="31"/>
      <c r="H22" s="31"/>
      <c r="I22" s="32"/>
      <c r="J22" s="33"/>
      <c r="K22" s="84"/>
    </row>
    <row r="23" spans="1:11" s="70" customFormat="1">
      <c r="A23" s="81">
        <v>10</v>
      </c>
      <c r="B23" s="153" t="s">
        <v>188</v>
      </c>
      <c r="C23" s="63" t="s">
        <v>103</v>
      </c>
      <c r="D23" s="51">
        <v>1</v>
      </c>
      <c r="E23" s="85">
        <v>50</v>
      </c>
      <c r="F23" s="82">
        <f t="shared" si="0"/>
        <v>50</v>
      </c>
      <c r="G23" s="31"/>
      <c r="H23" s="31"/>
      <c r="I23" s="32"/>
      <c r="J23" s="33"/>
      <c r="K23" s="84"/>
    </row>
    <row r="24" spans="1:11" s="70" customFormat="1">
      <c r="A24" s="81">
        <v>11</v>
      </c>
      <c r="B24" s="153" t="s">
        <v>268</v>
      </c>
      <c r="C24" s="63" t="s">
        <v>80</v>
      </c>
      <c r="D24" s="51">
        <v>1</v>
      </c>
      <c r="E24" s="58">
        <v>403</v>
      </c>
      <c r="F24" s="82">
        <f t="shared" ref="F24:F53" si="4">E24*D24</f>
        <v>403</v>
      </c>
      <c r="G24" s="31"/>
      <c r="H24" s="31"/>
      <c r="I24" s="32"/>
      <c r="J24" s="33"/>
      <c r="K24" s="84"/>
    </row>
    <row r="25" spans="1:11" s="70" customFormat="1">
      <c r="A25" s="81"/>
      <c r="B25" s="153" t="s">
        <v>267</v>
      </c>
      <c r="C25" s="63" t="s">
        <v>80</v>
      </c>
      <c r="D25" s="51">
        <v>1</v>
      </c>
      <c r="E25" s="58">
        <v>300</v>
      </c>
      <c r="F25" s="82">
        <f t="shared" ref="F25" si="5">E25*D25</f>
        <v>300</v>
      </c>
      <c r="G25" s="31"/>
      <c r="H25" s="31"/>
      <c r="I25" s="32"/>
      <c r="J25" s="33"/>
      <c r="K25" s="84"/>
    </row>
    <row r="26" spans="1:11" s="70" customFormat="1" ht="27.6">
      <c r="A26" s="81">
        <v>12</v>
      </c>
      <c r="B26" s="153" t="s">
        <v>251</v>
      </c>
      <c r="C26" s="63" t="s">
        <v>80</v>
      </c>
      <c r="D26" s="51">
        <v>2</v>
      </c>
      <c r="E26" s="58">
        <v>127</v>
      </c>
      <c r="F26" s="82">
        <f t="shared" si="4"/>
        <v>254</v>
      </c>
      <c r="G26" s="31"/>
      <c r="H26" s="31"/>
      <c r="I26" s="32"/>
      <c r="J26" s="33"/>
      <c r="K26" s="84"/>
    </row>
    <row r="27" spans="1:11" s="70" customFormat="1">
      <c r="A27" s="81"/>
      <c r="B27" s="62"/>
      <c r="C27" s="63"/>
      <c r="D27" s="51"/>
      <c r="E27" s="58"/>
      <c r="F27" s="82"/>
      <c r="G27" s="31"/>
      <c r="H27" s="31"/>
      <c r="I27" s="32"/>
      <c r="J27" s="33"/>
      <c r="K27" s="84"/>
    </row>
    <row r="28" spans="1:11" s="70" customFormat="1">
      <c r="A28" s="81"/>
      <c r="B28" s="62"/>
      <c r="C28" s="63"/>
      <c r="D28" s="51"/>
      <c r="E28" s="58"/>
      <c r="F28" s="82"/>
      <c r="G28" s="31"/>
      <c r="H28" s="31"/>
      <c r="I28" s="29"/>
      <c r="J28" s="30"/>
      <c r="K28" s="80"/>
    </row>
    <row r="29" spans="1:11" s="70" customFormat="1">
      <c r="A29" s="81"/>
      <c r="B29" s="62"/>
      <c r="C29" s="63"/>
      <c r="D29" s="51"/>
      <c r="E29" s="58"/>
      <c r="F29" s="82"/>
      <c r="G29" s="31"/>
      <c r="H29" s="31"/>
      <c r="I29" s="29"/>
      <c r="J29" s="30"/>
      <c r="K29" s="80"/>
    </row>
    <row r="30" spans="1:11" s="70" customFormat="1">
      <c r="A30" s="81">
        <v>14</v>
      </c>
      <c r="B30" s="86"/>
      <c r="C30" s="87"/>
      <c r="D30" s="88"/>
      <c r="E30" s="85"/>
      <c r="F30" s="89"/>
      <c r="G30" s="31"/>
      <c r="H30" s="31"/>
      <c r="I30" s="29"/>
      <c r="J30" s="30"/>
      <c r="K30" s="80"/>
    </row>
    <row r="31" spans="1:11" s="70" customFormat="1">
      <c r="A31" s="81">
        <v>15</v>
      </c>
      <c r="B31" s="49" t="s">
        <v>190</v>
      </c>
      <c r="C31" s="27"/>
      <c r="D31" s="28"/>
      <c r="E31" s="80"/>
      <c r="F31" s="89"/>
      <c r="G31" s="27"/>
      <c r="H31" s="27"/>
      <c r="I31" s="29"/>
      <c r="J31" s="30"/>
      <c r="K31" s="80"/>
    </row>
    <row r="32" spans="1:11">
      <c r="A32" s="81">
        <v>16</v>
      </c>
      <c r="B32" s="153" t="s">
        <v>239</v>
      </c>
      <c r="C32" s="87" t="s">
        <v>80</v>
      </c>
      <c r="D32" s="88">
        <v>1</v>
      </c>
      <c r="E32" s="90">
        <v>41</v>
      </c>
      <c r="F32" s="89">
        <f t="shared" ref="F32" si="6">E32*D32</f>
        <v>41</v>
      </c>
      <c r="G32" s="70"/>
      <c r="H32" s="70"/>
      <c r="I32" s="70"/>
      <c r="J32" s="70"/>
    </row>
    <row r="33" spans="1:11" s="70" customFormat="1">
      <c r="A33" s="81">
        <v>17</v>
      </c>
      <c r="B33" s="86"/>
      <c r="C33" s="87"/>
      <c r="D33" s="85"/>
      <c r="E33" s="85"/>
      <c r="F33" s="89"/>
      <c r="G33" s="31"/>
      <c r="H33" s="31"/>
      <c r="I33" s="32"/>
      <c r="J33" s="33"/>
      <c r="K33" s="80"/>
    </row>
    <row r="34" spans="1:11" s="70" customFormat="1">
      <c r="A34" s="81">
        <v>18</v>
      </c>
      <c r="B34" s="153" t="s">
        <v>284</v>
      </c>
      <c r="C34" s="63" t="s">
        <v>80</v>
      </c>
      <c r="D34" s="58">
        <v>1</v>
      </c>
      <c r="E34" s="58">
        <v>35</v>
      </c>
      <c r="F34" s="82">
        <f>E34*D34</f>
        <v>35</v>
      </c>
      <c r="G34" s="31"/>
      <c r="H34" s="31"/>
      <c r="I34" s="32"/>
      <c r="J34" s="33"/>
      <c r="K34" s="80"/>
    </row>
    <row r="35" spans="1:11" s="70" customFormat="1">
      <c r="A35" s="81">
        <v>19</v>
      </c>
      <c r="B35" s="153" t="s">
        <v>222</v>
      </c>
      <c r="C35" s="63" t="s">
        <v>80</v>
      </c>
      <c r="D35" s="59">
        <v>1</v>
      </c>
      <c r="E35" s="58">
        <v>119</v>
      </c>
      <c r="F35" s="82">
        <f>E35*D35</f>
        <v>119</v>
      </c>
      <c r="G35" s="31"/>
      <c r="H35" s="31"/>
      <c r="I35" s="32"/>
      <c r="J35" s="33"/>
      <c r="K35" s="80"/>
    </row>
    <row r="36" spans="1:11" s="70" customFormat="1">
      <c r="A36" s="81">
        <v>20</v>
      </c>
      <c r="B36" s="153" t="s">
        <v>223</v>
      </c>
      <c r="C36" s="63" t="s">
        <v>80</v>
      </c>
      <c r="D36" s="59">
        <v>1</v>
      </c>
      <c r="E36" s="58">
        <v>127</v>
      </c>
      <c r="F36" s="82">
        <f>E36*D36</f>
        <v>127</v>
      </c>
      <c r="G36" s="31"/>
      <c r="H36" s="31"/>
      <c r="I36" s="32"/>
      <c r="J36" s="33"/>
      <c r="K36" s="80"/>
    </row>
    <row r="37" spans="1:11" s="70" customFormat="1">
      <c r="A37" s="81">
        <v>22</v>
      </c>
      <c r="B37" s="153" t="s">
        <v>263</v>
      </c>
      <c r="C37" s="63" t="s">
        <v>80</v>
      </c>
      <c r="D37" s="51">
        <v>1</v>
      </c>
      <c r="E37" s="58"/>
      <c r="F37" s="82"/>
      <c r="G37" s="31"/>
      <c r="H37" s="31"/>
      <c r="I37" s="32"/>
      <c r="J37" s="33"/>
      <c r="K37" s="80"/>
    </row>
    <row r="38" spans="1:11" s="70" customFormat="1">
      <c r="A38" s="81">
        <v>23</v>
      </c>
      <c r="B38" s="157" t="s">
        <v>220</v>
      </c>
      <c r="C38" s="31" t="s">
        <v>87</v>
      </c>
      <c r="D38" s="91">
        <v>8.6999999999999993</v>
      </c>
      <c r="E38" s="84">
        <v>60</v>
      </c>
      <c r="F38" s="82">
        <f t="shared" si="4"/>
        <v>522</v>
      </c>
      <c r="G38" s="31"/>
      <c r="H38" s="31"/>
      <c r="I38" s="32"/>
      <c r="J38" s="33"/>
      <c r="K38" s="80"/>
    </row>
    <row r="39" spans="1:11" s="70" customFormat="1" ht="27.6">
      <c r="A39" s="81">
        <v>24</v>
      </c>
      <c r="B39" s="157" t="s">
        <v>276</v>
      </c>
      <c r="C39" s="31" t="s">
        <v>161</v>
      </c>
      <c r="D39" s="91">
        <v>3</v>
      </c>
      <c r="E39" s="162"/>
      <c r="F39" s="82">
        <f t="shared" si="4"/>
        <v>0</v>
      </c>
      <c r="G39" s="157" t="s">
        <v>274</v>
      </c>
      <c r="H39" s="58" t="s">
        <v>87</v>
      </c>
      <c r="I39" s="32">
        <v>3</v>
      </c>
      <c r="J39" s="33">
        <v>400</v>
      </c>
      <c r="K39" s="80">
        <f t="shared" ref="K39:K42" si="7">J39*I39</f>
        <v>1200</v>
      </c>
    </row>
    <row r="40" spans="1:11" s="70" customFormat="1">
      <c r="A40" s="81"/>
      <c r="B40" s="31"/>
      <c r="C40" s="31"/>
      <c r="D40" s="91"/>
      <c r="E40" s="84"/>
      <c r="F40" s="82"/>
      <c r="G40" s="157" t="s">
        <v>275</v>
      </c>
      <c r="H40" s="58" t="s">
        <v>82</v>
      </c>
      <c r="I40" s="32">
        <f>D39*0.1</f>
        <v>0.30000000000000004</v>
      </c>
      <c r="J40" s="32">
        <v>46.3</v>
      </c>
      <c r="K40" s="32">
        <f t="shared" si="7"/>
        <v>13.89</v>
      </c>
    </row>
    <row r="41" spans="1:11" s="70" customFormat="1">
      <c r="A41" s="81"/>
      <c r="B41" s="31"/>
      <c r="C41" s="31"/>
      <c r="D41" s="91"/>
      <c r="E41" s="84"/>
      <c r="F41" s="82"/>
      <c r="G41" s="157" t="s">
        <v>243</v>
      </c>
      <c r="H41" s="31" t="s">
        <v>81</v>
      </c>
      <c r="I41" s="55">
        <f>D39*4</f>
        <v>12</v>
      </c>
      <c r="J41" s="56">
        <v>10.5</v>
      </c>
      <c r="K41" s="32">
        <f t="shared" si="7"/>
        <v>126</v>
      </c>
    </row>
    <row r="42" spans="1:11" s="70" customFormat="1">
      <c r="A42" s="81"/>
      <c r="B42" s="31"/>
      <c r="C42" s="31"/>
      <c r="D42" s="91"/>
      <c r="E42" s="84"/>
      <c r="F42" s="82"/>
      <c r="G42" s="170" t="s">
        <v>162</v>
      </c>
      <c r="H42" s="31" t="s">
        <v>81</v>
      </c>
      <c r="I42" s="55">
        <v>1</v>
      </c>
      <c r="J42" s="56">
        <v>140</v>
      </c>
      <c r="K42" s="32">
        <f t="shared" si="7"/>
        <v>140</v>
      </c>
    </row>
    <row r="43" spans="1:11" s="70" customFormat="1">
      <c r="A43" s="81"/>
      <c r="B43" s="31"/>
      <c r="C43" s="31"/>
      <c r="D43" s="91"/>
      <c r="E43" s="84"/>
      <c r="F43" s="82"/>
      <c r="G43" s="54"/>
      <c r="H43" s="54"/>
      <c r="I43" s="55"/>
      <c r="J43" s="56"/>
      <c r="K43" s="32"/>
    </row>
    <row r="44" spans="1:11" s="70" customFormat="1" ht="27.6">
      <c r="A44" s="81"/>
      <c r="B44" s="157" t="s">
        <v>293</v>
      </c>
      <c r="C44" s="31" t="s">
        <v>88</v>
      </c>
      <c r="D44" s="91">
        <v>18</v>
      </c>
      <c r="E44" s="162">
        <v>35</v>
      </c>
      <c r="F44" s="82">
        <f t="shared" ref="F44" si="8">E44*D44</f>
        <v>630</v>
      </c>
      <c r="G44" s="54"/>
      <c r="H44" s="54"/>
      <c r="I44" s="55"/>
      <c r="J44" s="56"/>
      <c r="K44" s="32"/>
    </row>
    <row r="45" spans="1:11" s="70" customFormat="1" ht="27.6">
      <c r="A45" s="81"/>
      <c r="B45" s="157" t="s">
        <v>291</v>
      </c>
      <c r="C45" s="31" t="s">
        <v>80</v>
      </c>
      <c r="D45" s="91">
        <v>33</v>
      </c>
      <c r="E45" s="162">
        <v>35</v>
      </c>
      <c r="F45" s="82">
        <f t="shared" ref="F45" si="9">E45*D45</f>
        <v>1155</v>
      </c>
      <c r="G45" s="54"/>
      <c r="H45" s="54"/>
      <c r="I45" s="55"/>
      <c r="J45" s="56"/>
      <c r="K45" s="32"/>
    </row>
    <row r="46" spans="1:11" s="70" customFormat="1">
      <c r="A46" s="81"/>
      <c r="B46" s="157" t="s">
        <v>292</v>
      </c>
      <c r="C46" s="31" t="s">
        <v>80</v>
      </c>
      <c r="D46" s="91">
        <v>30</v>
      </c>
      <c r="E46" s="162">
        <v>35</v>
      </c>
      <c r="F46" s="82">
        <f t="shared" si="4"/>
        <v>1050</v>
      </c>
      <c r="G46" s="54"/>
      <c r="H46" s="54"/>
      <c r="I46" s="55"/>
      <c r="J46" s="56"/>
      <c r="K46" s="32"/>
    </row>
    <row r="47" spans="1:11" s="70" customFormat="1">
      <c r="A47" s="81"/>
      <c r="B47" s="31"/>
      <c r="C47" s="31"/>
      <c r="D47" s="91"/>
      <c r="E47" s="84"/>
      <c r="F47" s="82"/>
      <c r="G47" s="54"/>
      <c r="H47" s="54"/>
      <c r="I47" s="55"/>
      <c r="J47" s="56"/>
      <c r="K47" s="32"/>
    </row>
    <row r="48" spans="1:11" s="70" customFormat="1">
      <c r="A48" s="81"/>
      <c r="B48" s="31"/>
      <c r="C48" s="31"/>
      <c r="D48" s="91"/>
      <c r="E48" s="84"/>
      <c r="F48" s="82"/>
      <c r="G48" s="54"/>
      <c r="H48" s="54"/>
      <c r="I48" s="55"/>
      <c r="J48" s="56"/>
      <c r="K48" s="80"/>
    </row>
    <row r="49" spans="1:12" s="70" customFormat="1">
      <c r="A49" s="81">
        <v>25</v>
      </c>
      <c r="B49" s="158" t="s">
        <v>219</v>
      </c>
      <c r="C49" s="53" t="s">
        <v>88</v>
      </c>
      <c r="D49" s="92">
        <v>12</v>
      </c>
      <c r="E49" s="92">
        <v>17</v>
      </c>
      <c r="F49" s="82">
        <f t="shared" si="4"/>
        <v>204</v>
      </c>
      <c r="G49" s="54"/>
      <c r="H49" s="54"/>
      <c r="I49" s="55"/>
      <c r="J49" s="56"/>
      <c r="K49" s="80"/>
    </row>
    <row r="50" spans="1:12" s="70" customFormat="1">
      <c r="A50" s="81">
        <v>26</v>
      </c>
      <c r="B50" s="170" t="s">
        <v>289</v>
      </c>
      <c r="C50" s="54" t="s">
        <v>161</v>
      </c>
      <c r="D50" s="93">
        <v>13.8</v>
      </c>
      <c r="E50" s="94">
        <v>40</v>
      </c>
      <c r="F50" s="82">
        <f t="shared" si="4"/>
        <v>552</v>
      </c>
      <c r="G50" s="170" t="s">
        <v>290</v>
      </c>
      <c r="H50" s="54" t="s">
        <v>161</v>
      </c>
      <c r="I50" s="55">
        <v>13.8</v>
      </c>
      <c r="J50" s="56">
        <v>390</v>
      </c>
      <c r="K50" s="80">
        <f t="shared" ref="K50" si="10">J50*I50</f>
        <v>5382</v>
      </c>
    </row>
    <row r="51" spans="1:12" s="70" customFormat="1" ht="41.4">
      <c r="A51" s="81">
        <v>27</v>
      </c>
      <c r="B51" s="158" t="s">
        <v>218</v>
      </c>
      <c r="C51" s="53" t="s">
        <v>200</v>
      </c>
      <c r="D51" s="92">
        <v>1</v>
      </c>
      <c r="E51" s="92">
        <v>780</v>
      </c>
      <c r="F51" s="82">
        <f t="shared" si="4"/>
        <v>780</v>
      </c>
      <c r="G51" s="54"/>
      <c r="H51" s="54"/>
      <c r="I51" s="55"/>
      <c r="J51" s="56"/>
      <c r="K51" s="80"/>
    </row>
    <row r="52" spans="1:12" s="70" customFormat="1" ht="27.6">
      <c r="A52" s="81">
        <v>28</v>
      </c>
      <c r="B52" s="158" t="s">
        <v>221</v>
      </c>
      <c r="C52" s="53" t="s">
        <v>80</v>
      </c>
      <c r="D52" s="92">
        <v>9</v>
      </c>
      <c r="E52" s="92">
        <v>17</v>
      </c>
      <c r="F52" s="82">
        <f t="shared" si="4"/>
        <v>153</v>
      </c>
      <c r="G52" s="54"/>
      <c r="H52" s="54"/>
      <c r="I52" s="55"/>
      <c r="J52" s="56"/>
      <c r="K52" s="80"/>
    </row>
    <row r="53" spans="1:12" s="57" customFormat="1">
      <c r="A53" s="81">
        <v>29</v>
      </c>
      <c r="B53" s="157" t="s">
        <v>125</v>
      </c>
      <c r="C53" s="31" t="s">
        <v>88</v>
      </c>
      <c r="D53" s="95">
        <v>1.5</v>
      </c>
      <c r="E53" s="96">
        <v>42</v>
      </c>
      <c r="F53" s="82">
        <f t="shared" si="4"/>
        <v>63</v>
      </c>
      <c r="G53" s="157" t="s">
        <v>243</v>
      </c>
      <c r="H53" s="31" t="s">
        <v>81</v>
      </c>
      <c r="I53" s="58">
        <f>D53*0.5*6.3</f>
        <v>4.7249999999999996</v>
      </c>
      <c r="J53" s="56">
        <v>10.5</v>
      </c>
      <c r="K53" s="80">
        <f t="shared" ref="K53" si="11">J53*I53</f>
        <v>49.612499999999997</v>
      </c>
    </row>
    <row r="54" spans="1:12" s="70" customFormat="1">
      <c r="A54" s="81"/>
      <c r="B54" s="52"/>
      <c r="C54" s="97"/>
      <c r="D54" s="82"/>
      <c r="E54" s="82"/>
      <c r="F54" s="82"/>
      <c r="G54" s="58"/>
      <c r="H54" s="58"/>
      <c r="I54" s="58"/>
      <c r="J54" s="58"/>
      <c r="K54" s="80"/>
    </row>
    <row r="55" spans="1:12" s="70" customFormat="1">
      <c r="A55" s="81"/>
      <c r="B55" s="31"/>
      <c r="C55" s="31"/>
      <c r="D55" s="98"/>
      <c r="E55" s="82"/>
      <c r="F55" s="82"/>
      <c r="G55" s="58"/>
      <c r="H55" s="58"/>
      <c r="I55" s="58"/>
      <c r="J55" s="58"/>
      <c r="K55" s="80"/>
    </row>
    <row r="56" spans="1:12" s="70" customFormat="1">
      <c r="A56" s="81"/>
      <c r="B56" s="31"/>
      <c r="C56" s="31"/>
      <c r="D56" s="98"/>
      <c r="E56" s="82"/>
      <c r="F56" s="82"/>
      <c r="G56" s="58"/>
      <c r="H56" s="58"/>
      <c r="I56" s="58"/>
      <c r="J56" s="58"/>
      <c r="K56" s="80"/>
      <c r="L56" s="99"/>
    </row>
    <row r="57" spans="1:12" s="70" customFormat="1">
      <c r="A57" s="81"/>
      <c r="B57" s="31"/>
      <c r="C57" s="31"/>
      <c r="D57" s="98"/>
      <c r="E57" s="82"/>
      <c r="F57" s="82"/>
      <c r="G57" s="58"/>
      <c r="H57" s="58"/>
      <c r="I57" s="58"/>
      <c r="J57" s="58"/>
      <c r="K57" s="80"/>
    </row>
    <row r="58" spans="1:12" s="70" customFormat="1" ht="36" customHeight="1">
      <c r="A58" s="81">
        <v>39</v>
      </c>
      <c r="B58" s="158" t="s">
        <v>240</v>
      </c>
      <c r="C58" s="53" t="s">
        <v>86</v>
      </c>
      <c r="D58" s="92">
        <v>4</v>
      </c>
      <c r="E58" s="82">
        <v>176</v>
      </c>
      <c r="F58" s="82">
        <f t="shared" ref="F58" si="12">D58*E58</f>
        <v>704</v>
      </c>
      <c r="G58" s="172" t="s">
        <v>244</v>
      </c>
      <c r="H58" s="37" t="s">
        <v>161</v>
      </c>
      <c r="I58" s="100">
        <f>D58*2.1</f>
        <v>8.4</v>
      </c>
      <c r="J58" s="37">
        <v>128.61000000000001</v>
      </c>
      <c r="K58" s="80">
        <f>J58*I58</f>
        <v>1080.3240000000001</v>
      </c>
    </row>
    <row r="59" spans="1:12" s="70" customFormat="1">
      <c r="A59" s="81">
        <v>40</v>
      </c>
      <c r="B59" s="53"/>
      <c r="C59" s="53"/>
      <c r="D59" s="92"/>
      <c r="E59" s="82"/>
      <c r="F59" s="82"/>
      <c r="G59" s="172" t="s">
        <v>214</v>
      </c>
      <c r="H59" s="37" t="s">
        <v>80</v>
      </c>
      <c r="I59" s="100">
        <v>5</v>
      </c>
      <c r="J59" s="37">
        <v>233.34</v>
      </c>
      <c r="K59" s="80">
        <f t="shared" ref="K59:K65" si="13">J59*I59</f>
        <v>1166.7</v>
      </c>
    </row>
    <row r="60" spans="1:12" s="70" customFormat="1">
      <c r="A60" s="81">
        <v>41</v>
      </c>
      <c r="B60" s="53"/>
      <c r="C60" s="53"/>
      <c r="D60" s="92"/>
      <c r="E60" s="82"/>
      <c r="F60" s="82"/>
      <c r="G60" s="172" t="s">
        <v>266</v>
      </c>
      <c r="H60" s="37" t="s">
        <v>80</v>
      </c>
      <c r="I60" s="100">
        <v>4</v>
      </c>
      <c r="J60" s="37">
        <v>156.88</v>
      </c>
      <c r="K60" s="80">
        <f t="shared" si="13"/>
        <v>627.52</v>
      </c>
    </row>
    <row r="61" spans="1:12" s="70" customFormat="1">
      <c r="A61" s="81">
        <v>42</v>
      </c>
      <c r="B61" s="53"/>
      <c r="C61" s="53"/>
      <c r="D61" s="92"/>
      <c r="E61" s="82"/>
      <c r="F61" s="82"/>
      <c r="G61" s="172" t="s">
        <v>182</v>
      </c>
      <c r="H61" s="37" t="s">
        <v>80</v>
      </c>
      <c r="I61" s="100">
        <v>1</v>
      </c>
      <c r="J61" s="37">
        <v>221</v>
      </c>
      <c r="K61" s="80">
        <f t="shared" si="13"/>
        <v>221</v>
      </c>
    </row>
    <row r="62" spans="1:12" s="70" customFormat="1">
      <c r="A62" s="81">
        <v>43</v>
      </c>
      <c r="B62" s="53"/>
      <c r="C62" s="53"/>
      <c r="D62" s="92"/>
      <c r="E62" s="82"/>
      <c r="F62" s="82"/>
      <c r="G62" s="172" t="s">
        <v>181</v>
      </c>
      <c r="H62" s="37" t="s">
        <v>80</v>
      </c>
      <c r="I62" s="100">
        <v>1</v>
      </c>
      <c r="J62" s="37">
        <v>129.27000000000001</v>
      </c>
      <c r="K62" s="80">
        <f t="shared" si="13"/>
        <v>129.27000000000001</v>
      </c>
    </row>
    <row r="63" spans="1:12" s="70" customFormat="1">
      <c r="A63" s="81">
        <v>44</v>
      </c>
      <c r="B63" s="53"/>
      <c r="C63" s="53"/>
      <c r="D63" s="92"/>
      <c r="E63" s="82"/>
      <c r="F63" s="82"/>
      <c r="G63" s="172" t="s">
        <v>163</v>
      </c>
      <c r="H63" s="37" t="s">
        <v>80</v>
      </c>
      <c r="I63" s="100">
        <f>ROUNDUP(D58*3,0)</f>
        <v>12</v>
      </c>
      <c r="J63" s="37">
        <v>0.92</v>
      </c>
      <c r="K63" s="80">
        <f t="shared" si="13"/>
        <v>11.040000000000001</v>
      </c>
    </row>
    <row r="64" spans="1:12" s="70" customFormat="1" ht="25.2" customHeight="1">
      <c r="A64" s="81">
        <v>45</v>
      </c>
      <c r="B64" s="53"/>
      <c r="C64" s="53"/>
      <c r="D64" s="92"/>
      <c r="E64" s="82"/>
      <c r="F64" s="82"/>
      <c r="G64" s="154" t="s">
        <v>164</v>
      </c>
      <c r="H64" s="37" t="s">
        <v>81</v>
      </c>
      <c r="I64" s="100">
        <f>D58*0.9</f>
        <v>3.6</v>
      </c>
      <c r="J64" s="37">
        <v>15.13</v>
      </c>
      <c r="K64" s="80">
        <f t="shared" si="13"/>
        <v>54.468000000000004</v>
      </c>
    </row>
    <row r="65" spans="1:11" s="70" customFormat="1">
      <c r="A65" s="81">
        <v>46</v>
      </c>
      <c r="B65" s="53"/>
      <c r="C65" s="53"/>
      <c r="D65" s="92"/>
      <c r="E65" s="82"/>
      <c r="F65" s="82"/>
      <c r="G65" s="172" t="s">
        <v>165</v>
      </c>
      <c r="H65" s="37" t="s">
        <v>80</v>
      </c>
      <c r="I65" s="100">
        <v>1</v>
      </c>
      <c r="J65" s="37">
        <v>20.83</v>
      </c>
      <c r="K65" s="80">
        <f t="shared" si="13"/>
        <v>20.83</v>
      </c>
    </row>
    <row r="66" spans="1:11" s="70" customFormat="1">
      <c r="A66" s="81"/>
    </row>
    <row r="67" spans="1:11" s="70" customFormat="1">
      <c r="A67" s="81"/>
      <c r="B67" s="53"/>
      <c r="C67" s="53"/>
      <c r="D67" s="92"/>
      <c r="E67" s="82"/>
      <c r="F67" s="82"/>
      <c r="G67" s="37"/>
      <c r="H67" s="37"/>
      <c r="I67" s="100"/>
      <c r="J67" s="37"/>
      <c r="K67" s="80"/>
    </row>
    <row r="68" spans="1:11" s="70" customFormat="1">
      <c r="A68" s="81"/>
      <c r="B68" s="53"/>
      <c r="C68" s="53"/>
      <c r="D68" s="92"/>
      <c r="E68" s="82"/>
      <c r="F68" s="82"/>
      <c r="G68" s="37"/>
      <c r="H68" s="37"/>
      <c r="I68" s="100"/>
      <c r="J68" s="37"/>
      <c r="K68" s="80"/>
    </row>
    <row r="69" spans="1:11" s="102" customFormat="1">
      <c r="A69" s="81">
        <v>47</v>
      </c>
      <c r="B69" s="158" t="s">
        <v>241</v>
      </c>
      <c r="C69" s="61" t="s">
        <v>86</v>
      </c>
      <c r="D69" s="101">
        <v>9</v>
      </c>
      <c r="E69" s="98">
        <v>119</v>
      </c>
      <c r="F69" s="98">
        <f t="shared" ref="F69" si="14">D69*E69</f>
        <v>1071</v>
      </c>
      <c r="G69" s="172" t="s">
        <v>244</v>
      </c>
      <c r="H69" s="37" t="s">
        <v>161</v>
      </c>
      <c r="I69" s="100">
        <f>D69*1.05</f>
        <v>9.4500000000000011</v>
      </c>
      <c r="J69" s="37">
        <v>128.61000000000001</v>
      </c>
      <c r="K69" s="80">
        <f t="shared" ref="K69:K76" si="15">J69*I69</f>
        <v>1215.3645000000004</v>
      </c>
    </row>
    <row r="70" spans="1:11" s="102" customFormat="1" ht="15.75" customHeight="1">
      <c r="A70" s="81">
        <v>48</v>
      </c>
      <c r="B70" s="61"/>
      <c r="C70" s="61"/>
      <c r="D70" s="101"/>
      <c r="E70" s="98"/>
      <c r="F70" s="98"/>
      <c r="G70" s="172" t="s">
        <v>214</v>
      </c>
      <c r="H70" s="37" t="s">
        <v>80</v>
      </c>
      <c r="I70" s="100">
        <v>9</v>
      </c>
      <c r="J70" s="37">
        <v>233.34</v>
      </c>
      <c r="K70" s="80">
        <f t="shared" si="15"/>
        <v>2100.06</v>
      </c>
    </row>
    <row r="71" spans="1:11" s="102" customFormat="1" ht="15.75" customHeight="1">
      <c r="A71" s="81">
        <v>49</v>
      </c>
      <c r="B71" s="61"/>
      <c r="C71" s="61"/>
      <c r="D71" s="101"/>
      <c r="E71" s="98"/>
      <c r="F71" s="98"/>
      <c r="G71" s="172" t="s">
        <v>213</v>
      </c>
      <c r="H71" s="37" t="s">
        <v>80</v>
      </c>
      <c r="I71" s="100">
        <v>5</v>
      </c>
      <c r="J71" s="37">
        <v>156.88</v>
      </c>
      <c r="K71" s="80">
        <f t="shared" si="15"/>
        <v>784.4</v>
      </c>
    </row>
    <row r="72" spans="1:11" s="102" customFormat="1">
      <c r="A72" s="81">
        <v>50</v>
      </c>
      <c r="B72" s="61"/>
      <c r="C72" s="61"/>
      <c r="D72" s="101"/>
      <c r="E72" s="98"/>
      <c r="F72" s="98"/>
      <c r="G72" s="172" t="s">
        <v>182</v>
      </c>
      <c r="H72" s="37" t="s">
        <v>80</v>
      </c>
      <c r="I72" s="100">
        <v>1</v>
      </c>
      <c r="J72" s="37">
        <v>221</v>
      </c>
      <c r="K72" s="80">
        <f t="shared" si="15"/>
        <v>221</v>
      </c>
    </row>
    <row r="73" spans="1:11" s="70" customFormat="1">
      <c r="A73" s="81">
        <v>51</v>
      </c>
      <c r="B73" s="53"/>
      <c r="C73" s="53"/>
      <c r="D73" s="92"/>
      <c r="E73" s="82"/>
      <c r="F73" s="82"/>
      <c r="G73" s="172" t="s">
        <v>163</v>
      </c>
      <c r="H73" s="37" t="s">
        <v>80</v>
      </c>
      <c r="I73" s="100">
        <f>ROUNDUP(D69*5,0)</f>
        <v>45</v>
      </c>
      <c r="J73" s="37">
        <v>0.92</v>
      </c>
      <c r="K73" s="80">
        <f>J73*I73</f>
        <v>41.4</v>
      </c>
    </row>
    <row r="74" spans="1:11" s="102" customFormat="1" ht="23.4" customHeight="1">
      <c r="A74" s="81">
        <v>52</v>
      </c>
      <c r="B74" s="61"/>
      <c r="C74" s="61"/>
      <c r="D74" s="101"/>
      <c r="E74" s="98"/>
      <c r="F74" s="98"/>
      <c r="G74" s="153" t="s">
        <v>164</v>
      </c>
      <c r="H74" s="63" t="s">
        <v>81</v>
      </c>
      <c r="I74" s="103">
        <f>D69*0.7</f>
        <v>6.3</v>
      </c>
      <c r="J74" s="63">
        <v>15.13</v>
      </c>
      <c r="K74" s="80">
        <f t="shared" si="15"/>
        <v>95.319000000000003</v>
      </c>
    </row>
    <row r="75" spans="1:11" s="105" customFormat="1" ht="15.75" customHeight="1">
      <c r="A75" s="81">
        <v>53</v>
      </c>
      <c r="B75" s="61"/>
      <c r="C75" s="61"/>
      <c r="D75" s="104"/>
      <c r="E75" s="98"/>
      <c r="F75" s="98"/>
      <c r="G75" s="63" t="s">
        <v>165</v>
      </c>
      <c r="H75" s="63" t="s">
        <v>80</v>
      </c>
      <c r="I75" s="103">
        <v>1</v>
      </c>
      <c r="J75" s="63">
        <v>20.83</v>
      </c>
      <c r="K75" s="80">
        <f t="shared" si="15"/>
        <v>20.83</v>
      </c>
    </row>
    <row r="76" spans="1:11" s="105" customFormat="1" ht="15.75" customHeight="1">
      <c r="A76" s="81"/>
      <c r="B76" s="160" t="s">
        <v>264</v>
      </c>
      <c r="C76" s="61" t="s">
        <v>265</v>
      </c>
      <c r="D76" s="104">
        <v>4</v>
      </c>
      <c r="E76" s="179"/>
      <c r="F76" s="98"/>
      <c r="G76" s="178" t="s">
        <v>279</v>
      </c>
      <c r="H76" s="176" t="s">
        <v>80</v>
      </c>
      <c r="I76" s="176">
        <v>2</v>
      </c>
      <c r="J76" s="176">
        <v>91.2</v>
      </c>
      <c r="K76" s="177">
        <f t="shared" si="15"/>
        <v>182.4</v>
      </c>
    </row>
    <row r="77" spans="1:11" s="105" customFormat="1" ht="15.75" customHeight="1">
      <c r="A77" s="81"/>
      <c r="B77" s="61"/>
      <c r="C77" s="61"/>
      <c r="D77" s="104"/>
      <c r="E77" s="98"/>
      <c r="F77" s="98"/>
      <c r="G77" s="63"/>
      <c r="H77" s="63"/>
      <c r="I77" s="103"/>
      <c r="J77" s="63"/>
      <c r="K77" s="80"/>
    </row>
    <row r="78" spans="1:11" s="105" customFormat="1" ht="15.75" customHeight="1">
      <c r="A78" s="81"/>
      <c r="B78" s="61"/>
      <c r="C78" s="61"/>
      <c r="D78" s="104"/>
      <c r="E78" s="98"/>
      <c r="F78" s="98"/>
      <c r="G78" s="63"/>
      <c r="H78" s="63"/>
      <c r="I78" s="103"/>
      <c r="J78" s="63"/>
      <c r="K78" s="80"/>
    </row>
    <row r="79" spans="1:11" s="70" customFormat="1" ht="39" customHeight="1">
      <c r="A79" s="81">
        <v>54</v>
      </c>
      <c r="B79" s="153" t="s">
        <v>280</v>
      </c>
      <c r="C79" s="63" t="s">
        <v>87</v>
      </c>
      <c r="D79" s="169">
        <f>44+13</f>
        <v>57</v>
      </c>
      <c r="E79" s="82">
        <v>65</v>
      </c>
      <c r="F79" s="82">
        <f t="shared" ref="F79:F119" si="16">D79*E79</f>
        <v>3705</v>
      </c>
      <c r="G79" s="169" t="s">
        <v>144</v>
      </c>
      <c r="H79" s="51" t="s">
        <v>82</v>
      </c>
      <c r="I79" s="51">
        <f>D79*0.1</f>
        <v>5.7</v>
      </c>
      <c r="J79" s="58">
        <v>38.58</v>
      </c>
      <c r="K79" s="80">
        <f t="shared" ref="K79:K80" si="17">J79*I79</f>
        <v>219.90600000000001</v>
      </c>
    </row>
    <row r="80" spans="1:11" s="70" customFormat="1" ht="22.8" customHeight="1">
      <c r="A80" s="81">
        <v>55</v>
      </c>
      <c r="B80" s="62"/>
      <c r="C80" s="63"/>
      <c r="D80" s="51"/>
      <c r="E80" s="82"/>
      <c r="F80" s="82"/>
      <c r="G80" s="180" t="s">
        <v>225</v>
      </c>
      <c r="H80" s="64" t="s">
        <v>81</v>
      </c>
      <c r="I80" s="83">
        <f>D79*1.1</f>
        <v>62.7</v>
      </c>
      <c r="J80" s="58">
        <v>34.17</v>
      </c>
      <c r="K80" s="80">
        <f t="shared" si="17"/>
        <v>2142.4590000000003</v>
      </c>
    </row>
    <row r="81" spans="1:12" s="70" customFormat="1" ht="22.8" customHeight="1">
      <c r="A81" s="81"/>
      <c r="B81" s="62"/>
      <c r="C81" s="63"/>
      <c r="D81" s="51"/>
      <c r="E81" s="82"/>
      <c r="F81" s="82"/>
      <c r="G81" s="64"/>
      <c r="H81" s="64"/>
      <c r="I81" s="83"/>
      <c r="J81" s="58"/>
      <c r="K81" s="80"/>
    </row>
    <row r="82" spans="1:12" s="70" customFormat="1" ht="27.6">
      <c r="A82" s="81"/>
      <c r="B82" s="153" t="s">
        <v>277</v>
      </c>
      <c r="C82" s="63" t="s">
        <v>87</v>
      </c>
      <c r="D82" s="51">
        <v>31</v>
      </c>
      <c r="E82" s="82">
        <v>65</v>
      </c>
      <c r="F82" s="82">
        <f t="shared" ref="F82" si="18">D82*E82</f>
        <v>2015</v>
      </c>
      <c r="G82" s="169" t="s">
        <v>144</v>
      </c>
      <c r="H82" s="51" t="s">
        <v>82</v>
      </c>
      <c r="I82" s="51">
        <f>D82*0.1</f>
        <v>3.1</v>
      </c>
      <c r="J82" s="58">
        <v>38.58</v>
      </c>
      <c r="K82" s="84">
        <f t="shared" ref="K82:K83" si="19">J82*I82</f>
        <v>119.598</v>
      </c>
    </row>
    <row r="83" spans="1:12" s="70" customFormat="1" ht="22.8" customHeight="1">
      <c r="A83" s="81"/>
      <c r="B83" s="62"/>
      <c r="C83" s="63"/>
      <c r="D83" s="51"/>
      <c r="E83" s="82"/>
      <c r="F83" s="82"/>
      <c r="G83" s="180" t="s">
        <v>225</v>
      </c>
      <c r="H83" s="64" t="s">
        <v>81</v>
      </c>
      <c r="I83" s="83">
        <f>D82*1.1</f>
        <v>34.1</v>
      </c>
      <c r="J83" s="58">
        <v>34.17</v>
      </c>
      <c r="K83" s="84">
        <f t="shared" si="19"/>
        <v>1165.1970000000001</v>
      </c>
    </row>
    <row r="84" spans="1:12" s="70" customFormat="1" ht="22.8" customHeight="1">
      <c r="A84" s="81"/>
      <c r="B84" s="155" t="s">
        <v>288</v>
      </c>
      <c r="C84" s="63" t="s">
        <v>265</v>
      </c>
      <c r="D84" s="51">
        <v>7</v>
      </c>
      <c r="E84" s="51">
        <v>79</v>
      </c>
      <c r="F84" s="51">
        <f>D84*E84</f>
        <v>553</v>
      </c>
      <c r="G84" s="63" t="s">
        <v>269</v>
      </c>
      <c r="H84" s="64" t="s">
        <v>81</v>
      </c>
      <c r="I84" s="51">
        <f>D84*0.5</f>
        <v>3.5</v>
      </c>
      <c r="J84" s="51">
        <v>5.39</v>
      </c>
      <c r="K84" s="51">
        <f>I84*J84</f>
        <v>18.864999999999998</v>
      </c>
    </row>
    <row r="85" spans="1:12" s="70" customFormat="1" ht="22.8" customHeight="1">
      <c r="A85" s="81"/>
      <c r="B85" s="62"/>
      <c r="C85" s="63"/>
      <c r="D85" s="51"/>
      <c r="E85" s="82"/>
      <c r="F85" s="82"/>
      <c r="G85" s="64"/>
      <c r="H85" s="64"/>
      <c r="I85" s="83"/>
      <c r="J85" s="58"/>
      <c r="K85" s="80"/>
    </row>
    <row r="86" spans="1:12" s="70" customFormat="1" ht="39" customHeight="1">
      <c r="A86" s="81">
        <v>56</v>
      </c>
      <c r="B86" s="153" t="s">
        <v>224</v>
      </c>
      <c r="C86" s="63" t="s">
        <v>87</v>
      </c>
      <c r="D86" s="51">
        <v>9</v>
      </c>
      <c r="E86" s="82">
        <v>102</v>
      </c>
      <c r="F86" s="82">
        <f t="shared" ref="F86" si="20">D86*E86</f>
        <v>918</v>
      </c>
      <c r="G86" s="169" t="s">
        <v>144</v>
      </c>
      <c r="H86" s="51" t="s">
        <v>82</v>
      </c>
      <c r="I86" s="51">
        <f>D86*0.1</f>
        <v>0.9</v>
      </c>
      <c r="J86" s="58">
        <v>38.58</v>
      </c>
      <c r="K86" s="80">
        <f t="shared" ref="K86" si="21">J86*I86</f>
        <v>34.722000000000001</v>
      </c>
    </row>
    <row r="87" spans="1:12" s="70" customFormat="1" ht="16.8" customHeight="1">
      <c r="A87" s="81">
        <v>57</v>
      </c>
      <c r="B87" s="62"/>
      <c r="C87" s="63"/>
      <c r="D87" s="51"/>
      <c r="E87" s="82"/>
      <c r="F87" s="82"/>
      <c r="G87" s="180" t="s">
        <v>225</v>
      </c>
      <c r="H87" s="64" t="s">
        <v>81</v>
      </c>
      <c r="I87" s="83">
        <f>D86*1*2</f>
        <v>18</v>
      </c>
      <c r="J87" s="58">
        <v>29.29</v>
      </c>
      <c r="K87" s="80">
        <f t="shared" ref="K87" si="22">J87*I87</f>
        <v>527.22</v>
      </c>
    </row>
    <row r="88" spans="1:12" s="70" customFormat="1" ht="39" customHeight="1">
      <c r="A88" s="81">
        <v>58</v>
      </c>
      <c r="B88" s="62"/>
      <c r="C88" s="63"/>
      <c r="D88" s="51"/>
      <c r="E88" s="82"/>
      <c r="F88" s="82"/>
      <c r="G88" s="51"/>
      <c r="H88" s="51"/>
      <c r="I88" s="51"/>
      <c r="J88" s="58"/>
      <c r="K88" s="80"/>
    </row>
    <row r="89" spans="1:12" s="70" customFormat="1" ht="24.6" customHeight="1">
      <c r="A89" s="81">
        <v>59</v>
      </c>
      <c r="B89" s="62"/>
      <c r="C89" s="63"/>
      <c r="D89" s="51"/>
      <c r="E89" s="82"/>
      <c r="F89" s="82"/>
      <c r="G89" s="51"/>
      <c r="H89" s="51"/>
      <c r="I89" s="51"/>
      <c r="J89" s="58"/>
      <c r="K89" s="106"/>
    </row>
    <row r="90" spans="1:12" s="70" customFormat="1">
      <c r="A90" s="81">
        <v>60</v>
      </c>
      <c r="B90" s="153" t="s">
        <v>166</v>
      </c>
      <c r="C90" s="63" t="s">
        <v>87</v>
      </c>
      <c r="D90" s="51">
        <v>17</v>
      </c>
      <c r="E90" s="82">
        <v>51</v>
      </c>
      <c r="F90" s="82">
        <f t="shared" ref="F90:F101" si="23">D90*E90</f>
        <v>867</v>
      </c>
      <c r="G90" s="168" t="s">
        <v>167</v>
      </c>
      <c r="H90" s="51" t="s">
        <v>82</v>
      </c>
      <c r="I90" s="51">
        <f>D90*0.15*2</f>
        <v>5.0999999999999996</v>
      </c>
      <c r="J90" s="58">
        <v>300</v>
      </c>
      <c r="K90" s="84">
        <f t="shared" ref="K90:K91" si="24">J90*I90</f>
        <v>1530</v>
      </c>
    </row>
    <row r="91" spans="1:12" s="70" customFormat="1">
      <c r="A91" s="81">
        <v>61</v>
      </c>
      <c r="B91" s="62"/>
      <c r="C91" s="63"/>
      <c r="D91" s="51"/>
      <c r="E91" s="82"/>
      <c r="F91" s="82"/>
      <c r="G91" s="169" t="s">
        <v>145</v>
      </c>
      <c r="H91" s="51" t="s">
        <v>82</v>
      </c>
      <c r="I91" s="51">
        <f>D90*0.1</f>
        <v>1.7000000000000002</v>
      </c>
      <c r="J91" s="58">
        <v>38.58</v>
      </c>
      <c r="K91" s="84">
        <f t="shared" si="24"/>
        <v>65.585999999999999</v>
      </c>
    </row>
    <row r="92" spans="1:12" s="70" customFormat="1">
      <c r="A92" s="81">
        <v>62</v>
      </c>
      <c r="B92" s="153" t="s">
        <v>209</v>
      </c>
      <c r="C92" s="63" t="s">
        <v>88</v>
      </c>
      <c r="D92" s="51">
        <f>3.2*3</f>
        <v>9.6000000000000014</v>
      </c>
      <c r="E92" s="82">
        <v>58</v>
      </c>
      <c r="F92" s="82">
        <f t="shared" si="23"/>
        <v>556.80000000000007</v>
      </c>
      <c r="G92" s="168" t="s">
        <v>167</v>
      </c>
      <c r="H92" s="51" t="s">
        <v>82</v>
      </c>
      <c r="I92" s="88">
        <f>D92*0.15*0.3*2</f>
        <v>0.8640000000000001</v>
      </c>
      <c r="J92" s="85">
        <v>300</v>
      </c>
      <c r="K92" s="80">
        <f t="shared" ref="K92:K108" si="25">J92*I92</f>
        <v>259.20000000000005</v>
      </c>
    </row>
    <row r="93" spans="1:12" s="70" customFormat="1">
      <c r="A93" s="81">
        <v>63</v>
      </c>
      <c r="B93" s="62"/>
      <c r="C93" s="63"/>
      <c r="D93" s="51"/>
      <c r="E93" s="82"/>
      <c r="F93" s="82"/>
      <c r="G93" s="169" t="s">
        <v>145</v>
      </c>
      <c r="H93" s="51" t="s">
        <v>82</v>
      </c>
      <c r="I93" s="51">
        <f>D92*0.1</f>
        <v>0.96000000000000019</v>
      </c>
      <c r="J93" s="85">
        <v>38.58</v>
      </c>
      <c r="K93" s="84">
        <f t="shared" ref="K93" si="26">J93*I93</f>
        <v>37.036800000000007</v>
      </c>
    </row>
    <row r="94" spans="1:12" s="70" customFormat="1">
      <c r="A94" s="81">
        <v>64</v>
      </c>
      <c r="B94" s="153" t="s">
        <v>152</v>
      </c>
      <c r="C94" s="63" t="s">
        <v>87</v>
      </c>
      <c r="D94" s="51">
        <v>35</v>
      </c>
      <c r="E94" s="82">
        <v>51</v>
      </c>
      <c r="F94" s="82">
        <f t="shared" si="23"/>
        <v>1785</v>
      </c>
      <c r="G94" s="168" t="s">
        <v>143</v>
      </c>
      <c r="H94" s="63" t="s">
        <v>82</v>
      </c>
      <c r="I94" s="88">
        <f>D94*0.15*2</f>
        <v>10.5</v>
      </c>
      <c r="J94" s="85">
        <v>550</v>
      </c>
      <c r="K94" s="84">
        <f t="shared" ref="K94:K95" si="27">J94*I94</f>
        <v>5775</v>
      </c>
    </row>
    <row r="95" spans="1:12" s="70" customFormat="1">
      <c r="A95" s="81">
        <v>65</v>
      </c>
      <c r="B95" s="31"/>
      <c r="C95" s="31"/>
      <c r="D95" s="98"/>
      <c r="E95" s="82"/>
      <c r="F95" s="82"/>
      <c r="G95" s="169" t="s">
        <v>145</v>
      </c>
      <c r="H95" s="51" t="s">
        <v>82</v>
      </c>
      <c r="I95" s="88">
        <f>D94*0.1</f>
        <v>3.5</v>
      </c>
      <c r="J95" s="85">
        <v>38.58</v>
      </c>
      <c r="K95" s="84">
        <f t="shared" si="27"/>
        <v>135.03</v>
      </c>
    </row>
    <row r="96" spans="1:12" s="70" customFormat="1">
      <c r="A96" s="81">
        <v>66</v>
      </c>
      <c r="B96" s="62"/>
      <c r="C96" s="63"/>
      <c r="D96" s="51"/>
      <c r="E96" s="82"/>
      <c r="F96" s="82"/>
      <c r="G96" s="50"/>
      <c r="H96" s="51"/>
      <c r="I96" s="88"/>
      <c r="J96" s="85"/>
      <c r="K96" s="80"/>
      <c r="L96" s="90"/>
    </row>
    <row r="97" spans="1:12" s="70" customFormat="1" ht="27.6">
      <c r="A97" s="81"/>
      <c r="B97" s="153" t="s">
        <v>286</v>
      </c>
      <c r="C97" s="63" t="s">
        <v>87</v>
      </c>
      <c r="D97" s="51">
        <f>13+31</f>
        <v>44</v>
      </c>
      <c r="E97" s="82">
        <v>51</v>
      </c>
      <c r="F97" s="82">
        <f t="shared" ref="F97" si="28">D97*E97</f>
        <v>2244</v>
      </c>
      <c r="G97" s="168" t="s">
        <v>167</v>
      </c>
      <c r="H97" s="51" t="s">
        <v>82</v>
      </c>
      <c r="I97" s="51">
        <f>D97*0.15*2</f>
        <v>13.2</v>
      </c>
      <c r="J97" s="58">
        <v>300</v>
      </c>
      <c r="K97" s="84">
        <f t="shared" ref="K97:K98" si="29">J97*I97</f>
        <v>3960</v>
      </c>
      <c r="L97" s="90"/>
    </row>
    <row r="98" spans="1:12" s="70" customFormat="1">
      <c r="A98" s="81"/>
      <c r="B98" s="62"/>
      <c r="C98" s="63"/>
      <c r="D98" s="51"/>
      <c r="E98" s="82"/>
      <c r="F98" s="82"/>
      <c r="G98" s="169" t="s">
        <v>145</v>
      </c>
      <c r="H98" s="51" t="s">
        <v>82</v>
      </c>
      <c r="I98" s="51">
        <f>D97*0.1</f>
        <v>4.4000000000000004</v>
      </c>
      <c r="J98" s="58">
        <v>38.58</v>
      </c>
      <c r="K98" s="84">
        <f t="shared" si="29"/>
        <v>169.75200000000001</v>
      </c>
      <c r="L98" s="90"/>
    </row>
    <row r="99" spans="1:12" s="70" customFormat="1">
      <c r="A99" s="81"/>
      <c r="B99" s="62"/>
      <c r="C99" s="63"/>
      <c r="D99" s="51"/>
      <c r="E99" s="82"/>
      <c r="F99" s="82"/>
      <c r="G99" s="50"/>
      <c r="H99" s="51"/>
      <c r="I99" s="88"/>
      <c r="J99" s="85"/>
      <c r="K99" s="80"/>
      <c r="L99" s="90"/>
    </row>
    <row r="100" spans="1:12" s="70" customFormat="1">
      <c r="A100" s="81">
        <v>67</v>
      </c>
      <c r="B100" s="62"/>
      <c r="C100" s="63"/>
      <c r="D100" s="51"/>
      <c r="E100" s="82"/>
      <c r="F100" s="82"/>
      <c r="G100" s="51"/>
      <c r="H100" s="51"/>
      <c r="I100" s="88"/>
      <c r="J100" s="85"/>
      <c r="K100" s="84"/>
    </row>
    <row r="101" spans="1:12" s="70" customFormat="1">
      <c r="A101" s="81">
        <v>68</v>
      </c>
      <c r="B101" s="157" t="s">
        <v>156</v>
      </c>
      <c r="C101" s="31" t="s">
        <v>88</v>
      </c>
      <c r="D101" s="98">
        <v>16</v>
      </c>
      <c r="E101" s="82">
        <v>29</v>
      </c>
      <c r="F101" s="82">
        <f t="shared" si="23"/>
        <v>464</v>
      </c>
      <c r="G101" s="180" t="s">
        <v>285</v>
      </c>
      <c r="H101" s="64" t="s">
        <v>157</v>
      </c>
      <c r="I101" s="106">
        <v>16</v>
      </c>
      <c r="J101" s="106">
        <v>21.33</v>
      </c>
      <c r="K101" s="84">
        <f t="shared" si="25"/>
        <v>341.28</v>
      </c>
    </row>
    <row r="102" spans="1:12" s="70" customFormat="1">
      <c r="A102" s="81">
        <v>69</v>
      </c>
      <c r="B102" s="31"/>
      <c r="C102" s="31"/>
      <c r="D102" s="98"/>
      <c r="E102" s="82"/>
      <c r="F102" s="82"/>
      <c r="G102" s="64" t="s">
        <v>168</v>
      </c>
      <c r="H102" s="64" t="s">
        <v>158</v>
      </c>
      <c r="I102" s="83">
        <v>2</v>
      </c>
      <c r="J102" s="83">
        <v>18.3</v>
      </c>
      <c r="K102" s="84">
        <f t="shared" si="25"/>
        <v>36.6</v>
      </c>
    </row>
    <row r="103" spans="1:12" s="70" customFormat="1">
      <c r="A103" s="81">
        <v>70</v>
      </c>
      <c r="B103" s="31"/>
      <c r="C103" s="31"/>
      <c r="D103" s="98"/>
      <c r="E103" s="82"/>
      <c r="F103" s="82"/>
      <c r="G103" s="64" t="s">
        <v>169</v>
      </c>
      <c r="H103" s="64" t="s">
        <v>158</v>
      </c>
      <c r="I103" s="83">
        <v>2</v>
      </c>
      <c r="J103" s="83">
        <v>18.3</v>
      </c>
      <c r="K103" s="84">
        <f t="shared" si="25"/>
        <v>36.6</v>
      </c>
    </row>
    <row r="104" spans="1:12" s="70" customFormat="1">
      <c r="A104" s="81">
        <v>71</v>
      </c>
      <c r="B104" s="31"/>
      <c r="C104" s="31"/>
      <c r="D104" s="98"/>
      <c r="E104" s="82"/>
      <c r="F104" s="82"/>
      <c r="G104" s="64" t="s">
        <v>170</v>
      </c>
      <c r="H104" s="64" t="s">
        <v>158</v>
      </c>
      <c r="I104" s="83">
        <v>2</v>
      </c>
      <c r="J104" s="83">
        <v>18.3</v>
      </c>
      <c r="K104" s="84">
        <f t="shared" si="25"/>
        <v>36.6</v>
      </c>
    </row>
    <row r="105" spans="1:12" s="70" customFormat="1">
      <c r="A105" s="81">
        <v>72</v>
      </c>
      <c r="B105" s="31"/>
      <c r="C105" s="31"/>
      <c r="D105" s="98"/>
      <c r="E105" s="82"/>
      <c r="F105" s="82"/>
      <c r="G105" s="64" t="s">
        <v>171</v>
      </c>
      <c r="H105" s="64" t="s">
        <v>158</v>
      </c>
      <c r="I105" s="83">
        <v>2</v>
      </c>
      <c r="J105" s="83">
        <v>18.3</v>
      </c>
      <c r="K105" s="84">
        <f t="shared" si="25"/>
        <v>36.6</v>
      </c>
    </row>
    <row r="106" spans="1:12" s="70" customFormat="1">
      <c r="A106" s="81">
        <v>73</v>
      </c>
      <c r="B106" s="31"/>
      <c r="C106" s="31"/>
      <c r="D106" s="98"/>
      <c r="E106" s="82"/>
      <c r="F106" s="82"/>
      <c r="G106" s="64" t="s">
        <v>159</v>
      </c>
      <c r="H106" s="64" t="s">
        <v>160</v>
      </c>
      <c r="I106" s="83">
        <v>1</v>
      </c>
      <c r="J106" s="83">
        <v>29.6</v>
      </c>
      <c r="K106" s="84">
        <f t="shared" si="25"/>
        <v>29.6</v>
      </c>
    </row>
    <row r="107" spans="1:12" s="70" customFormat="1" ht="27.6">
      <c r="A107" s="81">
        <v>74</v>
      </c>
      <c r="B107" s="163" t="s">
        <v>106</v>
      </c>
      <c r="C107" s="97" t="s">
        <v>80</v>
      </c>
      <c r="D107" s="82">
        <v>1</v>
      </c>
      <c r="E107" s="82">
        <v>55</v>
      </c>
      <c r="F107" s="82">
        <f t="shared" si="16"/>
        <v>55</v>
      </c>
      <c r="G107" s="65" t="s">
        <v>108</v>
      </c>
      <c r="H107" s="65" t="s">
        <v>80</v>
      </c>
      <c r="I107" s="107">
        <f>D107</f>
        <v>1</v>
      </c>
      <c r="J107" s="108" t="s">
        <v>107</v>
      </c>
      <c r="K107" s="84"/>
    </row>
    <row r="108" spans="1:12" s="70" customFormat="1">
      <c r="A108" s="81">
        <v>75</v>
      </c>
      <c r="B108" s="66"/>
      <c r="C108" s="66"/>
      <c r="D108" s="83"/>
      <c r="E108" s="82"/>
      <c r="F108" s="82"/>
      <c r="G108" s="50" t="s">
        <v>124</v>
      </c>
      <c r="H108" s="51" t="s">
        <v>80</v>
      </c>
      <c r="I108" s="51">
        <v>1</v>
      </c>
      <c r="J108" s="109">
        <v>10.119999999999999</v>
      </c>
      <c r="K108" s="84">
        <f t="shared" si="25"/>
        <v>10.119999999999999</v>
      </c>
    </row>
    <row r="109" spans="1:12" s="70" customFormat="1" ht="41.4">
      <c r="A109" s="81">
        <v>76</v>
      </c>
      <c r="B109" s="23" t="s">
        <v>91</v>
      </c>
      <c r="C109" s="110"/>
      <c r="D109" s="111"/>
      <c r="E109" s="112"/>
      <c r="F109" s="111">
        <f>SUM(F8:F108)</f>
        <v>25075.8</v>
      </c>
      <c r="G109" s="23" t="s">
        <v>92</v>
      </c>
      <c r="H109" s="113"/>
      <c r="I109" s="114"/>
      <c r="J109" s="115"/>
      <c r="K109" s="116">
        <f>SUM(K8:K108)</f>
        <v>33284.089800000009</v>
      </c>
    </row>
    <row r="110" spans="1:12" s="70" customFormat="1">
      <c r="A110" s="81">
        <v>77</v>
      </c>
      <c r="B110" s="49" t="s">
        <v>90</v>
      </c>
      <c r="C110" s="27"/>
      <c r="D110" s="28"/>
      <c r="E110" s="80"/>
      <c r="F110" s="28"/>
      <c r="G110" s="27"/>
      <c r="H110" s="27"/>
      <c r="I110" s="29"/>
      <c r="J110" s="30"/>
      <c r="K110" s="29"/>
    </row>
    <row r="111" spans="1:12" s="70" customFormat="1">
      <c r="A111" s="81">
        <v>78</v>
      </c>
      <c r="B111" s="153" t="s">
        <v>246</v>
      </c>
      <c r="C111" s="117" t="s">
        <v>247</v>
      </c>
      <c r="D111" s="118">
        <v>1</v>
      </c>
      <c r="E111" s="89">
        <v>50</v>
      </c>
      <c r="F111" s="28">
        <f>D111*E111</f>
        <v>50</v>
      </c>
      <c r="G111" s="27"/>
      <c r="H111" s="27"/>
      <c r="I111" s="29"/>
      <c r="J111" s="30"/>
      <c r="K111" s="29"/>
    </row>
    <row r="112" spans="1:12" s="70" customFormat="1">
      <c r="A112" s="81">
        <v>79</v>
      </c>
      <c r="B112" s="164" t="s">
        <v>172</v>
      </c>
      <c r="C112" s="52" t="s">
        <v>80</v>
      </c>
      <c r="D112" s="82">
        <v>1</v>
      </c>
      <c r="E112" s="82">
        <v>144</v>
      </c>
      <c r="F112" s="82">
        <f>D112*E112</f>
        <v>144</v>
      </c>
      <c r="G112" s="64" t="s">
        <v>159</v>
      </c>
      <c r="H112" s="64" t="s">
        <v>80</v>
      </c>
      <c r="I112" s="83">
        <v>8</v>
      </c>
      <c r="J112" s="83">
        <v>0.28999999999999998</v>
      </c>
      <c r="K112" s="84">
        <f>J112*I112</f>
        <v>2.3199999999999998</v>
      </c>
    </row>
    <row r="113" spans="1:12" s="70" customFormat="1">
      <c r="A113" s="81"/>
      <c r="B113" s="153" t="s">
        <v>283</v>
      </c>
      <c r="C113" s="117" t="s">
        <v>80</v>
      </c>
      <c r="D113" s="118">
        <v>1</v>
      </c>
      <c r="E113" s="82">
        <v>75</v>
      </c>
      <c r="F113" s="82">
        <f>D113*E113</f>
        <v>75</v>
      </c>
      <c r="G113" s="50" t="s">
        <v>124</v>
      </c>
      <c r="H113" s="51" t="s">
        <v>80</v>
      </c>
      <c r="I113" s="51">
        <v>1</v>
      </c>
      <c r="J113" s="109">
        <v>10.119999999999999</v>
      </c>
      <c r="K113" s="84">
        <f t="shared" ref="K113" si="30">J113*I113</f>
        <v>10.119999999999999</v>
      </c>
    </row>
    <row r="114" spans="1:12" s="70" customFormat="1" ht="27.6">
      <c r="A114" s="81">
        <v>80</v>
      </c>
      <c r="B114" s="164" t="s">
        <v>154</v>
      </c>
      <c r="C114" s="52" t="s">
        <v>80</v>
      </c>
      <c r="D114" s="82">
        <v>1</v>
      </c>
      <c r="E114" s="82">
        <v>169</v>
      </c>
      <c r="F114" s="82">
        <f>D114*E114</f>
        <v>169</v>
      </c>
      <c r="G114" s="64" t="s">
        <v>153</v>
      </c>
      <c r="H114" s="64" t="s">
        <v>80</v>
      </c>
      <c r="I114" s="83">
        <f>D114</f>
        <v>1</v>
      </c>
      <c r="J114" s="108" t="s">
        <v>107</v>
      </c>
      <c r="K114" s="84"/>
    </row>
    <row r="115" spans="1:12" s="70" customFormat="1">
      <c r="A115" s="81">
        <v>81</v>
      </c>
      <c r="B115" s="37"/>
      <c r="C115" s="37"/>
      <c r="D115" s="37"/>
      <c r="E115" s="37"/>
      <c r="F115" s="37"/>
      <c r="G115" s="64" t="s">
        <v>155</v>
      </c>
      <c r="H115" s="64" t="s">
        <v>80</v>
      </c>
      <c r="I115" s="83">
        <f>4*D114</f>
        <v>4</v>
      </c>
      <c r="J115" s="109">
        <v>25</v>
      </c>
      <c r="K115" s="84">
        <f>J115*I115</f>
        <v>100</v>
      </c>
    </row>
    <row r="116" spans="1:12" s="70" customFormat="1" ht="27.6">
      <c r="A116" s="81"/>
      <c r="B116" s="158" t="s">
        <v>282</v>
      </c>
      <c r="C116" s="53" t="s">
        <v>80</v>
      </c>
      <c r="D116" s="171">
        <v>3</v>
      </c>
      <c r="E116" s="161"/>
      <c r="F116" s="82"/>
      <c r="G116" s="154" t="s">
        <v>281</v>
      </c>
      <c r="H116" s="37" t="s">
        <v>80</v>
      </c>
      <c r="I116" s="100">
        <v>3</v>
      </c>
      <c r="J116" s="173"/>
      <c r="K116" s="80"/>
    </row>
    <row r="117" spans="1:12" s="70" customFormat="1" ht="27.6">
      <c r="A117" s="81">
        <v>83</v>
      </c>
      <c r="B117" s="23" t="s">
        <v>207</v>
      </c>
      <c r="C117" s="110"/>
      <c r="D117" s="111"/>
      <c r="E117" s="112"/>
      <c r="F117" s="111">
        <f>SUM(F111:F116)</f>
        <v>438</v>
      </c>
      <c r="G117" s="23" t="s">
        <v>208</v>
      </c>
      <c r="H117" s="113"/>
      <c r="I117" s="114"/>
      <c r="J117" s="115"/>
      <c r="K117" s="116">
        <f>SUM(K110:K116)</f>
        <v>112.44</v>
      </c>
    </row>
    <row r="118" spans="1:12" s="70" customFormat="1">
      <c r="A118" s="81">
        <v>84</v>
      </c>
      <c r="B118" s="49" t="s">
        <v>83</v>
      </c>
      <c r="C118" s="27"/>
      <c r="D118" s="28"/>
      <c r="E118" s="80"/>
      <c r="F118" s="28"/>
      <c r="G118" s="27"/>
      <c r="H118" s="27"/>
      <c r="I118" s="29"/>
      <c r="J118" s="30"/>
      <c r="K118" s="29"/>
    </row>
    <row r="119" spans="1:12" s="70" customFormat="1">
      <c r="A119" s="81">
        <v>85</v>
      </c>
      <c r="B119" s="157" t="s">
        <v>101</v>
      </c>
      <c r="C119" s="31" t="s">
        <v>88</v>
      </c>
      <c r="D119" s="98">
        <v>270</v>
      </c>
      <c r="E119" s="82">
        <v>18</v>
      </c>
      <c r="F119" s="82">
        <f t="shared" si="16"/>
        <v>4860</v>
      </c>
      <c r="G119" s="157" t="s">
        <v>134</v>
      </c>
      <c r="H119" s="52" t="s">
        <v>88</v>
      </c>
      <c r="I119" s="100">
        <v>150</v>
      </c>
      <c r="J119" s="82">
        <v>28.5</v>
      </c>
      <c r="K119" s="120">
        <f t="shared" ref="K119:K128" si="31">J119*I119</f>
        <v>4275</v>
      </c>
      <c r="L119" s="90"/>
    </row>
    <row r="120" spans="1:12" s="70" customFormat="1">
      <c r="A120" s="81">
        <v>86</v>
      </c>
      <c r="B120" s="31"/>
      <c r="C120" s="31"/>
      <c r="D120" s="98"/>
      <c r="E120" s="82"/>
      <c r="F120" s="82"/>
      <c r="G120" s="157" t="s">
        <v>236</v>
      </c>
      <c r="H120" s="52" t="s">
        <v>88</v>
      </c>
      <c r="I120" s="100">
        <v>20</v>
      </c>
      <c r="J120" s="82">
        <v>27.92</v>
      </c>
      <c r="K120" s="120">
        <f t="shared" ref="K120" si="32">J120*I120</f>
        <v>558.40000000000009</v>
      </c>
      <c r="L120" s="90"/>
    </row>
    <row r="121" spans="1:12" s="70" customFormat="1">
      <c r="A121" s="81">
        <v>87</v>
      </c>
      <c r="B121" s="60"/>
      <c r="C121" s="52"/>
      <c r="D121" s="82"/>
      <c r="E121" s="82"/>
      <c r="F121" s="82"/>
      <c r="G121" s="157" t="s">
        <v>179</v>
      </c>
      <c r="H121" s="52" t="s">
        <v>88</v>
      </c>
      <c r="I121" s="100">
        <v>100</v>
      </c>
      <c r="J121" s="82">
        <v>44.25</v>
      </c>
      <c r="K121" s="120">
        <f t="shared" si="31"/>
        <v>4425</v>
      </c>
      <c r="L121" s="90"/>
    </row>
    <row r="122" spans="1:12" s="70" customFormat="1">
      <c r="A122" s="81">
        <v>88</v>
      </c>
      <c r="B122" s="60"/>
      <c r="C122" s="52"/>
      <c r="D122" s="82"/>
      <c r="E122" s="82"/>
      <c r="F122" s="82"/>
      <c r="G122" s="172" t="s">
        <v>173</v>
      </c>
      <c r="H122" s="68" t="s">
        <v>80</v>
      </c>
      <c r="I122" s="100">
        <v>3</v>
      </c>
      <c r="J122" s="82">
        <v>20</v>
      </c>
      <c r="K122" s="120">
        <f t="shared" si="31"/>
        <v>60</v>
      </c>
      <c r="L122" s="90"/>
    </row>
    <row r="123" spans="1:12" s="70" customFormat="1">
      <c r="A123" s="81">
        <v>89</v>
      </c>
      <c r="B123" s="60"/>
      <c r="C123" s="52"/>
      <c r="D123" s="82"/>
      <c r="E123" s="82"/>
      <c r="F123" s="82"/>
      <c r="G123" s="174" t="s">
        <v>237</v>
      </c>
      <c r="H123" s="65" t="s">
        <v>89</v>
      </c>
      <c r="I123" s="100">
        <v>2</v>
      </c>
      <c r="J123" s="82">
        <v>111.67</v>
      </c>
      <c r="K123" s="120">
        <f t="shared" si="31"/>
        <v>223.34</v>
      </c>
      <c r="L123" s="90"/>
    </row>
    <row r="124" spans="1:12" s="70" customFormat="1" ht="27.6">
      <c r="A124" s="81">
        <v>90</v>
      </c>
      <c r="B124" s="60"/>
      <c r="C124" s="52"/>
      <c r="D124" s="82"/>
      <c r="E124" s="82"/>
      <c r="F124" s="82"/>
      <c r="G124" s="65" t="s">
        <v>97</v>
      </c>
      <c r="H124" s="65" t="s">
        <v>89</v>
      </c>
      <c r="I124" s="83">
        <v>1</v>
      </c>
      <c r="J124" s="82">
        <v>91.5</v>
      </c>
      <c r="K124" s="120">
        <f t="shared" si="31"/>
        <v>91.5</v>
      </c>
    </row>
    <row r="125" spans="1:12" s="70" customFormat="1" ht="27.6">
      <c r="A125" s="81">
        <v>91</v>
      </c>
      <c r="B125" s="157" t="s">
        <v>98</v>
      </c>
      <c r="C125" s="52" t="s">
        <v>88</v>
      </c>
      <c r="D125" s="98">
        <v>250</v>
      </c>
      <c r="E125" s="82">
        <v>11</v>
      </c>
      <c r="F125" s="82">
        <f t="shared" ref="F125:F185" si="33">D125*E125</f>
        <v>2750</v>
      </c>
      <c r="G125" s="174" t="s">
        <v>177</v>
      </c>
      <c r="H125" s="52" t="s">
        <v>80</v>
      </c>
      <c r="I125" s="83">
        <v>5</v>
      </c>
      <c r="J125" s="82">
        <v>356.67</v>
      </c>
      <c r="K125" s="120">
        <f t="shared" si="31"/>
        <v>1783.3500000000001</v>
      </c>
    </row>
    <row r="126" spans="1:12" s="70" customFormat="1">
      <c r="A126" s="81">
        <v>92</v>
      </c>
      <c r="B126" s="31"/>
      <c r="C126" s="52"/>
      <c r="D126" s="98"/>
      <c r="E126" s="82"/>
      <c r="F126" s="82"/>
      <c r="G126" s="65" t="s">
        <v>238</v>
      </c>
      <c r="H126" s="65" t="s">
        <v>89</v>
      </c>
      <c r="I126" s="100">
        <v>1</v>
      </c>
      <c r="J126" s="82">
        <v>111.67</v>
      </c>
      <c r="K126" s="120">
        <f t="shared" si="31"/>
        <v>111.67</v>
      </c>
    </row>
    <row r="127" spans="1:12" s="70" customFormat="1" ht="27.6">
      <c r="A127" s="81">
        <v>93</v>
      </c>
      <c r="B127" s="31"/>
      <c r="C127" s="52"/>
      <c r="D127" s="98"/>
      <c r="E127" s="82"/>
      <c r="F127" s="82"/>
      <c r="G127" s="65" t="s">
        <v>97</v>
      </c>
      <c r="H127" s="65" t="s">
        <v>89</v>
      </c>
      <c r="I127" s="83">
        <v>1</v>
      </c>
      <c r="J127" s="82">
        <v>91.5</v>
      </c>
      <c r="K127" s="120">
        <f t="shared" si="31"/>
        <v>91.5</v>
      </c>
    </row>
    <row r="128" spans="1:12" s="70" customFormat="1" ht="27.6">
      <c r="A128" s="81">
        <v>94</v>
      </c>
      <c r="B128" s="157" t="s">
        <v>148</v>
      </c>
      <c r="C128" s="31" t="s">
        <v>88</v>
      </c>
      <c r="D128" s="98">
        <v>23</v>
      </c>
      <c r="E128" s="82">
        <v>14</v>
      </c>
      <c r="F128" s="82">
        <f t="shared" si="33"/>
        <v>322</v>
      </c>
      <c r="G128" s="159" t="s">
        <v>202</v>
      </c>
      <c r="H128" s="52" t="s">
        <v>88</v>
      </c>
      <c r="I128" s="238">
        <v>26</v>
      </c>
      <c r="J128" s="82">
        <v>30.83</v>
      </c>
      <c r="K128" s="120">
        <f t="shared" si="31"/>
        <v>801.57999999999993</v>
      </c>
    </row>
    <row r="129" spans="1:11" s="70" customFormat="1">
      <c r="A129" s="81"/>
      <c r="B129" s="67"/>
      <c r="C129" s="67"/>
      <c r="D129" s="89"/>
      <c r="E129" s="89"/>
      <c r="F129" s="106"/>
      <c r="G129" s="35"/>
      <c r="H129" s="35"/>
      <c r="I129" s="120"/>
      <c r="J129" s="89"/>
      <c r="K129" s="106"/>
    </row>
    <row r="130" spans="1:11" s="70" customFormat="1">
      <c r="A130" s="81"/>
      <c r="B130" s="27"/>
      <c r="C130" s="27"/>
      <c r="D130" s="121"/>
      <c r="E130" s="89"/>
      <c r="F130" s="89"/>
      <c r="G130" s="35"/>
      <c r="H130" s="35"/>
      <c r="I130" s="120"/>
      <c r="J130" s="89"/>
      <c r="K130" s="106"/>
    </row>
    <row r="131" spans="1:11" s="70" customFormat="1" ht="27.6">
      <c r="A131" s="81">
        <v>97</v>
      </c>
      <c r="B131" s="158" t="s">
        <v>287</v>
      </c>
      <c r="C131" s="53" t="s">
        <v>80</v>
      </c>
      <c r="D131" s="92">
        <v>2</v>
      </c>
      <c r="E131" s="82">
        <v>85</v>
      </c>
      <c r="F131" s="82">
        <f t="shared" si="33"/>
        <v>170</v>
      </c>
      <c r="G131" s="68" t="s">
        <v>149</v>
      </c>
      <c r="H131" s="52" t="s">
        <v>80</v>
      </c>
      <c r="I131" s="82">
        <f>D131</f>
        <v>2</v>
      </c>
      <c r="J131" s="82" t="s">
        <v>104</v>
      </c>
      <c r="K131" s="122"/>
    </row>
    <row r="132" spans="1:11" s="70" customFormat="1" ht="27.6">
      <c r="A132" s="81">
        <v>98</v>
      </c>
      <c r="B132" s="158" t="s">
        <v>150</v>
      </c>
      <c r="C132" s="53" t="s">
        <v>80</v>
      </c>
      <c r="D132" s="92">
        <v>1</v>
      </c>
      <c r="E132" s="82">
        <v>85</v>
      </c>
      <c r="F132" s="82">
        <f t="shared" si="33"/>
        <v>85</v>
      </c>
      <c r="G132" s="181" t="s">
        <v>151</v>
      </c>
      <c r="H132" s="52" t="s">
        <v>80</v>
      </c>
      <c r="I132" s="82">
        <v>1</v>
      </c>
      <c r="J132" s="82" t="s">
        <v>104</v>
      </c>
      <c r="K132" s="122"/>
    </row>
    <row r="133" spans="1:11" s="70" customFormat="1" ht="27.6">
      <c r="A133" s="81">
        <v>99</v>
      </c>
      <c r="B133" s="158" t="s">
        <v>178</v>
      </c>
      <c r="C133" s="53" t="s">
        <v>80</v>
      </c>
      <c r="D133" s="92">
        <v>1</v>
      </c>
      <c r="E133" s="82">
        <v>301</v>
      </c>
      <c r="F133" s="82">
        <f t="shared" si="33"/>
        <v>301</v>
      </c>
      <c r="G133" s="181" t="s">
        <v>250</v>
      </c>
      <c r="H133" s="52" t="s">
        <v>80</v>
      </c>
      <c r="I133" s="82">
        <v>1</v>
      </c>
      <c r="J133" s="82" t="s">
        <v>104</v>
      </c>
      <c r="K133" s="122"/>
    </row>
    <row r="134" spans="1:11" s="70" customFormat="1" ht="27.6">
      <c r="A134" s="81">
        <v>100</v>
      </c>
      <c r="B134" s="157" t="s">
        <v>248</v>
      </c>
      <c r="C134" s="52" t="s">
        <v>80</v>
      </c>
      <c r="D134" s="98">
        <v>1</v>
      </c>
      <c r="E134" s="82">
        <v>765</v>
      </c>
      <c r="F134" s="82">
        <f t="shared" si="33"/>
        <v>765</v>
      </c>
      <c r="G134" s="157" t="s">
        <v>201</v>
      </c>
      <c r="H134" s="52" t="s">
        <v>80</v>
      </c>
      <c r="I134" s="82">
        <v>2</v>
      </c>
      <c r="J134" s="82" t="s">
        <v>104</v>
      </c>
      <c r="K134" s="122"/>
    </row>
    <row r="135" spans="1:11" s="70" customFormat="1" ht="27.6">
      <c r="A135" s="81">
        <v>101</v>
      </c>
      <c r="B135" s="31"/>
      <c r="C135" s="52"/>
      <c r="D135" s="98"/>
      <c r="E135" s="82"/>
      <c r="F135" s="82"/>
      <c r="G135" s="31" t="s">
        <v>175</v>
      </c>
      <c r="H135" s="52" t="s">
        <v>80</v>
      </c>
      <c r="I135" s="241">
        <v>13</v>
      </c>
      <c r="J135" s="82" t="s">
        <v>104</v>
      </c>
      <c r="K135" s="83"/>
    </row>
    <row r="136" spans="1:11" s="70" customFormat="1" ht="41.4">
      <c r="A136" s="81">
        <v>103</v>
      </c>
      <c r="B136" s="157" t="s">
        <v>227</v>
      </c>
      <c r="C136" s="31" t="s">
        <v>80</v>
      </c>
      <c r="D136" s="98">
        <v>1</v>
      </c>
      <c r="E136" s="82">
        <v>106</v>
      </c>
      <c r="F136" s="82">
        <f t="shared" si="33"/>
        <v>106</v>
      </c>
      <c r="G136" s="65"/>
      <c r="H136" s="65"/>
      <c r="I136" s="122"/>
      <c r="J136" s="82"/>
      <c r="K136" s="106"/>
    </row>
    <row r="137" spans="1:11" s="105" customFormat="1" ht="41.4">
      <c r="A137" s="81">
        <v>104</v>
      </c>
      <c r="B137" s="157" t="s">
        <v>228</v>
      </c>
      <c r="C137" s="31" t="s">
        <v>80</v>
      </c>
      <c r="D137" s="98">
        <v>5</v>
      </c>
      <c r="E137" s="98">
        <v>106</v>
      </c>
      <c r="F137" s="98">
        <f t="shared" si="33"/>
        <v>530</v>
      </c>
      <c r="G137" s="174" t="s">
        <v>254</v>
      </c>
      <c r="H137" s="65" t="s">
        <v>80</v>
      </c>
      <c r="I137" s="122">
        <f>D137</f>
        <v>5</v>
      </c>
      <c r="J137" s="98">
        <v>294.17</v>
      </c>
      <c r="K137" s="120">
        <f t="shared" ref="K137:K138" si="34">J137*I137</f>
        <v>1470.8500000000001</v>
      </c>
    </row>
    <row r="138" spans="1:11" s="105" customFormat="1">
      <c r="A138" s="81">
        <v>105</v>
      </c>
      <c r="B138" s="31"/>
      <c r="C138" s="31"/>
      <c r="D138" s="98"/>
      <c r="E138" s="98"/>
      <c r="F138" s="98"/>
      <c r="G138" s="65" t="s">
        <v>229</v>
      </c>
      <c r="H138" s="65" t="s">
        <v>80</v>
      </c>
      <c r="I138" s="122">
        <f>D137</f>
        <v>5</v>
      </c>
      <c r="J138" s="98">
        <v>1359</v>
      </c>
      <c r="K138" s="120">
        <f t="shared" si="34"/>
        <v>6795</v>
      </c>
    </row>
    <row r="139" spans="1:11" s="70" customFormat="1">
      <c r="A139" s="81">
        <v>106</v>
      </c>
      <c r="B139" s="157" t="s">
        <v>99</v>
      </c>
      <c r="C139" s="31" t="s">
        <v>80</v>
      </c>
      <c r="D139" s="182">
        <v>12</v>
      </c>
      <c r="E139" s="82">
        <v>85</v>
      </c>
      <c r="F139" s="82">
        <f t="shared" si="33"/>
        <v>1020</v>
      </c>
      <c r="G139" s="154" t="s">
        <v>147</v>
      </c>
      <c r="H139" s="37" t="s">
        <v>80</v>
      </c>
      <c r="I139" s="122">
        <f>D139</f>
        <v>12</v>
      </c>
      <c r="J139" s="82">
        <v>19.170000000000002</v>
      </c>
      <c r="K139" s="123">
        <f>J139*I139</f>
        <v>230.04000000000002</v>
      </c>
    </row>
    <row r="140" spans="1:11" s="70" customFormat="1" ht="27.6">
      <c r="A140" s="81">
        <v>107</v>
      </c>
      <c r="B140" s="31"/>
      <c r="C140" s="31"/>
      <c r="D140" s="98"/>
      <c r="E140" s="82"/>
      <c r="F140" s="82"/>
      <c r="G140" s="181" t="s">
        <v>204</v>
      </c>
      <c r="H140" s="68" t="s">
        <v>80</v>
      </c>
      <c r="I140" s="124">
        <v>33</v>
      </c>
      <c r="J140" s="82">
        <v>12.17</v>
      </c>
      <c r="K140" s="123">
        <f t="shared" ref="K140:K152" si="35">J140*I140</f>
        <v>401.61</v>
      </c>
    </row>
    <row r="141" spans="1:11" s="70" customFormat="1" ht="27.6">
      <c r="A141" s="81">
        <v>108</v>
      </c>
      <c r="B141" s="157" t="s">
        <v>100</v>
      </c>
      <c r="C141" s="31" t="s">
        <v>80</v>
      </c>
      <c r="D141" s="182">
        <v>16</v>
      </c>
      <c r="E141" s="82">
        <v>68</v>
      </c>
      <c r="F141" s="82">
        <f t="shared" si="33"/>
        <v>1088</v>
      </c>
      <c r="G141" s="154" t="s">
        <v>174</v>
      </c>
      <c r="H141" s="52" t="s">
        <v>80</v>
      </c>
      <c r="I141" s="82">
        <f>D141+D142</f>
        <v>20</v>
      </c>
      <c r="J141" s="82">
        <v>99.5</v>
      </c>
      <c r="K141" s="123">
        <f t="shared" si="35"/>
        <v>1990</v>
      </c>
    </row>
    <row r="142" spans="1:11" s="70" customFormat="1">
      <c r="A142" s="81">
        <v>109</v>
      </c>
      <c r="B142" s="157" t="s">
        <v>180</v>
      </c>
      <c r="C142" s="31" t="s">
        <v>80</v>
      </c>
      <c r="D142" s="98">
        <v>4</v>
      </c>
      <c r="E142" s="82">
        <v>50</v>
      </c>
      <c r="F142" s="82">
        <f t="shared" si="33"/>
        <v>200</v>
      </c>
      <c r="G142" s="240" t="s">
        <v>146</v>
      </c>
      <c r="H142" s="52" t="s">
        <v>80</v>
      </c>
      <c r="I142" s="82">
        <f>D141</f>
        <v>16</v>
      </c>
      <c r="J142" s="82">
        <v>4.17</v>
      </c>
      <c r="K142" s="123">
        <f t="shared" si="35"/>
        <v>66.72</v>
      </c>
    </row>
    <row r="143" spans="1:11" s="70" customFormat="1" ht="27.6">
      <c r="A143" s="81">
        <v>110</v>
      </c>
      <c r="B143" s="31"/>
      <c r="C143" s="31"/>
      <c r="D143" s="98"/>
      <c r="E143" s="82"/>
      <c r="F143" s="82"/>
      <c r="G143" s="175" t="s">
        <v>135</v>
      </c>
      <c r="H143" s="69" t="s">
        <v>80</v>
      </c>
      <c r="I143" s="125">
        <f>D142</f>
        <v>4</v>
      </c>
      <c r="J143" s="82">
        <v>101.67</v>
      </c>
      <c r="K143" s="123">
        <f t="shared" si="35"/>
        <v>406.68</v>
      </c>
    </row>
    <row r="144" spans="1:11" s="70" customFormat="1">
      <c r="A144" s="81">
        <v>111</v>
      </c>
      <c r="B144" s="31"/>
      <c r="C144" s="31"/>
      <c r="D144" s="98"/>
      <c r="E144" s="82"/>
      <c r="F144" s="82"/>
      <c r="G144" s="164" t="s">
        <v>102</v>
      </c>
      <c r="H144" s="52" t="s">
        <v>80</v>
      </c>
      <c r="I144" s="82">
        <v>7</v>
      </c>
      <c r="J144" s="109">
        <v>48.75</v>
      </c>
      <c r="K144" s="123">
        <f t="shared" si="35"/>
        <v>341.25</v>
      </c>
    </row>
    <row r="145" spans="1:13" s="70" customFormat="1" ht="27.6">
      <c r="A145" s="81">
        <v>112</v>
      </c>
      <c r="B145" s="157" t="s">
        <v>105</v>
      </c>
      <c r="C145" s="31" t="s">
        <v>80</v>
      </c>
      <c r="D145" s="98">
        <v>3</v>
      </c>
      <c r="E145" s="82">
        <v>68</v>
      </c>
      <c r="F145" s="82">
        <f t="shared" si="33"/>
        <v>204</v>
      </c>
      <c r="G145" s="164" t="s">
        <v>176</v>
      </c>
      <c r="H145" s="52" t="s">
        <v>80</v>
      </c>
      <c r="I145" s="82">
        <v>1</v>
      </c>
      <c r="J145" s="82">
        <v>84.42</v>
      </c>
      <c r="K145" s="123">
        <f t="shared" si="35"/>
        <v>84.42</v>
      </c>
    </row>
    <row r="146" spans="1:13" s="70" customFormat="1" ht="27.6">
      <c r="A146" s="81">
        <v>113</v>
      </c>
      <c r="B146" s="31"/>
      <c r="C146" s="31"/>
      <c r="D146" s="98"/>
      <c r="E146" s="82"/>
      <c r="F146" s="82"/>
      <c r="G146" s="174" t="s">
        <v>253</v>
      </c>
      <c r="H146" s="52" t="s">
        <v>80</v>
      </c>
      <c r="I146" s="82">
        <v>2</v>
      </c>
      <c r="J146" s="82">
        <v>101.67</v>
      </c>
      <c r="K146" s="123">
        <f t="shared" si="35"/>
        <v>203.34</v>
      </c>
    </row>
    <row r="147" spans="1:13" s="70" customFormat="1">
      <c r="A147" s="81">
        <v>114</v>
      </c>
      <c r="B147" s="31"/>
      <c r="C147" s="31"/>
      <c r="D147" s="98"/>
      <c r="E147" s="82"/>
      <c r="F147" s="82"/>
      <c r="G147" s="174" t="s">
        <v>146</v>
      </c>
      <c r="H147" s="52" t="s">
        <v>80</v>
      </c>
      <c r="I147" s="82">
        <f>D145</f>
        <v>3</v>
      </c>
      <c r="J147" s="82">
        <v>4.17</v>
      </c>
      <c r="K147" s="123">
        <f t="shared" si="35"/>
        <v>12.51</v>
      </c>
      <c r="L147" s="90"/>
      <c r="M147" s="90"/>
    </row>
    <row r="148" spans="1:13" s="70" customFormat="1">
      <c r="A148" s="81">
        <v>115</v>
      </c>
      <c r="B148" s="31"/>
      <c r="C148" s="31"/>
      <c r="D148" s="98"/>
      <c r="E148" s="82"/>
      <c r="F148" s="82"/>
      <c r="G148" s="174" t="s">
        <v>102</v>
      </c>
      <c r="H148" s="52" t="s">
        <v>80</v>
      </c>
      <c r="I148" s="82">
        <v>2</v>
      </c>
      <c r="J148" s="109">
        <v>48.75</v>
      </c>
      <c r="K148" s="123">
        <f t="shared" ref="K148" si="36">J148*I148</f>
        <v>97.5</v>
      </c>
      <c r="L148" s="90"/>
      <c r="M148" s="90"/>
    </row>
    <row r="149" spans="1:13" s="90" customFormat="1" ht="27.6">
      <c r="A149" s="81">
        <v>116</v>
      </c>
      <c r="B149" s="157" t="s">
        <v>195</v>
      </c>
      <c r="C149" s="31" t="s">
        <v>88</v>
      </c>
      <c r="D149" s="98">
        <v>12</v>
      </c>
      <c r="E149" s="83">
        <v>67</v>
      </c>
      <c r="F149" s="122">
        <f>D149*E149</f>
        <v>804</v>
      </c>
      <c r="G149" s="174" t="s">
        <v>205</v>
      </c>
      <c r="H149" s="65" t="s">
        <v>80</v>
      </c>
      <c r="I149" s="122">
        <v>4</v>
      </c>
      <c r="J149" s="82" t="s">
        <v>104</v>
      </c>
      <c r="K149" s="123"/>
    </row>
    <row r="150" spans="1:13" s="90" customFormat="1" ht="27.6">
      <c r="A150" s="81">
        <v>117</v>
      </c>
      <c r="B150" s="31"/>
      <c r="C150" s="31"/>
      <c r="D150" s="98"/>
      <c r="E150" s="83"/>
      <c r="F150" s="122"/>
      <c r="G150" s="174" t="s">
        <v>206</v>
      </c>
      <c r="H150" s="65" t="s">
        <v>80</v>
      </c>
      <c r="I150" s="122">
        <v>4</v>
      </c>
      <c r="J150" s="82" t="s">
        <v>104</v>
      </c>
      <c r="K150" s="123"/>
    </row>
    <row r="151" spans="1:13" s="90" customFormat="1" ht="27.6">
      <c r="A151" s="81">
        <v>118</v>
      </c>
      <c r="B151" s="31"/>
      <c r="C151" s="31"/>
      <c r="D151" s="98"/>
      <c r="E151" s="83"/>
      <c r="F151" s="122"/>
      <c r="G151" s="174" t="s">
        <v>197</v>
      </c>
      <c r="H151" s="37" t="s">
        <v>80</v>
      </c>
      <c r="I151" s="122">
        <v>3</v>
      </c>
      <c r="J151" s="82" t="s">
        <v>104</v>
      </c>
      <c r="K151" s="123"/>
    </row>
    <row r="152" spans="1:13" s="90" customFormat="1">
      <c r="A152" s="81">
        <v>119</v>
      </c>
      <c r="B152" s="31"/>
      <c r="C152" s="31"/>
      <c r="D152" s="98"/>
      <c r="E152" s="83"/>
      <c r="F152" s="122"/>
      <c r="G152" s="174" t="s">
        <v>196</v>
      </c>
      <c r="H152" s="37" t="s">
        <v>198</v>
      </c>
      <c r="I152" s="122">
        <v>22</v>
      </c>
      <c r="J152" s="82">
        <v>136.66999999999999</v>
      </c>
      <c r="K152" s="123">
        <f t="shared" si="35"/>
        <v>3006.74</v>
      </c>
    </row>
    <row r="153" spans="1:13" ht="27.6">
      <c r="A153" s="81">
        <v>120</v>
      </c>
      <c r="B153" s="157" t="s">
        <v>249</v>
      </c>
      <c r="C153" s="31" t="s">
        <v>80</v>
      </c>
      <c r="D153" s="98">
        <v>30</v>
      </c>
      <c r="E153" s="83">
        <v>65</v>
      </c>
      <c r="F153" s="122">
        <f>D153*E153</f>
        <v>1950</v>
      </c>
      <c r="G153" s="174" t="s">
        <v>199</v>
      </c>
      <c r="H153" s="65" t="s">
        <v>80</v>
      </c>
      <c r="I153" s="122">
        <v>30</v>
      </c>
      <c r="J153" s="82" t="s">
        <v>104</v>
      </c>
      <c r="K153" s="123"/>
    </row>
    <row r="154" spans="1:13" s="34" customFormat="1" ht="29.4" customHeight="1">
      <c r="A154" s="81">
        <v>121</v>
      </c>
      <c r="B154" s="164" t="s">
        <v>297</v>
      </c>
      <c r="C154" s="51" t="s">
        <v>80</v>
      </c>
      <c r="D154" s="51">
        <v>19</v>
      </c>
      <c r="E154" s="82">
        <v>119</v>
      </c>
      <c r="F154" s="82">
        <f t="shared" si="33"/>
        <v>2261</v>
      </c>
      <c r="G154" s="174" t="s">
        <v>298</v>
      </c>
      <c r="H154" s="52" t="s">
        <v>80</v>
      </c>
      <c r="I154" s="124">
        <v>19</v>
      </c>
      <c r="J154" s="126">
        <v>580</v>
      </c>
      <c r="K154" s="120">
        <f t="shared" ref="K154" si="37">J154*I154</f>
        <v>11020</v>
      </c>
      <c r="L154" s="90"/>
      <c r="M154" s="90"/>
    </row>
    <row r="155" spans="1:13" s="34" customFormat="1" ht="29.4" customHeight="1">
      <c r="A155" s="81">
        <v>123</v>
      </c>
      <c r="B155" s="52"/>
      <c r="C155" s="51"/>
      <c r="D155" s="51"/>
      <c r="E155" s="82"/>
      <c r="F155" s="82"/>
      <c r="G155" s="174" t="s">
        <v>204</v>
      </c>
      <c r="H155" s="152" t="s">
        <v>80</v>
      </c>
      <c r="I155" s="123">
        <v>19</v>
      </c>
      <c r="J155" s="89">
        <v>12.17</v>
      </c>
      <c r="K155" s="123">
        <f t="shared" ref="K155:K156" si="38">I155*J155</f>
        <v>231.23</v>
      </c>
      <c r="L155" s="90"/>
      <c r="M155" s="90"/>
    </row>
    <row r="156" spans="1:13" s="70" customFormat="1" ht="27.6">
      <c r="A156" s="81">
        <v>124</v>
      </c>
      <c r="B156" s="157" t="s">
        <v>230</v>
      </c>
      <c r="C156" s="31" t="s">
        <v>80</v>
      </c>
      <c r="D156" s="98">
        <v>1</v>
      </c>
      <c r="E156" s="82">
        <v>150</v>
      </c>
      <c r="F156" s="82">
        <f t="shared" ref="F156" si="39">D156*E156</f>
        <v>150</v>
      </c>
      <c r="G156" s="174" t="s">
        <v>296</v>
      </c>
      <c r="H156" s="52" t="s">
        <v>80</v>
      </c>
      <c r="I156" s="82">
        <v>1</v>
      </c>
      <c r="J156" s="82">
        <v>520</v>
      </c>
      <c r="K156" s="123">
        <f t="shared" si="38"/>
        <v>520</v>
      </c>
      <c r="L156" s="90"/>
    </row>
    <row r="157" spans="1:13" s="70" customFormat="1">
      <c r="A157" s="81">
        <v>125</v>
      </c>
      <c r="B157" s="31"/>
      <c r="C157" s="31"/>
      <c r="D157" s="98"/>
      <c r="E157" s="82"/>
      <c r="F157" s="82"/>
      <c r="G157" s="65"/>
      <c r="H157" s="31"/>
      <c r="I157" s="98"/>
      <c r="J157" s="98"/>
      <c r="K157" s="120"/>
      <c r="L157" s="90"/>
    </row>
    <row r="158" spans="1:13" s="70" customFormat="1">
      <c r="A158" s="81">
        <v>126</v>
      </c>
      <c r="B158" s="31"/>
      <c r="C158" s="31"/>
      <c r="D158" s="98"/>
      <c r="E158" s="82"/>
      <c r="F158" s="82"/>
      <c r="G158" s="65"/>
      <c r="H158" s="31"/>
      <c r="I158" s="98"/>
      <c r="J158" s="98"/>
      <c r="K158" s="120"/>
      <c r="L158" s="90"/>
    </row>
    <row r="159" spans="1:13" s="70" customFormat="1">
      <c r="A159" s="81">
        <v>127</v>
      </c>
      <c r="B159" s="27"/>
      <c r="C159" s="27"/>
      <c r="D159" s="121"/>
      <c r="E159" s="89"/>
      <c r="F159" s="89"/>
      <c r="G159" s="62"/>
      <c r="H159" s="31"/>
      <c r="I159" s="98"/>
      <c r="J159" s="121"/>
      <c r="K159" s="120"/>
      <c r="L159" s="90"/>
    </row>
    <row r="160" spans="1:13" s="70" customFormat="1" ht="27.6">
      <c r="A160" s="81">
        <v>128</v>
      </c>
      <c r="B160" s="157" t="s">
        <v>231</v>
      </c>
      <c r="C160" s="31" t="s">
        <v>80</v>
      </c>
      <c r="D160" s="98">
        <v>6</v>
      </c>
      <c r="E160" s="82">
        <v>158</v>
      </c>
      <c r="F160" s="82">
        <f t="shared" ref="F160:F161" si="40">D160*E160</f>
        <v>948</v>
      </c>
      <c r="G160" s="154" t="s">
        <v>232</v>
      </c>
      <c r="H160" s="52" t="s">
        <v>80</v>
      </c>
      <c r="I160" s="82">
        <v>6</v>
      </c>
      <c r="J160" s="82">
        <v>3600</v>
      </c>
      <c r="K160" s="120">
        <f t="shared" ref="K160:K161" si="41">J160*I160</f>
        <v>21600</v>
      </c>
      <c r="L160" s="90"/>
    </row>
    <row r="161" spans="1:12" s="70" customFormat="1">
      <c r="A161" s="81">
        <v>129</v>
      </c>
      <c r="B161" s="157" t="s">
        <v>255</v>
      </c>
      <c r="C161" s="31" t="s">
        <v>233</v>
      </c>
      <c r="D161" s="98">
        <v>9</v>
      </c>
      <c r="E161" s="82">
        <v>14</v>
      </c>
      <c r="F161" s="82">
        <f t="shared" si="40"/>
        <v>126</v>
      </c>
      <c r="G161" s="154" t="s">
        <v>234</v>
      </c>
      <c r="H161" s="52" t="s">
        <v>88</v>
      </c>
      <c r="I161" s="82">
        <v>9</v>
      </c>
      <c r="J161" s="82">
        <v>12.5</v>
      </c>
      <c r="K161" s="120">
        <f t="shared" si="41"/>
        <v>112.5</v>
      </c>
      <c r="L161" s="90"/>
    </row>
    <row r="162" spans="1:12" s="70" customFormat="1">
      <c r="A162" s="81"/>
      <c r="B162" s="31"/>
      <c r="C162" s="31"/>
      <c r="D162" s="98"/>
      <c r="E162" s="82"/>
      <c r="F162" s="82"/>
      <c r="G162" s="154" t="s">
        <v>235</v>
      </c>
      <c r="H162" s="52" t="s">
        <v>80</v>
      </c>
      <c r="I162" s="82">
        <v>1</v>
      </c>
      <c r="J162" s="82">
        <v>33</v>
      </c>
      <c r="K162" s="120">
        <f t="shared" ref="K162" si="42">J162*I162</f>
        <v>33</v>
      </c>
      <c r="L162" s="90"/>
    </row>
    <row r="163" spans="1:12" s="70" customFormat="1">
      <c r="A163" s="81"/>
      <c r="B163" s="31"/>
      <c r="C163" s="31"/>
      <c r="D163" s="98"/>
      <c r="E163" s="82"/>
      <c r="F163" s="82"/>
      <c r="G163" s="60"/>
      <c r="H163" s="52"/>
      <c r="I163" s="82"/>
      <c r="J163" s="82"/>
      <c r="K163" s="120"/>
      <c r="L163" s="90"/>
    </row>
    <row r="164" spans="1:12" s="70" customFormat="1">
      <c r="A164" s="81"/>
      <c r="B164" s="159" t="s">
        <v>294</v>
      </c>
      <c r="C164" s="31" t="s">
        <v>80</v>
      </c>
      <c r="D164" s="98">
        <v>1</v>
      </c>
      <c r="E164" s="82">
        <v>158</v>
      </c>
      <c r="F164" s="82">
        <f t="shared" ref="F164:F165" si="43">D164*E164</f>
        <v>158</v>
      </c>
      <c r="G164" s="239" t="s">
        <v>295</v>
      </c>
      <c r="H164" s="52"/>
      <c r="I164" s="82"/>
      <c r="J164" s="82"/>
      <c r="K164" s="120"/>
      <c r="L164" s="90"/>
    </row>
    <row r="165" spans="1:12" s="70" customFormat="1">
      <c r="A165" s="81"/>
      <c r="B165" s="159" t="s">
        <v>105</v>
      </c>
      <c r="C165" s="31" t="s">
        <v>80</v>
      </c>
      <c r="D165" s="98">
        <v>1</v>
      </c>
      <c r="E165" s="82">
        <v>68</v>
      </c>
      <c r="F165" s="82">
        <f t="shared" si="43"/>
        <v>68</v>
      </c>
      <c r="G165" s="60"/>
      <c r="H165" s="52"/>
      <c r="I165" s="82"/>
      <c r="J165" s="82"/>
      <c r="K165" s="120"/>
      <c r="L165" s="90"/>
    </row>
    <row r="166" spans="1:12" s="70" customFormat="1">
      <c r="A166" s="81">
        <v>130</v>
      </c>
      <c r="B166" s="31"/>
      <c r="C166" s="31"/>
      <c r="D166" s="98"/>
      <c r="E166" s="82"/>
      <c r="F166" s="82"/>
      <c r="G166" s="60"/>
      <c r="H166" s="52"/>
      <c r="I166" s="82"/>
      <c r="J166" s="82"/>
      <c r="K166" s="120"/>
      <c r="L166" s="90"/>
    </row>
    <row r="167" spans="1:12" ht="27.6">
      <c r="A167" s="81">
        <v>133</v>
      </c>
      <c r="B167" s="157" t="s">
        <v>270</v>
      </c>
      <c r="C167" s="31" t="s">
        <v>103</v>
      </c>
      <c r="D167" s="98">
        <v>1</v>
      </c>
      <c r="E167" s="82">
        <v>1275</v>
      </c>
      <c r="F167" s="89">
        <f t="shared" si="33"/>
        <v>1275</v>
      </c>
      <c r="G167" s="127"/>
      <c r="H167" s="67"/>
      <c r="I167" s="89"/>
      <c r="J167" s="119"/>
      <c r="K167" s="120"/>
    </row>
    <row r="168" spans="1:12" s="70" customFormat="1" ht="27.6">
      <c r="A168" s="81">
        <v>134</v>
      </c>
      <c r="B168" s="157" t="s">
        <v>271</v>
      </c>
      <c r="C168" s="31" t="s">
        <v>80</v>
      </c>
      <c r="D168" s="98">
        <v>1</v>
      </c>
      <c r="E168" s="82">
        <v>3000</v>
      </c>
      <c r="F168" s="89">
        <f t="shared" si="33"/>
        <v>3000</v>
      </c>
      <c r="G168" s="67"/>
      <c r="H168" s="67"/>
      <c r="I168" s="89"/>
      <c r="J168" s="119"/>
      <c r="K168" s="119"/>
    </row>
    <row r="169" spans="1:12" s="70" customFormat="1" ht="27.6">
      <c r="A169" s="81">
        <v>135</v>
      </c>
      <c r="B169" s="71" t="s">
        <v>93</v>
      </c>
      <c r="C169" s="71"/>
      <c r="D169" s="71"/>
      <c r="E169" s="71"/>
      <c r="F169" s="128">
        <f>SUM(F119:F168)</f>
        <v>23141</v>
      </c>
      <c r="G169" s="71" t="s">
        <v>94</v>
      </c>
      <c r="H169" s="71"/>
      <c r="I169" s="71"/>
      <c r="J169" s="71"/>
      <c r="K169" s="128">
        <f>SUM(K119:K168)</f>
        <v>61044.73</v>
      </c>
    </row>
    <row r="170" spans="1:12" s="70" customFormat="1">
      <c r="A170" s="81">
        <v>136</v>
      </c>
      <c r="B170" s="72" t="s">
        <v>84</v>
      </c>
      <c r="C170" s="31"/>
      <c r="D170" s="91"/>
      <c r="E170" s="129"/>
      <c r="F170" s="72"/>
      <c r="G170" s="31"/>
      <c r="H170" s="31"/>
      <c r="I170" s="32"/>
      <c r="J170" s="30"/>
      <c r="K170" s="29"/>
    </row>
    <row r="171" spans="1:12" s="70" customFormat="1" ht="27.6">
      <c r="A171" s="81">
        <v>137</v>
      </c>
      <c r="B171" s="165" t="s">
        <v>109</v>
      </c>
      <c r="C171" s="130" t="s">
        <v>80</v>
      </c>
      <c r="D171" s="98">
        <v>1</v>
      </c>
      <c r="E171" s="82">
        <v>204</v>
      </c>
      <c r="F171" s="82">
        <f t="shared" si="33"/>
        <v>204</v>
      </c>
      <c r="G171" s="65" t="s">
        <v>116</v>
      </c>
      <c r="H171" s="65" t="s">
        <v>80</v>
      </c>
      <c r="I171" s="98">
        <v>1</v>
      </c>
      <c r="J171" s="89" t="s">
        <v>107</v>
      </c>
      <c r="K171" s="119"/>
    </row>
    <row r="172" spans="1:12" s="70" customFormat="1" ht="27.6">
      <c r="A172" s="81">
        <v>138</v>
      </c>
      <c r="B172" s="73"/>
      <c r="C172" s="130"/>
      <c r="D172" s="98"/>
      <c r="E172" s="82"/>
      <c r="F172" s="82"/>
      <c r="G172" s="65" t="s">
        <v>115</v>
      </c>
      <c r="H172" s="65" t="s">
        <v>80</v>
      </c>
      <c r="I172" s="98">
        <v>1</v>
      </c>
      <c r="J172" s="89" t="s">
        <v>107</v>
      </c>
      <c r="K172" s="119"/>
    </row>
    <row r="173" spans="1:12" s="70" customFormat="1" ht="27.6">
      <c r="A173" s="81">
        <v>139</v>
      </c>
      <c r="B173" s="165" t="s">
        <v>110</v>
      </c>
      <c r="C173" s="130" t="s">
        <v>80</v>
      </c>
      <c r="D173" s="98">
        <v>1</v>
      </c>
      <c r="E173" s="82">
        <v>51</v>
      </c>
      <c r="F173" s="82">
        <f t="shared" si="33"/>
        <v>51</v>
      </c>
      <c r="G173" s="65" t="s">
        <v>117</v>
      </c>
      <c r="H173" s="65" t="s">
        <v>80</v>
      </c>
      <c r="I173" s="98">
        <v>1</v>
      </c>
      <c r="J173" s="89" t="s">
        <v>107</v>
      </c>
      <c r="K173" s="119"/>
    </row>
    <row r="174" spans="1:12" s="70" customFormat="1" ht="27.6">
      <c r="A174" s="81">
        <v>140</v>
      </c>
      <c r="B174" s="165" t="s">
        <v>111</v>
      </c>
      <c r="C174" s="130" t="s">
        <v>88</v>
      </c>
      <c r="D174" s="98">
        <f>80+15</f>
        <v>95</v>
      </c>
      <c r="E174" s="82">
        <v>15</v>
      </c>
      <c r="F174" s="82">
        <f t="shared" si="33"/>
        <v>1425</v>
      </c>
      <c r="G174" s="174" t="s">
        <v>122</v>
      </c>
      <c r="H174" s="65" t="s">
        <v>88</v>
      </c>
      <c r="I174" s="122">
        <f>D174*1.1</f>
        <v>104.50000000000001</v>
      </c>
      <c r="J174" s="89">
        <v>18.329999999999998</v>
      </c>
      <c r="K174" s="120">
        <f>J174*I174</f>
        <v>1915.4850000000001</v>
      </c>
    </row>
    <row r="175" spans="1:12">
      <c r="A175" s="81">
        <v>141</v>
      </c>
      <c r="B175" s="165" t="s">
        <v>112</v>
      </c>
      <c r="C175" s="130" t="s">
        <v>80</v>
      </c>
      <c r="D175" s="98">
        <v>18</v>
      </c>
      <c r="E175" s="82">
        <v>20</v>
      </c>
      <c r="F175" s="82">
        <f t="shared" si="33"/>
        <v>360</v>
      </c>
      <c r="G175" s="174" t="s">
        <v>114</v>
      </c>
      <c r="H175" s="65" t="s">
        <v>80</v>
      </c>
      <c r="I175" s="122">
        <f>D175</f>
        <v>18</v>
      </c>
      <c r="J175" s="82">
        <v>8.17</v>
      </c>
      <c r="K175" s="122">
        <f t="shared" ref="K175:K177" si="44">J175*I175</f>
        <v>147.06</v>
      </c>
    </row>
    <row r="176" spans="1:12" ht="27.6">
      <c r="A176" s="81">
        <v>142</v>
      </c>
      <c r="B176" s="167" t="s">
        <v>113</v>
      </c>
      <c r="C176" s="131" t="s">
        <v>80</v>
      </c>
      <c r="D176" s="124">
        <v>4</v>
      </c>
      <c r="E176" s="82">
        <v>52</v>
      </c>
      <c r="F176" s="82">
        <f t="shared" si="33"/>
        <v>208</v>
      </c>
      <c r="G176" s="175" t="s">
        <v>123</v>
      </c>
      <c r="H176" s="69" t="s">
        <v>80</v>
      </c>
      <c r="I176" s="125">
        <f>D176</f>
        <v>4</v>
      </c>
      <c r="J176" s="89">
        <v>332.6</v>
      </c>
      <c r="K176" s="120">
        <f t="shared" si="44"/>
        <v>1330.4</v>
      </c>
    </row>
    <row r="177" spans="1:13" s="70" customFormat="1" ht="27.6">
      <c r="A177" s="81">
        <v>143</v>
      </c>
      <c r="B177" s="74"/>
      <c r="C177" s="131"/>
      <c r="D177" s="124"/>
      <c r="E177" s="82"/>
      <c r="F177" s="82"/>
      <c r="G177" s="175" t="s">
        <v>135</v>
      </c>
      <c r="H177" s="69" t="s">
        <v>80</v>
      </c>
      <c r="I177" s="125">
        <f>D176</f>
        <v>4</v>
      </c>
      <c r="J177" s="89">
        <v>101.67</v>
      </c>
      <c r="K177" s="120">
        <f t="shared" si="44"/>
        <v>406.68</v>
      </c>
    </row>
    <row r="178" spans="1:13" s="70" customFormat="1" ht="27.6">
      <c r="A178" s="81">
        <v>144</v>
      </c>
      <c r="B178" s="23" t="s">
        <v>95</v>
      </c>
      <c r="C178" s="110"/>
      <c r="D178" s="111"/>
      <c r="E178" s="112"/>
      <c r="F178" s="128">
        <f>SUM(F171:F177)</f>
        <v>2248</v>
      </c>
      <c r="G178" s="23" t="s">
        <v>96</v>
      </c>
      <c r="H178" s="113"/>
      <c r="I178" s="114"/>
      <c r="J178" s="115"/>
      <c r="K178" s="128">
        <f>SUM(K171:K177)</f>
        <v>3799.625</v>
      </c>
    </row>
    <row r="179" spans="1:13" s="70" customFormat="1">
      <c r="A179" s="81">
        <v>145</v>
      </c>
      <c r="B179" s="49" t="s">
        <v>85</v>
      </c>
      <c r="C179" s="27"/>
      <c r="D179" s="28"/>
      <c r="E179" s="80"/>
      <c r="F179" s="28"/>
      <c r="G179" s="35"/>
      <c r="H179" s="35"/>
      <c r="I179" s="29"/>
      <c r="J179" s="30"/>
      <c r="K179" s="29"/>
    </row>
    <row r="180" spans="1:13" s="70" customFormat="1">
      <c r="A180" s="81">
        <v>146</v>
      </c>
      <c r="B180" s="153" t="s">
        <v>272</v>
      </c>
      <c r="C180" s="31" t="s">
        <v>87</v>
      </c>
      <c r="D180" s="132">
        <v>50</v>
      </c>
      <c r="E180" s="82">
        <v>37</v>
      </c>
      <c r="F180" s="82">
        <f t="shared" si="33"/>
        <v>1850</v>
      </c>
      <c r="G180" s="65"/>
      <c r="H180" s="65"/>
      <c r="I180" s="122"/>
      <c r="J180" s="106"/>
      <c r="K180" s="120"/>
    </row>
    <row r="181" spans="1:13" s="70" customFormat="1" ht="27.6">
      <c r="A181" s="81"/>
      <c r="B181" s="155" t="s">
        <v>273</v>
      </c>
      <c r="C181" s="31" t="s">
        <v>87</v>
      </c>
      <c r="D181" s="166">
        <f>21+18</f>
        <v>39</v>
      </c>
      <c r="E181" s="82"/>
      <c r="F181" s="82"/>
      <c r="G181" s="65"/>
      <c r="H181" s="65"/>
      <c r="I181" s="122"/>
      <c r="J181" s="106"/>
      <c r="K181" s="120"/>
    </row>
    <row r="182" spans="1:13" s="70" customFormat="1" ht="27.6">
      <c r="A182" s="81">
        <v>147</v>
      </c>
      <c r="B182" s="153" t="s">
        <v>278</v>
      </c>
      <c r="C182" s="31" t="s">
        <v>86</v>
      </c>
      <c r="D182" s="132">
        <f>40</f>
        <v>40</v>
      </c>
      <c r="E182" s="82">
        <v>22</v>
      </c>
      <c r="F182" s="82">
        <f t="shared" si="33"/>
        <v>880</v>
      </c>
      <c r="G182" s="174" t="s">
        <v>252</v>
      </c>
      <c r="H182" s="65" t="s">
        <v>161</v>
      </c>
      <c r="I182" s="122">
        <v>40</v>
      </c>
      <c r="J182" s="106">
        <v>7.19</v>
      </c>
      <c r="K182" s="120">
        <f>I182*J182</f>
        <v>287.60000000000002</v>
      </c>
    </row>
    <row r="183" spans="1:13" s="70" customFormat="1">
      <c r="A183" s="81">
        <v>151</v>
      </c>
      <c r="B183" s="153" t="s">
        <v>118</v>
      </c>
      <c r="C183" s="31" t="s">
        <v>120</v>
      </c>
      <c r="D183" s="132">
        <v>1</v>
      </c>
      <c r="E183" s="89">
        <v>246</v>
      </c>
      <c r="F183" s="82">
        <f t="shared" si="33"/>
        <v>246</v>
      </c>
      <c r="G183" s="174" t="s">
        <v>245</v>
      </c>
      <c r="H183" s="65" t="s">
        <v>80</v>
      </c>
      <c r="I183" s="122">
        <v>60</v>
      </c>
      <c r="J183" s="83">
        <v>8</v>
      </c>
      <c r="K183" s="122">
        <f>I183*J183</f>
        <v>480</v>
      </c>
    </row>
    <row r="184" spans="1:13" s="70" customFormat="1">
      <c r="A184" s="81">
        <v>152</v>
      </c>
      <c r="B184" s="153" t="s">
        <v>121</v>
      </c>
      <c r="C184" s="31" t="s">
        <v>119</v>
      </c>
      <c r="D184" s="98">
        <v>2</v>
      </c>
      <c r="E184" s="82">
        <v>935</v>
      </c>
      <c r="F184" s="82">
        <f t="shared" si="33"/>
        <v>1870</v>
      </c>
      <c r="G184" s="65"/>
      <c r="H184" s="65"/>
      <c r="I184" s="32"/>
      <c r="J184" s="83"/>
      <c r="K184" s="122"/>
    </row>
    <row r="185" spans="1:13" s="70" customFormat="1" ht="27.6">
      <c r="A185" s="81">
        <v>153</v>
      </c>
      <c r="B185" s="157" t="s">
        <v>226</v>
      </c>
      <c r="C185" s="133" t="s">
        <v>194</v>
      </c>
      <c r="D185" s="83">
        <v>1</v>
      </c>
      <c r="E185" s="89">
        <v>2500</v>
      </c>
      <c r="F185" s="82">
        <f t="shared" si="33"/>
        <v>2500</v>
      </c>
      <c r="G185" s="35"/>
      <c r="H185" s="35"/>
      <c r="I185" s="29"/>
      <c r="J185" s="106"/>
      <c r="K185" s="120"/>
    </row>
    <row r="186" spans="1:13" ht="27.6">
      <c r="A186" s="81"/>
      <c r="B186" s="23" t="s">
        <v>129</v>
      </c>
      <c r="C186" s="110"/>
      <c r="D186" s="111"/>
      <c r="E186" s="134"/>
      <c r="F186" s="111">
        <f>SUM(F180:F185)</f>
        <v>7346</v>
      </c>
      <c r="G186" s="36" t="s">
        <v>140</v>
      </c>
      <c r="H186" s="113"/>
      <c r="I186" s="114"/>
      <c r="J186" s="135"/>
      <c r="K186" s="128">
        <f>SUM(K180:K185)</f>
        <v>767.6</v>
      </c>
    </row>
    <row r="187" spans="1:13">
      <c r="A187" s="81"/>
      <c r="B187" s="37"/>
      <c r="C187" s="136"/>
      <c r="D187" s="38"/>
      <c r="E187" s="136"/>
      <c r="F187" s="43"/>
      <c r="G187" s="39" t="s">
        <v>136</v>
      </c>
      <c r="H187" s="39"/>
      <c r="I187" s="137"/>
      <c r="J187" s="137"/>
      <c r="K187" s="138">
        <f>K186+K178+K169+K117+K109</f>
        <v>99008.484800000006</v>
      </c>
    </row>
    <row r="188" spans="1:13">
      <c r="A188" s="81"/>
      <c r="B188" s="39" t="s">
        <v>137</v>
      </c>
      <c r="C188" s="39"/>
      <c r="D188" s="40"/>
      <c r="E188" s="40"/>
      <c r="F188" s="139">
        <f>F186+F178+F169+F117+F109</f>
        <v>58248.800000000003</v>
      </c>
      <c r="G188" s="41" t="s">
        <v>138</v>
      </c>
      <c r="H188" s="140">
        <v>0.03</v>
      </c>
      <c r="I188" s="137"/>
      <c r="J188" s="137"/>
      <c r="K188" s="138">
        <f>K187*H188</f>
        <v>2970.2545439999999</v>
      </c>
    </row>
    <row r="189" spans="1:13">
      <c r="A189" s="42"/>
      <c r="B189" s="41"/>
      <c r="C189" s="141"/>
      <c r="D189" s="43"/>
      <c r="E189" s="43"/>
      <c r="F189" s="139"/>
      <c r="G189" s="44" t="s">
        <v>128</v>
      </c>
      <c r="H189" s="39"/>
      <c r="I189" s="137"/>
      <c r="J189" s="137"/>
      <c r="K189" s="138">
        <f>K187+K188</f>
        <v>101978.739344</v>
      </c>
      <c r="M189" s="142"/>
    </row>
    <row r="190" spans="1:13">
      <c r="A190" s="42"/>
      <c r="B190" s="44" t="s">
        <v>127</v>
      </c>
      <c r="C190" s="45"/>
      <c r="D190" s="40"/>
      <c r="E190" s="40"/>
      <c r="F190" s="139">
        <f>F188</f>
        <v>58248.800000000003</v>
      </c>
      <c r="G190" s="44" t="s">
        <v>141</v>
      </c>
      <c r="H190" s="45"/>
      <c r="I190" s="137"/>
      <c r="J190" s="137"/>
      <c r="K190" s="138">
        <f>F190+K189</f>
        <v>160227.53934399999</v>
      </c>
      <c r="M190" s="142"/>
    </row>
    <row r="191" spans="1:13">
      <c r="A191" s="42"/>
      <c r="B191" s="45"/>
      <c r="C191" s="45"/>
      <c r="D191" s="45"/>
      <c r="E191" s="45"/>
      <c r="F191" s="45"/>
      <c r="G191" s="44" t="s">
        <v>139</v>
      </c>
      <c r="H191" s="45"/>
      <c r="I191" s="137"/>
      <c r="J191" s="137"/>
      <c r="K191" s="138">
        <f>K190*0.2</f>
        <v>32045.507868799999</v>
      </c>
    </row>
    <row r="192" spans="1:13">
      <c r="A192" s="42"/>
      <c r="B192" s="45"/>
      <c r="C192" s="45"/>
      <c r="D192" s="45"/>
      <c r="E192" s="45"/>
      <c r="F192" s="45"/>
      <c r="G192" s="44" t="s">
        <v>142</v>
      </c>
      <c r="H192" s="45"/>
      <c r="I192" s="137"/>
      <c r="J192" s="137"/>
      <c r="K192" s="138">
        <f>K191+K190</f>
        <v>192273.04721279998</v>
      </c>
    </row>
    <row r="194" spans="1:11">
      <c r="A194" s="143"/>
      <c r="B194" s="75" t="s">
        <v>210</v>
      </c>
      <c r="C194" s="144"/>
      <c r="D194" s="143"/>
      <c r="E194" s="143"/>
      <c r="F194" s="143"/>
      <c r="G194" s="145"/>
      <c r="H194" s="22"/>
      <c r="I194" s="146"/>
      <c r="J194" s="146"/>
      <c r="K194" s="146"/>
    </row>
    <row r="195" spans="1:11">
      <c r="A195" s="143"/>
      <c r="B195" s="147"/>
      <c r="C195" s="144"/>
      <c r="D195" s="143"/>
      <c r="E195" s="143"/>
      <c r="F195" s="143"/>
      <c r="G195" s="145"/>
      <c r="H195" s="22"/>
      <c r="I195" s="22"/>
      <c r="J195" s="22"/>
      <c r="K195" s="148"/>
    </row>
    <row r="196" spans="1:11">
      <c r="A196" s="46"/>
      <c r="B196" s="75" t="s">
        <v>211</v>
      </c>
      <c r="C196" s="149"/>
      <c r="D196" s="47"/>
      <c r="E196" s="145"/>
      <c r="F196" s="47"/>
      <c r="G196" s="145"/>
    </row>
    <row r="197" spans="1:11">
      <c r="B197" s="76" t="s">
        <v>212</v>
      </c>
      <c r="G197" s="150"/>
    </row>
    <row r="198" spans="1:11">
      <c r="B198" s="145"/>
    </row>
    <row r="199" spans="1:11">
      <c r="B199" s="145"/>
      <c r="G199" s="145"/>
    </row>
    <row r="200" spans="1:11">
      <c r="B200" s="151"/>
      <c r="G200" s="145"/>
    </row>
    <row r="201" spans="1:11">
      <c r="B201" s="151"/>
      <c r="G201" s="151"/>
    </row>
    <row r="202" spans="1:11">
      <c r="B202" s="151"/>
      <c r="G202" s="151"/>
    </row>
  </sheetData>
  <protectedRanges>
    <protectedRange sqref="J58 J69" name="Range1_3_3_1_2"/>
    <protectedRange sqref="J59 J70" name="Range1_4_1_1_1_2_1_2"/>
  </protectedRanges>
  <autoFilter ref="A7:I192"/>
  <dataConsolidate/>
  <mergeCells count="5">
    <mergeCell ref="A4:I4"/>
    <mergeCell ref="A1:B1"/>
    <mergeCell ref="A2:B2"/>
    <mergeCell ref="A3:J3"/>
    <mergeCell ref="A5:K6"/>
  </mergeCells>
  <pageMargins left="0.7" right="0.7" top="0.75" bottom="0.75" header="0.3" footer="0.3"/>
  <pageSetup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Ivanov Oleksii</cp:lastModifiedBy>
  <cp:lastPrinted>2022-11-07T08:53:10Z</cp:lastPrinted>
  <dcterms:created xsi:type="dcterms:W3CDTF">1996-10-08T23:32:00Z</dcterms:created>
  <dcterms:modified xsi:type="dcterms:W3CDTF">2024-01-08T09:49:55Z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