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Полтава екватор\"/>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Лист1!$A$7:$I$123</definedName>
    <definedName name="Виконується">#REF!</definedName>
  </definedNames>
  <calcPr calcId="162913" refMode="R1C1"/>
</workbook>
</file>

<file path=xl/calcChain.xml><?xml version="1.0" encoding="utf-8"?>
<calcChain xmlns="http://schemas.openxmlformats.org/spreadsheetml/2006/main">
  <c r="F102" i="51" l="1"/>
  <c r="K98" i="51"/>
  <c r="K99" i="51"/>
  <c r="F99" i="51"/>
  <c r="K97" i="51"/>
  <c r="F97" i="51"/>
  <c r="F65" i="51" l="1"/>
  <c r="K92" i="51"/>
  <c r="F92" i="51"/>
  <c r="F96" i="51" l="1"/>
  <c r="I90" i="51"/>
  <c r="K89" i="51"/>
  <c r="K65" i="51"/>
  <c r="K66" i="51"/>
  <c r="I79" i="51"/>
  <c r="F55" i="51"/>
  <c r="I39" i="51"/>
  <c r="F40" i="51"/>
  <c r="K37" i="51"/>
  <c r="F37" i="51"/>
  <c r="I47" i="51" l="1"/>
  <c r="K47" i="51" s="1"/>
  <c r="I46" i="51"/>
  <c r="K46" i="51" s="1"/>
  <c r="I41" i="51"/>
  <c r="K48" i="51"/>
  <c r="K45" i="51"/>
  <c r="K44" i="51"/>
  <c r="K43" i="51"/>
  <c r="F28" i="51" l="1"/>
  <c r="F27" i="51"/>
  <c r="F26" i="51"/>
  <c r="F25" i="51"/>
  <c r="K12" i="51"/>
  <c r="K11" i="51"/>
  <c r="K9" i="51"/>
  <c r="F24" i="51"/>
  <c r="F23" i="51"/>
  <c r="F22" i="51"/>
  <c r="F21" i="51"/>
  <c r="F20" i="51"/>
  <c r="F19" i="51"/>
  <c r="F18" i="51"/>
  <c r="F17" i="51"/>
  <c r="F16" i="51"/>
  <c r="F15" i="51"/>
  <c r="F14" i="51"/>
  <c r="F13" i="51"/>
  <c r="F12" i="51"/>
  <c r="F11" i="51"/>
  <c r="F10" i="51"/>
  <c r="F9" i="51"/>
  <c r="K29" i="51" l="1"/>
  <c r="F29" i="51"/>
  <c r="F32" i="51"/>
  <c r="K32" i="51"/>
  <c r="K95" i="51"/>
  <c r="K94" i="51"/>
  <c r="K88" i="51"/>
  <c r="K87" i="51"/>
  <c r="K86" i="51"/>
  <c r="K85" i="51"/>
  <c r="F85" i="51"/>
  <c r="F93" i="51" l="1"/>
  <c r="K64" i="51"/>
  <c r="K67" i="51"/>
  <c r="K68" i="51"/>
  <c r="K69" i="51"/>
  <c r="K70" i="51"/>
  <c r="K71" i="51"/>
  <c r="K75" i="51"/>
  <c r="K77" i="51"/>
  <c r="K80" i="51"/>
  <c r="K81" i="51"/>
  <c r="K82" i="51"/>
  <c r="K84" i="51"/>
  <c r="K90" i="51"/>
  <c r="K91" i="51"/>
  <c r="K102" i="51" s="1"/>
  <c r="K93" i="51"/>
  <c r="F64" i="51"/>
  <c r="F39" i="51"/>
  <c r="F33" i="51"/>
  <c r="F31" i="51"/>
  <c r="I31" i="51"/>
  <c r="K31" i="51" s="1"/>
  <c r="F100" i="51" l="1"/>
  <c r="K78" i="51"/>
  <c r="K42" i="51"/>
  <c r="K61" i="51"/>
  <c r="K60" i="51"/>
  <c r="K59" i="51"/>
  <c r="K58" i="51"/>
  <c r="K57" i="51"/>
  <c r="K56" i="51"/>
  <c r="F56" i="51"/>
  <c r="K51" i="51"/>
  <c r="I50" i="51"/>
  <c r="K50" i="51" s="1"/>
  <c r="I49" i="51"/>
  <c r="K49" i="51" s="1"/>
  <c r="F49" i="51"/>
  <c r="I40" i="51" l="1"/>
  <c r="K40" i="51" s="1"/>
  <c r="I36" i="51"/>
  <c r="I34" i="51"/>
  <c r="I33" i="51"/>
  <c r="F91" i="51" l="1"/>
  <c r="I35" i="51"/>
  <c r="F90" i="51" l="1"/>
  <c r="F41" i="51" l="1"/>
  <c r="K41" i="51" l="1"/>
  <c r="I52" i="51" l="1"/>
  <c r="I74" i="51"/>
  <c r="K74" i="51" s="1"/>
  <c r="I73" i="51"/>
  <c r="K73" i="51" s="1"/>
  <c r="F73" i="51"/>
  <c r="K79" i="51" l="1"/>
  <c r="K110" i="51"/>
  <c r="F109" i="51"/>
  <c r="F110" i="51"/>
  <c r="F111" i="51"/>
  <c r="F112" i="51"/>
  <c r="F104" i="51"/>
  <c r="F105" i="51"/>
  <c r="F101" i="51"/>
  <c r="F72" i="51"/>
  <c r="F52" i="51"/>
  <c r="F54" i="51"/>
  <c r="F62" i="51" l="1"/>
  <c r="K35" i="51"/>
  <c r="K33" i="51" l="1"/>
  <c r="F69" i="51" l="1"/>
  <c r="F74" i="51"/>
  <c r="F76" i="51"/>
  <c r="F78" i="51"/>
  <c r="F81" i="51"/>
  <c r="F106" i="51"/>
  <c r="F108" i="51"/>
  <c r="F113" i="51" s="1"/>
  <c r="K109" i="51"/>
  <c r="K113" i="51" s="1"/>
  <c r="F115" i="51" l="1"/>
  <c r="I55" i="51"/>
  <c r="K55" i="51" s="1"/>
  <c r="K39" i="51" l="1"/>
  <c r="K52" i="51" l="1"/>
  <c r="I53" i="51" l="1"/>
  <c r="K53" i="51" s="1"/>
  <c r="I54" i="51"/>
  <c r="K54" i="51" s="1"/>
  <c r="K36" i="51" l="1"/>
  <c r="I76" i="51" l="1"/>
  <c r="K76" i="51" s="1"/>
  <c r="I83" i="51"/>
  <c r="K83" i="51" s="1"/>
  <c r="K34" i="51" l="1"/>
  <c r="K62" i="51" s="1"/>
  <c r="K106" i="51" l="1"/>
  <c r="F117" i="51"/>
  <c r="K114" i="51" l="1"/>
  <c r="K115" i="51" s="1"/>
  <c r="K116" i="51" s="1"/>
  <c r="K117" i="51" s="1"/>
  <c r="K119" i="51" s="1"/>
  <c r="K118" i="51" s="1"/>
</calcChain>
</file>

<file path=xl/sharedStrings.xml><?xml version="1.0" encoding="utf-8"?>
<sst xmlns="http://schemas.openxmlformats.org/spreadsheetml/2006/main" count="370" uniqueCount="248">
  <si>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</si>
  <si>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</si>
  <si>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</si>
  <si>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</si>
  <si>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</si>
  <si>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</si>
  <si>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</si>
  <si>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</si>
  <si>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</si>
  <si>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</si>
  <si>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</si>
  <si>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</si>
  <si>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</si>
  <si>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</si>
  <si>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</si>
  <si>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</si>
  <si>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</si>
  <si>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</si>
  <si>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</si>
  <si>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</si>
  <si>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</si>
  <si>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</si>
  <si>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</si>
  <si>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</si>
  <si>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</si>
  <si>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</si>
  <si>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</si>
  <si>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</si>
  <si>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</si>
  <si>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</si>
  <si>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</si>
  <si>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</si>
  <si>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</si>
  <si>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</si>
  <si>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</si>
  <si>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</si>
  <si>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</si>
  <si>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</si>
  <si>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</si>
  <si>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</si>
  <si>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</si>
  <si>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</si>
  <si>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</si>
  <si>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</si>
  <si>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</si>
  <si>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</si>
  <si>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</si>
  <si>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</si>
  <si>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</si>
  <si>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</si>
  <si>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</si>
  <si>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</si>
  <si>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</si>
  <si>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</si>
  <si>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</si>
  <si>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</si>
  <si>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</si>
  <si>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</si>
  <si>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</si>
  <si>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</si>
  <si>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</si>
  <si>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</si>
  <si>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</si>
  <si>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</si>
  <si>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</si>
  <si>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</si>
  <si>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</si>
  <si>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</si>
  <si>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</si>
  <si>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</si>
  <si>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</si>
  <si>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</si>
  <si>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</si>
  <si>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</si>
  <si>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</si>
  <si>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</si>
  <si>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</si>
  <si>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</si>
  <si>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</si>
  <si>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</si>
  <si>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</si>
  <si>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</si>
  <si>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</si>
  <si>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</si>
  <si>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</si>
  <si>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</si>
  <si>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</si>
  <si>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</si>
  <si>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</si>
  <si>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</si>
  <si>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</si>
  <si>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</si>
  <si>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</si>
  <si>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</si>
  <si>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</si>
  <si>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</si>
  <si>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</si>
  <si>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</si>
  <si>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</si>
  <si>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</si>
  <si>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</si>
  <si>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</si>
  <si>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</si>
  <si>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</si>
  <si>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</si>
  <si>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</si>
  <si>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</si>
  <si>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Прокладання кабелю вітой пари UTP</t>
  </si>
  <si>
    <t>Монтаж інформаційної розетки</t>
  </si>
  <si>
    <t>Виніс та навантаження сміття</t>
  </si>
  <si>
    <t>маш</t>
  </si>
  <si>
    <t>т</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</si>
  <si>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</si>
  <si>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</si>
  <si>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</si>
  <si>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</si>
  <si>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</si>
  <si>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</si>
  <si>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</si>
  <si>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</si>
  <si>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</si>
  <si>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</si>
  <si>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</si>
  <si>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</si>
  <si>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</si>
  <si>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</si>
  <si>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</si>
  <si>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</si>
  <si>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</si>
  <si>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</si>
  <si>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</si>
  <si>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</si>
  <si>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</si>
  <si>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</si>
  <si>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Монтаж та підлючення підсилювача</t>
  </si>
  <si>
    <t>підсилювач</t>
  </si>
  <si>
    <t xml:space="preserve">Фарбування стін (за 2 рази + грунт) ral 3020 </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</si>
  <si>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</si>
  <si>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</si>
  <si>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</si>
  <si>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</si>
  <si>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</si>
  <si>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</si>
  <si>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</si>
  <si>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</si>
  <si>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</si>
  <si>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</si>
  <si>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</si>
  <si>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</si>
  <si>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</si>
  <si>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</si>
  <si>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</si>
  <si>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</si>
  <si>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</si>
  <si>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</si>
  <si>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</si>
  <si>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</si>
  <si>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 xml:space="preserve">Закриття плівкою </t>
  </si>
  <si>
    <t>Демонтаж керамічної плитки</t>
  </si>
  <si>
    <t>Плитка Cersanit Henley  Grey 30x60</t>
  </si>
  <si>
    <t>Вимикач двоклавішний Schneider Electric Asfora самозажиммаючий 10 А 220В IP20 білий EPH0300122</t>
  </si>
  <si>
    <t>Клей для плитки Ceresit СМ11</t>
  </si>
  <si>
    <t>Колодка клемна E.NEXT e.lc.pro.pl.3 з натискним важелем 5 шт. сірий</t>
  </si>
  <si>
    <t>Плівка поліетиленова будівельна рукав 1,5 м 100 мкм Чорний</t>
  </si>
  <si>
    <t>Демонтаж електрофурнітури (вимикачі, розетки, датчики)</t>
  </si>
  <si>
    <t>Демонтажні роботи</t>
  </si>
  <si>
    <t>ВСЬОГО  ВАРТІСТЬ МАТЕРІАЛІВ ПО Демонтажним роботам, грн.( без ПДВ):</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</si>
  <si>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</si>
  <si>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</si>
  <si>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</si>
  <si>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</si>
  <si>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</si>
  <si>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</si>
  <si>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</si>
  <si>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Укладання плитки с прирізкою (підготвка, грунтування, укладання,затирання швів)</t>
  </si>
  <si>
    <t>Кабель спиральный OLFLEX SPIRAL 400 P 3G1/1000</t>
  </si>
  <si>
    <t>LED світильник LightMaster LLT201, потужність 30Вт,  4000K</t>
  </si>
  <si>
    <t>Фарба інтер'єрна акрилова  RAL 7047 ( в акті розписати)</t>
  </si>
  <si>
    <t>Фарба інтер'єрна акрилова  RAL 3020 ( в акті розписати)</t>
  </si>
  <si>
    <t>км</t>
  </si>
  <si>
    <t>Шпаклювання стін і перегородок  (2 разова шпаклівка  грунтовка і шліфування)</t>
  </si>
  <si>
    <t>Монтаж прожекторів</t>
  </si>
  <si>
    <t>Профіль для потолка 1,2м</t>
  </si>
  <si>
    <t>ВСЬОГО  ВАРТІСТЬ Демонтажні роботи, грн.( без ПДВ):</t>
  </si>
  <si>
    <t xml:space="preserve">Часткове шпаклювання стін </t>
  </si>
  <si>
    <t xml:space="preserve">Ceresit СТ 17/10 Глибокопроникаюча грунтовка </t>
  </si>
  <si>
    <t xml:space="preserve">Монтаж світильників на підвісах </t>
  </si>
  <si>
    <t xml:space="preserve">Світлодіодний світильник X-LED 80Вт квадрат (440х440х43)  LSNK-80 </t>
  </si>
  <si>
    <t xml:space="preserve">кутник перфорований profstal асиметричний 100*50*35 3 мм </t>
  </si>
  <si>
    <t>Гіпсокартон звичайний Knauf 2000x1200х12,5 мм</t>
  </si>
  <si>
    <t>Шпаклівка Knauf НР FINISH 25 кг</t>
  </si>
  <si>
    <t>Післябудівельне прибирання,враховуючи мийку скляних вітрин з 2х сторін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</si>
  <si>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</si>
  <si>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</si>
  <si>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</si>
  <si>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</si>
  <si>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</si>
  <si>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</si>
  <si>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Стретч 17мік*50см вага нетто 2,346 (+/-2%)кг макс. Довж палетування 600м.п</t>
  </si>
  <si>
    <t>Стрічка самоклейка 48*300м*40мік</t>
  </si>
  <si>
    <t>Гофрокартон 2-х шаровий v2 1,05хx10 м 10,5 м. кв.</t>
  </si>
  <si>
    <t xml:space="preserve">дефектний акт </t>
  </si>
  <si>
    <t>Найменування будови та її адреса : Збільшення площі  ТТ  за адресою: м. Полтава, вул.Ковпака,26 ТЦ "Екватор"</t>
  </si>
  <si>
    <t xml:space="preserve">Демонтаж подвійного столу 1650мм </t>
  </si>
  <si>
    <t xml:space="preserve">Демонтаж настінної панелі  1200мм </t>
  </si>
  <si>
    <t>Демонтаж стіл технічної зони 2400 мм</t>
  </si>
  <si>
    <t xml:space="preserve">Демонтаж настінної панелі  600 мм </t>
  </si>
  <si>
    <t>Демонтаж стіл для телефонів 1650</t>
  </si>
  <si>
    <t>Демонтаж стіл для гаджетів 1650</t>
  </si>
  <si>
    <t>Демонтаж тумби під панелі 600 мм</t>
  </si>
  <si>
    <t xml:space="preserve">Демонтаж настінної панелі склянної  1200мм </t>
  </si>
  <si>
    <t>Демонтаж Стіл ТОП 10</t>
  </si>
  <si>
    <t>Демонтаж/монтаж бренд-зони Sumsung (демонтаж,перенесення,монтаж)</t>
  </si>
  <si>
    <t xml:space="preserve">Демонтаж стола для консультації </t>
  </si>
  <si>
    <t>Демонтаж/переміщення/монтаж термінала для самообслуговування</t>
  </si>
  <si>
    <t>Демонтаж картин на стіні</t>
  </si>
  <si>
    <t xml:space="preserve">Демонтаж напольного плінтуса </t>
  </si>
  <si>
    <t xml:space="preserve">Демонтаж ТВ та кронштейна </t>
  </si>
  <si>
    <t xml:space="preserve">Демонтаж плит типу "Грильято" плити зі збереженням  </t>
  </si>
  <si>
    <t>Монтаж плит типу "Грильято"</t>
  </si>
  <si>
    <t>Демонтаж освітлювальних приборів (зі збереженням)</t>
  </si>
  <si>
    <t xml:space="preserve">Ремонтно-будівельні роботи </t>
  </si>
  <si>
    <t>Монтаж плит Грильято</t>
  </si>
  <si>
    <t>плита  Грильято</t>
  </si>
  <si>
    <t xml:space="preserve">Облицювання стін г/к в один шар з каркасом </t>
  </si>
  <si>
    <t>Профіль BauGut ARMOSTEEL CW 100/50 3 м (0,6 мм)</t>
  </si>
  <si>
    <t>Профіль PROFI M UW 100/3 м 0,6 мм</t>
  </si>
  <si>
    <t>Саморез со сверлом по металу 3.5x9 мм 50 шт</t>
  </si>
  <si>
    <t>Дюбель ударний потай 6x60 мм 100 шт.</t>
  </si>
  <si>
    <t>Шпаклівка Knauf FUGENFULLER 25 кг</t>
  </si>
  <si>
    <t>монтаж перфорованого кутника</t>
  </si>
  <si>
    <t>Кутник перфорований алюмінієвий ШТУКАТУР 30x30 мм 3,0 м</t>
  </si>
  <si>
    <t>Зароблення отворів ГКЛ до 300 мм</t>
  </si>
  <si>
    <t>Фарбування дверей</t>
  </si>
  <si>
    <t>Рамка тримісна Schneider Electric Asfora горизонтальна білий</t>
  </si>
  <si>
    <t xml:space="preserve">кабель силовий багатожильний ПВС 2*1,5 мідь </t>
  </si>
  <si>
    <t>затискач для троса подвійний 3мм</t>
  </si>
  <si>
    <t>Монтаж та підлючення ДБЖ</t>
  </si>
  <si>
    <t>монтаж аварійного світильника</t>
  </si>
  <si>
    <t>Аварійний світильник LED світильник 600*600 Horoz Electric Capella 48 врізна рамка</t>
  </si>
  <si>
    <t>Монтаж світильників лінійних на підвісах</t>
  </si>
  <si>
    <t>Світлодіодний світильник в комлекті з кріпленням ( в акті розписати)</t>
  </si>
  <si>
    <t>Прокладання кабеля  до 4 мм2</t>
  </si>
  <si>
    <t>Монтаж  та збірка ЩР до 6 місць</t>
  </si>
  <si>
    <t>Щиток пластиковий Luxray ЩРН-П-6 на 6 модулів зовнішній 731-2000-006</t>
  </si>
  <si>
    <t>Перемикач SFT-240 2P 25А 1-0-2 HAGER</t>
  </si>
  <si>
    <t>Монтаж свтло звукового індикатора</t>
  </si>
  <si>
    <t xml:space="preserve">Світло-звуко-сигнальний індикатор AD22R червоний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</si>
</sst>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u/>
      <sz val="11"/>
      <color theme="1"/>
      <name val="Times New Roman"/>
      <family val="1"/>
      <charset val="204"/>
    </font>
    <font>
      <sz val="11"/>
      <color indexed="8"/>
      <name val="Times New Roman"/>
      <family val="1"/>
      <charset val="204"/>
    </font>
    <font>
      <b/>
      <u/>
      <sz val="11"/>
      <color theme="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48">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4" borderId="1" xfId="0" applyFont="1" applyFill="1" applyBorder="1" applyAlignment="1">
      <alignment horizontal="left" vertical="top"/>
    </xf>
    <xf numFmtId="0" fontId="42" fillId="2" borderId="0" xfId="60" applyFont="1" applyFill="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0" fontId="42" fillId="0" borderId="1" xfId="49" applyFont="1" applyFill="1" applyBorder="1" applyAlignment="1">
      <alignment horizontal="left" wrapText="1"/>
    </xf>
    <xf numFmtId="166" fontId="42" fillId="4" borderId="1" xfId="49" applyNumberFormat="1" applyFont="1" applyFill="1" applyBorder="1" applyAlignment="1">
      <alignment horizontal="center" vertical="center"/>
    </xf>
    <xf numFmtId="166" fontId="42" fillId="0"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9" applyFont="1" applyFill="1" applyBorder="1" applyAlignment="1" applyProtection="1">
      <alignment horizontal="center" vertical="center" wrapText="1"/>
    </xf>
    <xf numFmtId="166" fontId="42" fillId="9" borderId="1" xfId="49" applyNumberFormat="1" applyFont="1" applyFill="1" applyBorder="1" applyAlignment="1">
      <alignment horizontal="center" vertic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7" fillId="0" borderId="0" xfId="6" applyFont="1"/>
    <xf numFmtId="166" fontId="42" fillId="4" borderId="16" xfId="49" applyNumberFormat="1" applyFont="1" applyFill="1" applyBorder="1" applyAlignment="1">
      <alignment horizontal="center" vertical="center"/>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0" fontId="46" fillId="0" borderId="0" xfId="0" applyFont="1" applyFill="1" applyAlignment="1">
      <alignment horizontal="left" vertical="center"/>
    </xf>
    <xf numFmtId="0" fontId="46" fillId="4" borderId="1" xfId="49" applyFont="1" applyFill="1" applyBorder="1" applyAlignment="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166" fontId="46" fillId="0" borderId="1" xfId="49" applyNumberFormat="1" applyFont="1" applyFill="1" applyBorder="1" applyAlignment="1">
      <alignment horizontal="center" vertical="center" wrapText="1"/>
    </xf>
    <xf numFmtId="166" fontId="48" fillId="4" borderId="1" xfId="49" applyNumberFormat="1" applyFont="1" applyFill="1" applyBorder="1" applyAlignment="1">
      <alignment horizontal="center" vertical="center" wrapText="1"/>
    </xf>
    <xf numFmtId="166" fontId="46" fillId="4" borderId="1" xfId="49" applyNumberFormat="1" applyFont="1" applyFill="1" applyBorder="1" applyAlignment="1">
      <alignment horizontal="center" vertical="center"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4" fillId="4" borderId="1" xfId="49" applyNumberFormat="1" applyFont="1" applyFill="1" applyBorder="1" applyAlignment="1">
      <alignment horizontal="center" wrapText="1"/>
    </xf>
    <xf numFmtId="166" fontId="44" fillId="4" borderId="1" xfId="49" applyNumberFormat="1" applyFont="1" applyFill="1" applyBorder="1" applyAlignment="1">
      <alignment horizontal="left"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66" fontId="42" fillId="9" borderId="1" xfId="49" applyNumberFormat="1" applyFont="1" applyFill="1" applyBorder="1" applyAlignment="1">
      <alignment horizontal="center" vertical="center"/>
    </xf>
    <xf numFmtId="0" fontId="49" fillId="2" borderId="0" xfId="49" applyFont="1" applyFill="1" applyBorder="1" applyAlignment="1">
      <alignment horizontal="left"/>
    </xf>
    <xf numFmtId="0" fontId="49" fillId="0" borderId="0" xfId="49" applyFont="1" applyFill="1" applyBorder="1" applyAlignment="1">
      <alignment horizontal="left" vertical="top" wrapText="1"/>
    </xf>
    <xf numFmtId="0" fontId="42" fillId="0" borderId="1" xfId="0" applyFont="1" applyFill="1" applyBorder="1"/>
    <xf numFmtId="0" fontId="46" fillId="4" borderId="1" xfId="0" applyFont="1" applyFill="1" applyBorder="1" applyAlignment="1">
      <alignment vertical="center" wrapText="1"/>
    </xf>
    <xf numFmtId="0" fontId="42" fillId="4" borderId="14" xfId="49" applyFont="1" applyFill="1" applyBorder="1" applyAlignment="1">
      <alignment horizontal="left" wrapText="1"/>
    </xf>
    <xf numFmtId="0" fontId="44" fillId="9" borderId="14" xfId="49" applyFont="1" applyFill="1" applyBorder="1" applyAlignment="1">
      <alignment horizontal="left" wrapText="1"/>
    </xf>
    <xf numFmtId="0" fontId="44" fillId="4" borderId="14" xfId="49" applyFont="1" applyFill="1" applyBorder="1" applyAlignment="1">
      <alignment horizontal="center" wrapText="1"/>
    </xf>
    <xf numFmtId="0" fontId="42" fillId="4" borderId="14" xfId="20" applyFont="1" applyFill="1" applyBorder="1" applyAlignment="1" applyProtection="1">
      <alignment horizontal="left" vertical="center" wrapText="1"/>
    </xf>
    <xf numFmtId="166" fontId="46"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0" fontId="46" fillId="4" borderId="0" xfId="0" applyFont="1" applyFill="1" applyAlignment="1">
      <alignment horizontal="left" vertical="center"/>
    </xf>
    <xf numFmtId="0" fontId="46" fillId="0" borderId="1" xfId="0" applyFont="1" applyFill="1" applyBorder="1" applyAlignment="1">
      <alignment horizontal="center" vertical="center"/>
    </xf>
    <xf numFmtId="0" fontId="46" fillId="0" borderId="1" xfId="9" applyFont="1" applyFill="1" applyBorder="1" applyAlignment="1">
      <alignment horizontal="center" vertical="center" wrapText="1"/>
    </xf>
    <xf numFmtId="166" fontId="46" fillId="0" borderId="1" xfId="0" applyNumberFormat="1" applyFont="1" applyFill="1" applyBorder="1" applyAlignment="1">
      <alignment horizontal="center" vertical="center"/>
    </xf>
    <xf numFmtId="166" fontId="46" fillId="0" borderId="16" xfId="0" applyNumberFormat="1" applyFont="1" applyFill="1" applyBorder="1" applyAlignment="1">
      <alignment horizontal="center" vertical="center"/>
    </xf>
    <xf numFmtId="4" fontId="46" fillId="4" borderId="1" xfId="49" applyNumberFormat="1" applyFont="1" applyFill="1" applyBorder="1" applyAlignment="1">
      <alignment horizontal="center" vertical="center" wrapText="1"/>
    </xf>
    <xf numFmtId="0" fontId="42" fillId="0" borderId="0" xfId="0" applyFont="1" applyFill="1" applyBorder="1" applyAlignment="1">
      <alignment horizontal="left"/>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6" fillId="0" borderId="1" xfId="49" applyFont="1" applyFill="1" applyBorder="1" applyAlignment="1">
      <alignment horizontal="left" vertical="center" wrapText="1"/>
    </xf>
    <xf numFmtId="166" fontId="46" fillId="4" borderId="1" xfId="0" applyNumberFormat="1" applyFont="1" applyFill="1" applyBorder="1" applyAlignment="1">
      <alignment horizontal="left" vertical="center"/>
    </xf>
    <xf numFmtId="49" fontId="46" fillId="0" borderId="1" xfId="49" applyNumberFormat="1" applyFont="1" applyFill="1" applyBorder="1" applyAlignment="1" applyProtection="1">
      <alignment horizontal="center" vertical="center" wrapText="1"/>
      <protection locked="0"/>
    </xf>
    <xf numFmtId="166" fontId="42" fillId="0" borderId="1" xfId="0"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4" fontId="46" fillId="0" borderId="1" xfId="49" applyNumberFormat="1" applyFont="1" applyFill="1" applyBorder="1" applyAlignment="1">
      <alignment horizontal="center" vertical="center"/>
    </xf>
    <xf numFmtId="0" fontId="46" fillId="4" borderId="1" xfId="9" applyFont="1" applyFill="1" applyBorder="1" applyAlignment="1">
      <alignment horizontal="left" wrapText="1"/>
    </xf>
    <xf numFmtId="0" fontId="46" fillId="4" borderId="1" xfId="0" applyFont="1" applyFill="1" applyBorder="1"/>
    <xf numFmtId="0" fontId="44" fillId="4" borderId="1" xfId="49" applyFont="1" applyFill="1" applyBorder="1" applyAlignment="1">
      <alignment horizontal="left" vertical="center" wrapText="1"/>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2" fontId="46" fillId="4" borderId="1" xfId="0" applyNumberFormat="1" applyFont="1" applyFill="1" applyBorder="1" applyAlignment="1">
      <alignment horizontal="center" vertical="center"/>
    </xf>
    <xf numFmtId="2" fontId="46" fillId="4" borderId="1" xfId="49" applyNumberFormat="1" applyFont="1" applyFill="1" applyBorder="1" applyAlignment="1">
      <alignment horizontal="center" vertical="center" wrapText="1"/>
    </xf>
    <xf numFmtId="0" fontId="46" fillId="4" borderId="1" xfId="0" applyFont="1" applyFill="1" applyBorder="1" applyAlignment="1">
      <alignment horizontal="lef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6" fillId="0" borderId="1" xfId="0" applyFont="1" applyBorder="1" applyAlignment="1">
      <alignment vertical="center" wrapText="1"/>
    </xf>
    <xf numFmtId="166" fontId="46" fillId="0" borderId="1" xfId="49" applyNumberFormat="1" applyFont="1" applyBorder="1" applyAlignment="1">
      <alignment horizontal="center" vertical="center" wrapText="1"/>
    </xf>
    <xf numFmtId="49" fontId="46" fillId="0" borderId="1" xfId="49" applyNumberFormat="1" applyFont="1" applyBorder="1" applyAlignment="1" applyProtection="1">
      <alignment horizontal="left" vertical="top" wrapText="1"/>
      <protection locked="0"/>
    </xf>
    <xf numFmtId="49" fontId="46" fillId="0" borderId="1" xfId="49" applyNumberFormat="1" applyFont="1" applyBorder="1" applyAlignment="1" applyProtection="1">
      <alignment horizontal="center" vertical="center" wrapText="1"/>
      <protection locked="0"/>
    </xf>
    <xf numFmtId="166" fontId="46" fillId="0" borderId="1" xfId="49" applyNumberFormat="1" applyFont="1" applyBorder="1" applyAlignment="1">
      <alignment horizontal="center" vertical="center"/>
    </xf>
    <xf numFmtId="166" fontId="46" fillId="0" borderId="1" xfId="0" applyNumberFormat="1" applyFont="1" applyBorder="1" applyAlignment="1">
      <alignment horizontal="center" vertical="center"/>
    </xf>
    <xf numFmtId="4" fontId="46" fillId="0" borderId="1" xfId="49" applyNumberFormat="1" applyFont="1" applyBorder="1" applyAlignment="1">
      <alignment horizontal="center" vertical="center" wrapText="1"/>
    </xf>
    <xf numFmtId="0" fontId="46" fillId="0" borderId="0" xfId="0" applyFont="1" applyAlignment="1">
      <alignment horizontal="center" vertical="center"/>
    </xf>
    <xf numFmtId="0" fontId="46" fillId="0" borderId="0" xfId="0" applyFont="1" applyAlignment="1">
      <alignment vertical="center"/>
    </xf>
    <xf numFmtId="0" fontId="42" fillId="0" borderId="1" xfId="0" applyFont="1" applyFill="1" applyBorder="1" applyAlignment="1">
      <alignment horizontal="center"/>
    </xf>
    <xf numFmtId="0" fontId="42" fillId="4" borderId="14" xfId="49" applyFont="1" applyFill="1" applyBorder="1" applyAlignment="1">
      <alignment horizontal="left" vertical="center" wrapText="1"/>
    </xf>
    <xf numFmtId="2" fontId="42" fillId="4" borderId="1" xfId="9" applyNumberFormat="1" applyFont="1" applyFill="1" applyBorder="1" applyAlignment="1">
      <alignment horizontal="center" vertical="center" wrapText="1"/>
    </xf>
    <xf numFmtId="166" fontId="42" fillId="4" borderId="1" xfId="49" applyNumberFormat="1" applyFont="1" applyFill="1" applyBorder="1" applyAlignment="1">
      <alignment horizontal="left" vertical="center" wrapText="1"/>
    </xf>
    <xf numFmtId="0" fontId="42" fillId="4" borderId="1" xfId="0" applyFont="1" applyFill="1" applyBorder="1" applyAlignment="1">
      <alignment horizontal="center"/>
    </xf>
    <xf numFmtId="0" fontId="42" fillId="4" borderId="1" xfId="0" applyFont="1" applyFill="1" applyBorder="1"/>
    <xf numFmtId="2" fontId="42" fillId="4" borderId="1" xfId="49" applyNumberFormat="1" applyFont="1" applyFill="1" applyBorder="1" applyAlignment="1">
      <alignment horizontal="center" vertical="center" wrapText="1"/>
    </xf>
    <xf numFmtId="2" fontId="42" fillId="4" borderId="1" xfId="49" applyNumberFormat="1" applyFont="1" applyFill="1" applyBorder="1" applyAlignment="1">
      <alignment horizontal="left" vertical="center" wrapText="1"/>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14" fillId="0" borderId="1" xfId="10" applyFont="1" applyBorder="1" applyAlignment="1">
      <alignment horizontal="left" wrapText="1"/>
    </xf>
    <xf numFmtId="0" fontId="4" fillId="0" borderId="1" xfId="10" applyFont="1" applyBorder="1" applyAlignment="1">
      <alignment horizontal="center"/>
    </xf>
    <xf numFmtId="0" fontId="4" fillId="0" borderId="1" xfId="10" applyFont="1" applyBorder="1" applyAlignment="1">
      <alignment horizontal="left" vertical="top" wrapText="1"/>
    </xf>
    <xf numFmtId="0" fontId="14" fillId="0" borderId="1" xfId="10" applyFont="1" applyBorder="1" applyAlignment="1">
      <alignment horizontal="center"/>
    </xf>
    <xf numFmtId="0" fontId="5" fillId="0" borderId="1" xfId="10" applyFont="1" applyBorder="1" applyAlignment="1">
      <alignment horizontal="center"/>
    </xf>
    <xf numFmtId="0" fontId="14" fillId="0" borderId="1" xfId="10" applyFont="1" applyBorder="1" applyAlignment="1">
      <alignment horizontal="left"/>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212" t="s">
        <v>0</v>
      </c>
      <c r="B1" s="213"/>
      <c r="C1" s="213"/>
      <c r="D1" s="213"/>
      <c r="E1" s="213"/>
      <c r="F1" s="213"/>
      <c r="G1" s="213"/>
      <c r="H1" s="213"/>
      <c r="I1" s="213"/>
      <c r="J1" s="213"/>
      <c r="K1" s="213"/>
      <c r="L1" s="213"/>
      <c r="M1" s="213"/>
      <c r="N1" s="213"/>
      <c r="O1" s="213"/>
      <c r="P1" s="213"/>
      <c r="Q1" s="213"/>
    </row>
    <row r="2" spans="1:18" ht="30" customHeight="1">
      <c r="A2" s="214" t="s">
        <v>1</v>
      </c>
      <c r="B2" s="215"/>
      <c r="C2" s="215"/>
      <c r="D2" s="215"/>
      <c r="E2" s="215"/>
      <c r="F2" s="215"/>
      <c r="G2" s="215"/>
      <c r="H2" s="215"/>
      <c r="I2" s="215"/>
      <c r="J2" s="215"/>
      <c r="K2" s="215"/>
      <c r="L2" s="215"/>
      <c r="M2" s="215"/>
      <c r="N2" s="215"/>
      <c r="O2" s="215"/>
      <c r="P2" s="215"/>
      <c r="Q2" s="215"/>
    </row>
    <row r="3" spans="1:18" ht="20.25" customHeight="1">
      <c r="B3" s="11"/>
      <c r="C3" s="11"/>
      <c r="D3" s="11"/>
      <c r="E3" s="216" t="s">
        <v>2</v>
      </c>
      <c r="F3" s="217"/>
      <c r="G3" s="218"/>
      <c r="H3" s="218"/>
      <c r="I3" s="218"/>
      <c r="J3" s="218"/>
      <c r="K3" s="218"/>
      <c r="L3" s="218"/>
      <c r="M3" s="218"/>
      <c r="N3" s="218"/>
      <c r="O3" s="11"/>
      <c r="P3" s="11"/>
      <c r="Q3" s="11"/>
    </row>
    <row r="4" spans="1:18">
      <c r="B4" s="11"/>
      <c r="C4" s="11"/>
      <c r="D4" s="11"/>
      <c r="E4" s="12"/>
      <c r="F4" s="13"/>
      <c r="G4" s="14"/>
      <c r="H4" s="14"/>
      <c r="I4" s="14"/>
      <c r="J4" s="14"/>
      <c r="K4" s="14"/>
      <c r="L4" s="14"/>
      <c r="M4" s="14"/>
      <c r="N4" s="14"/>
      <c r="O4" s="11"/>
      <c r="P4" s="11"/>
      <c r="Q4" s="11"/>
    </row>
    <row r="5" spans="1:18" ht="59.25" customHeight="1">
      <c r="A5" s="15"/>
      <c r="B5" s="219" t="s">
        <v>3</v>
      </c>
      <c r="C5" s="220"/>
      <c r="D5" s="220"/>
      <c r="E5" s="220"/>
      <c r="F5" s="220"/>
      <c r="G5" s="220"/>
      <c r="H5" s="220"/>
      <c r="I5" s="220"/>
      <c r="J5" s="220"/>
      <c r="K5" s="220"/>
      <c r="L5" s="220"/>
      <c r="M5" s="220"/>
      <c r="N5" s="220"/>
      <c r="O5" s="220"/>
      <c r="P5" s="220"/>
      <c r="Q5" s="221"/>
    </row>
    <row r="6" spans="1:18" ht="64.5" customHeight="1">
      <c r="A6" s="16">
        <v>1</v>
      </c>
      <c r="B6" s="204" t="s">
        <v>4</v>
      </c>
      <c r="C6" s="205"/>
      <c r="D6" s="205"/>
      <c r="E6" s="205"/>
      <c r="F6" s="205"/>
      <c r="G6" s="205"/>
      <c r="H6" s="205"/>
      <c r="I6" s="205"/>
      <c r="J6" s="205"/>
      <c r="K6" s="205"/>
      <c r="L6" s="205"/>
      <c r="M6" s="205"/>
      <c r="N6" s="205"/>
      <c r="O6" s="205"/>
      <c r="P6" s="205"/>
      <c r="Q6" s="206"/>
    </row>
    <row r="7" spans="1:18" ht="18" customHeight="1">
      <c r="A7" s="16">
        <v>2</v>
      </c>
      <c r="B7" s="204" t="s">
        <v>5</v>
      </c>
      <c r="C7" s="205"/>
      <c r="D7" s="205"/>
      <c r="E7" s="205"/>
      <c r="F7" s="205"/>
      <c r="G7" s="205"/>
      <c r="H7" s="205"/>
      <c r="I7" s="205"/>
      <c r="J7" s="205"/>
      <c r="K7" s="205"/>
      <c r="L7" s="205"/>
      <c r="M7" s="205"/>
      <c r="N7" s="205"/>
      <c r="O7" s="205"/>
      <c r="P7" s="205"/>
      <c r="Q7" s="206"/>
    </row>
    <row r="8" spans="1:18" ht="45" customHeight="1">
      <c r="A8" s="16">
        <v>3</v>
      </c>
      <c r="B8" s="207" t="s">
        <v>6</v>
      </c>
      <c r="C8" s="208"/>
      <c r="D8" s="208"/>
      <c r="E8" s="208"/>
      <c r="F8" s="208"/>
      <c r="G8" s="208"/>
      <c r="H8" s="208"/>
      <c r="I8" s="208"/>
      <c r="J8" s="208"/>
      <c r="K8" s="208"/>
      <c r="L8" s="208"/>
      <c r="M8" s="208"/>
      <c r="N8" s="208"/>
      <c r="O8" s="208"/>
      <c r="P8" s="208"/>
      <c r="Q8" s="209"/>
    </row>
    <row r="9" spans="1:18" ht="24" customHeight="1">
      <c r="A9" s="16">
        <v>4</v>
      </c>
      <c r="B9" s="204" t="s">
        <v>7</v>
      </c>
      <c r="C9" s="205"/>
      <c r="D9" s="205"/>
      <c r="E9" s="205"/>
      <c r="F9" s="205"/>
      <c r="G9" s="205"/>
      <c r="H9" s="205"/>
      <c r="I9" s="205"/>
      <c r="J9" s="205"/>
      <c r="K9" s="205"/>
      <c r="L9" s="205"/>
      <c r="M9" s="205"/>
      <c r="N9" s="205"/>
      <c r="O9" s="205"/>
      <c r="P9" s="205"/>
      <c r="Q9" s="206"/>
    </row>
    <row r="10" spans="1:18" ht="19.5" customHeight="1">
      <c r="A10" s="16">
        <v>5</v>
      </c>
      <c r="B10" s="204" t="s">
        <v>8</v>
      </c>
      <c r="C10" s="205"/>
      <c r="D10" s="205"/>
      <c r="E10" s="205"/>
      <c r="F10" s="205"/>
      <c r="G10" s="205"/>
      <c r="H10" s="205"/>
      <c r="I10" s="205"/>
      <c r="J10" s="205"/>
      <c r="K10" s="205"/>
      <c r="L10" s="205"/>
      <c r="M10" s="205"/>
      <c r="N10" s="205"/>
      <c r="O10" s="205"/>
      <c r="P10" s="205"/>
      <c r="Q10" s="206"/>
    </row>
    <row r="11" spans="1:18" ht="21" customHeight="1">
      <c r="A11" s="17"/>
      <c r="B11" s="210" t="s">
        <v>9</v>
      </c>
      <c r="C11" s="211"/>
      <c r="D11" s="211"/>
      <c r="E11" s="211"/>
      <c r="F11" s="211"/>
      <c r="G11" s="211"/>
      <c r="H11" s="211"/>
      <c r="I11" s="211"/>
      <c r="J11" s="211"/>
      <c r="K11" s="211"/>
      <c r="L11" s="211"/>
      <c r="M11" s="211"/>
      <c r="N11" s="211"/>
      <c r="O11" s="211"/>
      <c r="P11" s="211"/>
      <c r="Q11" s="211"/>
      <c r="R11" s="21"/>
    </row>
    <row r="12" spans="1:18" ht="21" customHeight="1">
      <c r="A12" s="18"/>
      <c r="B12" s="19"/>
      <c r="C12" s="20"/>
      <c r="D12" s="20"/>
      <c r="E12" s="20"/>
      <c r="F12" s="20"/>
      <c r="G12" s="20"/>
      <c r="H12" s="20"/>
      <c r="I12" s="20"/>
      <c r="J12" s="20"/>
      <c r="K12" s="20"/>
      <c r="L12" s="20"/>
      <c r="M12" s="20"/>
      <c r="N12" s="20"/>
      <c r="O12" s="20"/>
      <c r="P12" s="20"/>
      <c r="Q12" s="20"/>
    </row>
    <row r="13" spans="1:18">
      <c r="A13" s="202" t="s">
        <v>10</v>
      </c>
      <c r="B13" s="202"/>
      <c r="C13" s="202"/>
      <c r="D13" s="202"/>
      <c r="E13" s="202"/>
      <c r="F13" s="202"/>
      <c r="G13" s="202"/>
      <c r="H13" s="202"/>
      <c r="I13" s="202"/>
      <c r="J13" s="202"/>
      <c r="K13" s="202"/>
      <c r="L13" s="202"/>
      <c r="M13" s="202"/>
      <c r="N13" s="202"/>
      <c r="O13" s="202"/>
      <c r="P13" s="202"/>
      <c r="Q13" s="202"/>
    </row>
    <row r="14" spans="1:18" ht="15.75" customHeight="1">
      <c r="A14" s="202" t="s">
        <v>11</v>
      </c>
      <c r="B14" s="202"/>
      <c r="C14" s="202"/>
      <c r="D14" s="202"/>
      <c r="E14" s="202" t="s">
        <v>12</v>
      </c>
      <c r="F14" s="202"/>
      <c r="G14" s="202"/>
      <c r="H14" s="202"/>
      <c r="I14" s="202"/>
      <c r="J14" s="202"/>
      <c r="K14" s="202"/>
      <c r="L14" s="202"/>
      <c r="M14" s="202"/>
      <c r="N14" s="202"/>
      <c r="O14" s="202"/>
      <c r="P14" s="202"/>
      <c r="Q14" s="202"/>
    </row>
    <row r="15" spans="1:18" ht="15.75" customHeight="1">
      <c r="A15" s="202" t="s">
        <v>13</v>
      </c>
      <c r="B15" s="202"/>
      <c r="C15" s="202"/>
      <c r="D15" s="202"/>
      <c r="E15" s="202"/>
      <c r="F15" s="202"/>
      <c r="G15" s="202"/>
      <c r="H15" s="202"/>
      <c r="I15" s="202"/>
      <c r="J15" s="202"/>
      <c r="K15" s="202"/>
      <c r="L15" s="202"/>
      <c r="M15" s="202"/>
      <c r="N15" s="202"/>
      <c r="O15" s="202"/>
      <c r="P15" s="202"/>
      <c r="Q15" s="202"/>
    </row>
    <row r="16" spans="1:18" ht="24" customHeight="1">
      <c r="A16" s="196" t="s">
        <v>14</v>
      </c>
      <c r="B16" s="196"/>
      <c r="C16" s="196"/>
      <c r="D16" s="196"/>
      <c r="E16" s="203" t="s">
        <v>15</v>
      </c>
      <c r="F16" s="203"/>
      <c r="G16" s="203"/>
      <c r="H16" s="203"/>
      <c r="I16" s="203"/>
      <c r="J16" s="203"/>
      <c r="K16" s="203"/>
      <c r="L16" s="203"/>
      <c r="M16" s="203"/>
      <c r="N16" s="203"/>
      <c r="O16" s="203"/>
      <c r="P16" s="203"/>
      <c r="Q16" s="203"/>
    </row>
    <row r="17" spans="1:17" ht="47.25" customHeight="1">
      <c r="A17" s="196"/>
      <c r="B17" s="196"/>
      <c r="C17" s="196"/>
      <c r="D17" s="196"/>
      <c r="E17" s="198" t="s">
        <v>16</v>
      </c>
      <c r="F17" s="198"/>
      <c r="G17" s="198"/>
      <c r="H17" s="198"/>
      <c r="I17" s="198"/>
      <c r="J17" s="198"/>
      <c r="K17" s="198"/>
      <c r="L17" s="198"/>
      <c r="M17" s="198"/>
      <c r="N17" s="198"/>
      <c r="O17" s="198"/>
      <c r="P17" s="198"/>
      <c r="Q17" s="198"/>
    </row>
    <row r="18" spans="1:17" ht="39.75" customHeight="1">
      <c r="A18" s="196"/>
      <c r="B18" s="196"/>
      <c r="C18" s="196"/>
      <c r="D18" s="196"/>
      <c r="E18" s="198" t="s">
        <v>17</v>
      </c>
      <c r="F18" s="198"/>
      <c r="G18" s="198"/>
      <c r="H18" s="198"/>
      <c r="I18" s="198"/>
      <c r="J18" s="198"/>
      <c r="K18" s="198"/>
      <c r="L18" s="198"/>
      <c r="M18" s="198"/>
      <c r="N18" s="198"/>
      <c r="O18" s="198"/>
      <c r="P18" s="198"/>
      <c r="Q18" s="198"/>
    </row>
    <row r="19" spans="1:17" ht="38.25" customHeight="1">
      <c r="A19" s="196"/>
      <c r="B19" s="196"/>
      <c r="C19" s="196"/>
      <c r="D19" s="196"/>
      <c r="E19" s="198" t="s">
        <v>18</v>
      </c>
      <c r="F19" s="198"/>
      <c r="G19" s="198"/>
      <c r="H19" s="198"/>
      <c r="I19" s="198"/>
      <c r="J19" s="198"/>
      <c r="K19" s="198"/>
      <c r="L19" s="198"/>
      <c r="M19" s="198"/>
      <c r="N19" s="198"/>
      <c r="O19" s="198"/>
      <c r="P19" s="198"/>
      <c r="Q19" s="198"/>
    </row>
    <row r="20" spans="1:17" ht="30" customHeight="1">
      <c r="A20" s="196"/>
      <c r="B20" s="196"/>
      <c r="C20" s="196"/>
      <c r="D20" s="196"/>
      <c r="E20" s="198" t="s">
        <v>19</v>
      </c>
      <c r="F20" s="198"/>
      <c r="G20" s="198"/>
      <c r="H20" s="198"/>
      <c r="I20" s="198"/>
      <c r="J20" s="198"/>
      <c r="K20" s="198"/>
      <c r="L20" s="198"/>
      <c r="M20" s="198"/>
      <c r="N20" s="198"/>
      <c r="O20" s="198"/>
      <c r="P20" s="198"/>
      <c r="Q20" s="198"/>
    </row>
    <row r="21" spans="1:17" ht="53.25" customHeight="1">
      <c r="A21" s="196"/>
      <c r="B21" s="196"/>
      <c r="C21" s="196"/>
      <c r="D21" s="196"/>
      <c r="E21" s="198" t="s">
        <v>20</v>
      </c>
      <c r="F21" s="198"/>
      <c r="G21" s="198"/>
      <c r="H21" s="198"/>
      <c r="I21" s="198"/>
      <c r="J21" s="198"/>
      <c r="K21" s="198"/>
      <c r="L21" s="198"/>
      <c r="M21" s="198"/>
      <c r="N21" s="198"/>
      <c r="O21" s="198"/>
      <c r="P21" s="198"/>
      <c r="Q21" s="198"/>
    </row>
    <row r="22" spans="1:17">
      <c r="A22" s="199" t="s">
        <v>21</v>
      </c>
      <c r="B22" s="201"/>
      <c r="C22" s="201"/>
      <c r="D22" s="201"/>
      <c r="E22" s="201"/>
      <c r="F22" s="201"/>
      <c r="G22" s="201"/>
      <c r="H22" s="201"/>
      <c r="I22" s="201"/>
      <c r="J22" s="201"/>
      <c r="K22" s="201"/>
      <c r="L22" s="201"/>
      <c r="M22" s="201"/>
      <c r="N22" s="201"/>
      <c r="O22" s="201"/>
      <c r="P22" s="201"/>
      <c r="Q22" s="201"/>
    </row>
    <row r="23" spans="1:17" ht="48" customHeight="1">
      <c r="A23" s="196" t="s">
        <v>22</v>
      </c>
      <c r="B23" s="197"/>
      <c r="C23" s="197"/>
      <c r="D23" s="197"/>
      <c r="E23" s="198" t="s">
        <v>23</v>
      </c>
      <c r="F23" s="198"/>
      <c r="G23" s="198"/>
      <c r="H23" s="198"/>
      <c r="I23" s="198"/>
      <c r="J23" s="198"/>
      <c r="K23" s="198"/>
      <c r="L23" s="198"/>
      <c r="M23" s="198"/>
      <c r="N23" s="198"/>
      <c r="O23" s="198"/>
      <c r="P23" s="198"/>
      <c r="Q23" s="198"/>
    </row>
    <row r="24" spans="1:17" ht="46.5" customHeight="1">
      <c r="A24" s="197"/>
      <c r="B24" s="197"/>
      <c r="C24" s="197"/>
      <c r="D24" s="197"/>
      <c r="E24" s="198" t="s">
        <v>24</v>
      </c>
      <c r="F24" s="198"/>
      <c r="G24" s="198"/>
      <c r="H24" s="198"/>
      <c r="I24" s="198"/>
      <c r="J24" s="198"/>
      <c r="K24" s="198"/>
      <c r="L24" s="198"/>
      <c r="M24" s="198"/>
      <c r="N24" s="198"/>
      <c r="O24" s="198"/>
      <c r="P24" s="198"/>
      <c r="Q24" s="198"/>
    </row>
    <row r="25" spans="1:17" ht="46.5" customHeight="1">
      <c r="A25" s="197"/>
      <c r="B25" s="197"/>
      <c r="C25" s="197"/>
      <c r="D25" s="197"/>
      <c r="E25" s="198" t="s">
        <v>25</v>
      </c>
      <c r="F25" s="198"/>
      <c r="G25" s="198"/>
      <c r="H25" s="198"/>
      <c r="I25" s="198"/>
      <c r="J25" s="198"/>
      <c r="K25" s="198"/>
      <c r="L25" s="198"/>
      <c r="M25" s="198"/>
      <c r="N25" s="198"/>
      <c r="O25" s="198"/>
      <c r="P25" s="198"/>
      <c r="Q25" s="198"/>
    </row>
    <row r="26" spans="1:17">
      <c r="A26" s="197"/>
      <c r="B26" s="197"/>
      <c r="C26" s="197"/>
      <c r="D26" s="197"/>
      <c r="E26" s="198" t="s">
        <v>26</v>
      </c>
      <c r="F26" s="198"/>
      <c r="G26" s="198"/>
      <c r="H26" s="198"/>
      <c r="I26" s="198"/>
      <c r="J26" s="198"/>
      <c r="K26" s="198"/>
      <c r="L26" s="198"/>
      <c r="M26" s="198"/>
      <c r="N26" s="198"/>
      <c r="O26" s="198"/>
      <c r="P26" s="198"/>
      <c r="Q26" s="198"/>
    </row>
    <row r="27" spans="1:17">
      <c r="A27" s="199" t="s">
        <v>27</v>
      </c>
      <c r="B27" s="199"/>
      <c r="C27" s="199"/>
      <c r="D27" s="199"/>
      <c r="E27" s="199"/>
      <c r="F27" s="199"/>
      <c r="G27" s="199"/>
      <c r="H27" s="199"/>
      <c r="I27" s="199"/>
      <c r="J27" s="199"/>
      <c r="K27" s="199"/>
      <c r="L27" s="199"/>
      <c r="M27" s="199"/>
      <c r="N27" s="199"/>
      <c r="O27" s="199"/>
      <c r="P27" s="199"/>
      <c r="Q27" s="199"/>
    </row>
    <row r="28" spans="1:17" ht="58.5" customHeight="1">
      <c r="A28" s="196" t="s">
        <v>28</v>
      </c>
      <c r="B28" s="196"/>
      <c r="C28" s="196"/>
      <c r="D28" s="196"/>
      <c r="E28" s="198" t="s">
        <v>29</v>
      </c>
      <c r="F28" s="198"/>
      <c r="G28" s="198"/>
      <c r="H28" s="198"/>
      <c r="I28" s="198"/>
      <c r="J28" s="198"/>
      <c r="K28" s="198"/>
      <c r="L28" s="198"/>
      <c r="M28" s="198"/>
      <c r="N28" s="198"/>
      <c r="O28" s="198"/>
      <c r="P28" s="198"/>
      <c r="Q28" s="198"/>
    </row>
    <row r="29" spans="1:17" ht="24" customHeight="1">
      <c r="A29" s="199" t="s">
        <v>30</v>
      </c>
      <c r="B29" s="199"/>
      <c r="C29" s="199"/>
      <c r="D29" s="199"/>
      <c r="E29" s="199"/>
      <c r="F29" s="199"/>
      <c r="G29" s="199"/>
      <c r="H29" s="199"/>
      <c r="I29" s="199"/>
      <c r="J29" s="199"/>
      <c r="K29" s="199"/>
      <c r="L29" s="199"/>
      <c r="M29" s="199"/>
      <c r="N29" s="199"/>
      <c r="O29" s="199"/>
      <c r="P29" s="199"/>
      <c r="Q29" s="199"/>
    </row>
    <row r="30" spans="1:17" ht="50.25" customHeight="1">
      <c r="A30" s="197">
        <v>4</v>
      </c>
      <c r="B30" s="197"/>
      <c r="C30" s="197"/>
      <c r="D30" s="197"/>
      <c r="E30" s="198" t="s">
        <v>31</v>
      </c>
      <c r="F30" s="198"/>
      <c r="G30" s="198"/>
      <c r="H30" s="198"/>
      <c r="I30" s="198"/>
      <c r="J30" s="198"/>
      <c r="K30" s="198"/>
      <c r="L30" s="198"/>
      <c r="M30" s="198"/>
      <c r="N30" s="198"/>
      <c r="O30" s="198"/>
      <c r="P30" s="198"/>
      <c r="Q30" s="198"/>
    </row>
    <row r="31" spans="1:17" ht="45.75" customHeight="1">
      <c r="A31" s="197"/>
      <c r="B31" s="197"/>
      <c r="C31" s="197"/>
      <c r="D31" s="197"/>
      <c r="E31" s="198" t="s">
        <v>32</v>
      </c>
      <c r="F31" s="198"/>
      <c r="G31" s="198"/>
      <c r="H31" s="198"/>
      <c r="I31" s="198"/>
      <c r="J31" s="198"/>
      <c r="K31" s="198"/>
      <c r="L31" s="198"/>
      <c r="M31" s="198"/>
      <c r="N31" s="198"/>
      <c r="O31" s="198"/>
      <c r="P31" s="198"/>
      <c r="Q31" s="198"/>
    </row>
    <row r="32" spans="1:17" ht="30" customHeight="1">
      <c r="A32" s="199" t="s">
        <v>33</v>
      </c>
      <c r="B32" s="199"/>
      <c r="C32" s="199"/>
      <c r="D32" s="199"/>
      <c r="E32" s="199"/>
      <c r="F32" s="199"/>
      <c r="G32" s="199"/>
      <c r="H32" s="199"/>
      <c r="I32" s="199"/>
      <c r="J32" s="199"/>
      <c r="K32" s="199"/>
      <c r="L32" s="199"/>
      <c r="M32" s="199"/>
      <c r="N32" s="199"/>
      <c r="O32" s="199"/>
      <c r="P32" s="199"/>
      <c r="Q32" s="199"/>
    </row>
    <row r="33" spans="1:17" ht="19.5" customHeight="1">
      <c r="A33" s="197">
        <v>5</v>
      </c>
      <c r="B33" s="197"/>
      <c r="C33" s="197"/>
      <c r="D33" s="197"/>
      <c r="E33" s="200" t="s">
        <v>34</v>
      </c>
      <c r="F33" s="200"/>
      <c r="G33" s="200"/>
      <c r="H33" s="200"/>
      <c r="I33" s="200"/>
      <c r="J33" s="200"/>
      <c r="K33" s="200"/>
      <c r="L33" s="200"/>
      <c r="M33" s="200"/>
      <c r="N33" s="200"/>
      <c r="O33" s="200"/>
      <c r="P33" s="200"/>
      <c r="Q33" s="200"/>
    </row>
    <row r="34" spans="1:17" ht="201.75" customHeight="1">
      <c r="A34" s="197"/>
      <c r="B34" s="197"/>
      <c r="C34" s="197"/>
      <c r="D34" s="197"/>
      <c r="E34" s="193" t="s">
        <v>35</v>
      </c>
      <c r="F34" s="193"/>
      <c r="G34" s="193"/>
      <c r="H34" s="193"/>
      <c r="I34" s="193"/>
      <c r="J34" s="193"/>
      <c r="K34" s="193"/>
      <c r="L34" s="193"/>
      <c r="M34" s="193"/>
      <c r="N34" s="193"/>
      <c r="O34" s="193"/>
      <c r="P34" s="193"/>
      <c r="Q34" s="193"/>
    </row>
    <row r="35" spans="1:17" ht="18.75" customHeight="1">
      <c r="A35" s="197"/>
      <c r="B35" s="197"/>
      <c r="C35" s="197"/>
      <c r="D35" s="197"/>
      <c r="E35" s="200" t="s">
        <v>36</v>
      </c>
      <c r="F35" s="200"/>
      <c r="G35" s="200"/>
      <c r="H35" s="200"/>
      <c r="I35" s="200"/>
      <c r="J35" s="200"/>
      <c r="K35" s="200"/>
      <c r="L35" s="200"/>
      <c r="M35" s="200"/>
      <c r="N35" s="200"/>
      <c r="O35" s="200"/>
      <c r="P35" s="200"/>
      <c r="Q35" s="200"/>
    </row>
    <row r="36" spans="1:17" ht="186.75" customHeight="1">
      <c r="A36" s="197"/>
      <c r="B36" s="197"/>
      <c r="C36" s="197"/>
      <c r="D36" s="197"/>
      <c r="E36" s="193" t="s">
        <v>37</v>
      </c>
      <c r="F36" s="194"/>
      <c r="G36" s="194"/>
      <c r="H36" s="194"/>
      <c r="I36" s="194"/>
      <c r="J36" s="194"/>
      <c r="K36" s="194"/>
      <c r="L36" s="194"/>
      <c r="M36" s="194"/>
      <c r="N36" s="194"/>
      <c r="O36" s="194"/>
      <c r="P36" s="194"/>
      <c r="Q36" s="194"/>
    </row>
    <row r="37" spans="1:17" ht="115.5" customHeight="1">
      <c r="A37" s="197"/>
      <c r="B37" s="197"/>
      <c r="C37" s="197"/>
      <c r="D37" s="197"/>
      <c r="E37" s="195" t="s">
        <v>38</v>
      </c>
      <c r="F37" s="195"/>
      <c r="G37" s="195"/>
      <c r="H37" s="195"/>
      <c r="I37" s="195"/>
      <c r="J37" s="195"/>
      <c r="K37" s="195"/>
      <c r="L37" s="195"/>
      <c r="M37" s="195"/>
      <c r="N37" s="195"/>
      <c r="O37" s="195"/>
      <c r="P37" s="195"/>
      <c r="Q37" s="195"/>
    </row>
    <row r="38" spans="1:17" ht="66.75" customHeight="1">
      <c r="A38" s="197"/>
      <c r="B38" s="197"/>
      <c r="C38" s="197"/>
      <c r="D38" s="197"/>
      <c r="E38" s="193" t="s">
        <v>39</v>
      </c>
      <c r="F38" s="194"/>
      <c r="G38" s="194"/>
      <c r="H38" s="194"/>
      <c r="I38" s="194"/>
      <c r="J38" s="194"/>
      <c r="K38" s="194"/>
      <c r="L38" s="194"/>
      <c r="M38" s="194"/>
      <c r="N38" s="194"/>
      <c r="O38" s="194"/>
      <c r="P38" s="194"/>
      <c r="Q38" s="194"/>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240" t="s">
        <v>41</v>
      </c>
      <c r="B2" s="241"/>
      <c r="C2" s="241"/>
      <c r="D2" s="241"/>
      <c r="E2" s="241"/>
      <c r="F2" s="241"/>
      <c r="G2" s="241"/>
      <c r="H2" s="241"/>
      <c r="I2" s="241"/>
      <c r="J2" s="241"/>
      <c r="K2" s="241"/>
      <c r="L2" s="241"/>
      <c r="M2" s="241"/>
      <c r="N2" s="242"/>
    </row>
    <row r="3" spans="1:14">
      <c r="A3" s="225" t="s">
        <v>42</v>
      </c>
      <c r="B3" s="226"/>
      <c r="C3" s="226"/>
      <c r="D3" s="226"/>
      <c r="E3" s="226"/>
      <c r="F3" s="226"/>
      <c r="G3" s="226"/>
      <c r="H3" s="226"/>
      <c r="I3" s="226"/>
      <c r="J3" s="226"/>
      <c r="K3" s="226"/>
      <c r="L3" s="226"/>
      <c r="M3" s="226"/>
      <c r="N3" s="227"/>
    </row>
    <row r="4" spans="1:14" ht="46.5" customHeight="1">
      <c r="A4" s="4" t="s">
        <v>43</v>
      </c>
      <c r="B4" s="243" t="s">
        <v>44</v>
      </c>
      <c r="C4" s="243"/>
      <c r="D4" s="243"/>
      <c r="E4" s="243"/>
      <c r="F4" s="243"/>
      <c r="G4" s="243"/>
      <c r="H4" s="243"/>
      <c r="I4" s="243"/>
      <c r="J4" s="243"/>
      <c r="K4" s="243"/>
      <c r="L4" s="243"/>
      <c r="M4" s="243"/>
      <c r="N4" s="244"/>
    </row>
    <row r="5" spans="1:14" ht="45.75" customHeight="1">
      <c r="A5" s="228" t="s">
        <v>45</v>
      </c>
      <c r="B5" s="229"/>
      <c r="C5" s="229"/>
      <c r="D5" s="229"/>
      <c r="E5" s="229"/>
      <c r="F5" s="229"/>
      <c r="G5" s="229"/>
      <c r="H5" s="229"/>
      <c r="I5" s="229"/>
      <c r="J5" s="229"/>
      <c r="K5" s="229"/>
      <c r="L5" s="229"/>
      <c r="M5" s="229"/>
      <c r="N5" s="230"/>
    </row>
    <row r="6" spans="1:14" ht="29.25" customHeight="1">
      <c r="A6" s="228" t="s">
        <v>46</v>
      </c>
      <c r="B6" s="229"/>
      <c r="C6" s="229"/>
      <c r="D6" s="229"/>
      <c r="E6" s="229"/>
      <c r="F6" s="229"/>
      <c r="G6" s="229"/>
      <c r="H6" s="229"/>
      <c r="I6" s="229"/>
      <c r="J6" s="229"/>
      <c r="K6" s="229"/>
      <c r="L6" s="229"/>
      <c r="M6" s="229"/>
      <c r="N6" s="230"/>
    </row>
    <row r="7" spans="1:14" ht="17.25" customHeight="1">
      <c r="A7" s="5" t="s">
        <v>47</v>
      </c>
      <c r="B7" s="6"/>
      <c r="C7" s="6"/>
      <c r="D7" s="6"/>
      <c r="E7" s="6"/>
      <c r="F7" s="6"/>
      <c r="G7" s="6"/>
      <c r="H7" s="6"/>
      <c r="I7" s="6"/>
      <c r="J7" s="6"/>
      <c r="K7" s="6"/>
      <c r="L7" s="6"/>
      <c r="M7" s="6"/>
      <c r="N7" s="8"/>
    </row>
    <row r="8" spans="1:14" ht="51" customHeight="1">
      <c r="A8" s="228" t="s">
        <v>48</v>
      </c>
      <c r="B8" s="229"/>
      <c r="C8" s="229"/>
      <c r="D8" s="229"/>
      <c r="E8" s="229"/>
      <c r="F8" s="229"/>
      <c r="G8" s="229"/>
      <c r="H8" s="229"/>
      <c r="I8" s="229"/>
      <c r="J8" s="229"/>
      <c r="K8" s="229"/>
      <c r="L8" s="229"/>
      <c r="M8" s="229"/>
      <c r="N8" s="230"/>
    </row>
    <row r="9" spans="1:14" ht="36" customHeight="1">
      <c r="A9" s="228" t="s">
        <v>49</v>
      </c>
      <c r="B9" s="229"/>
      <c r="C9" s="229"/>
      <c r="D9" s="229"/>
      <c r="E9" s="229"/>
      <c r="F9" s="229"/>
      <c r="G9" s="229"/>
      <c r="H9" s="229"/>
      <c r="I9" s="229"/>
      <c r="J9" s="229"/>
      <c r="K9" s="229"/>
      <c r="L9" s="229"/>
      <c r="M9" s="229"/>
      <c r="N9" s="230"/>
    </row>
    <row r="10" spans="1:14" ht="30" customHeight="1">
      <c r="A10" s="228" t="s">
        <v>50</v>
      </c>
      <c r="B10" s="229"/>
      <c r="C10" s="229"/>
      <c r="D10" s="229"/>
      <c r="E10" s="229"/>
      <c r="F10" s="229"/>
      <c r="G10" s="229"/>
      <c r="H10" s="229"/>
      <c r="I10" s="229"/>
      <c r="J10" s="229"/>
      <c r="K10" s="229"/>
      <c r="L10" s="229"/>
      <c r="M10" s="229"/>
      <c r="N10" s="230"/>
    </row>
    <row r="11" spans="1:14" ht="18.75" customHeight="1">
      <c r="A11" s="228" t="s">
        <v>51</v>
      </c>
      <c r="B11" s="229"/>
      <c r="C11" s="229"/>
      <c r="D11" s="229"/>
      <c r="E11" s="229"/>
      <c r="F11" s="229"/>
      <c r="G11" s="229"/>
      <c r="H11" s="229"/>
      <c r="I11" s="229"/>
      <c r="J11" s="229"/>
      <c r="K11" s="229"/>
      <c r="L11" s="229"/>
      <c r="M11" s="229"/>
      <c r="N11" s="230"/>
    </row>
    <row r="12" spans="1:14">
      <c r="A12" s="225" t="s">
        <v>52</v>
      </c>
      <c r="B12" s="226"/>
      <c r="C12" s="226"/>
      <c r="D12" s="226"/>
      <c r="E12" s="226"/>
      <c r="F12" s="226"/>
      <c r="G12" s="226"/>
      <c r="H12" s="226"/>
      <c r="I12" s="226"/>
      <c r="J12" s="226"/>
      <c r="K12" s="226"/>
      <c r="L12" s="226"/>
      <c r="M12" s="226"/>
      <c r="N12" s="227"/>
    </row>
    <row r="13" spans="1:14">
      <c r="A13" s="7" t="s">
        <v>53</v>
      </c>
      <c r="N13" s="9"/>
    </row>
    <row r="14" spans="1:14" ht="117" customHeight="1">
      <c r="A14" s="231" t="s">
        <v>54</v>
      </c>
      <c r="B14" s="232"/>
      <c r="C14" s="232"/>
      <c r="D14" s="232"/>
      <c r="E14" s="232"/>
      <c r="F14" s="232"/>
      <c r="G14" s="232"/>
      <c r="H14" s="232"/>
      <c r="I14" s="232"/>
      <c r="J14" s="232"/>
      <c r="K14" s="232"/>
      <c r="L14" s="232"/>
      <c r="M14" s="232"/>
      <c r="N14" s="233"/>
    </row>
    <row r="15" spans="1:14" ht="28.5" customHeight="1">
      <c r="A15" s="234" t="s">
        <v>55</v>
      </c>
      <c r="B15" s="235"/>
      <c r="C15" s="235"/>
      <c r="D15" s="235"/>
      <c r="E15" s="235"/>
      <c r="F15" s="235"/>
      <c r="G15" s="235"/>
      <c r="H15" s="235"/>
      <c r="I15" s="235"/>
      <c r="J15" s="235"/>
      <c r="K15" s="235"/>
      <c r="L15" s="235"/>
      <c r="M15" s="235"/>
      <c r="N15" s="236"/>
    </row>
    <row r="16" spans="1:14" ht="120" customHeight="1">
      <c r="A16" s="237" t="s">
        <v>56</v>
      </c>
      <c r="B16" s="238"/>
      <c r="C16" s="238"/>
      <c r="D16" s="238"/>
      <c r="E16" s="238"/>
      <c r="F16" s="238"/>
      <c r="G16" s="238"/>
      <c r="H16" s="238"/>
      <c r="I16" s="238"/>
      <c r="J16" s="238"/>
      <c r="K16" s="238"/>
      <c r="L16" s="238"/>
      <c r="M16" s="238"/>
      <c r="N16" s="239"/>
    </row>
    <row r="17" spans="1:14" ht="13.5" customHeight="1">
      <c r="A17" s="228" t="s">
        <v>57</v>
      </c>
      <c r="B17" s="229"/>
      <c r="C17" s="229"/>
      <c r="D17" s="229"/>
      <c r="E17" s="229"/>
      <c r="F17" s="229"/>
      <c r="G17" s="229"/>
      <c r="H17" s="229"/>
      <c r="I17" s="229"/>
      <c r="J17" s="229"/>
      <c r="K17" s="229"/>
      <c r="L17" s="229"/>
      <c r="M17" s="229"/>
      <c r="N17" s="230"/>
    </row>
    <row r="18" spans="1:14" ht="15" customHeight="1">
      <c r="A18" s="228" t="s">
        <v>58</v>
      </c>
      <c r="B18" s="229"/>
      <c r="C18" s="229"/>
      <c r="D18" s="229"/>
      <c r="E18" s="229"/>
      <c r="F18" s="229"/>
      <c r="G18" s="229"/>
      <c r="H18" s="229"/>
      <c r="I18" s="229"/>
      <c r="J18" s="229"/>
      <c r="K18" s="229"/>
      <c r="L18" s="229"/>
      <c r="M18" s="229"/>
      <c r="N18" s="230"/>
    </row>
    <row r="19" spans="1:14" ht="49.5" customHeight="1">
      <c r="A19" s="228" t="s">
        <v>59</v>
      </c>
      <c r="B19" s="229"/>
      <c r="C19" s="229"/>
      <c r="D19" s="229"/>
      <c r="E19" s="229"/>
      <c r="F19" s="229"/>
      <c r="G19" s="229"/>
      <c r="H19" s="229"/>
      <c r="I19" s="229"/>
      <c r="J19" s="229"/>
      <c r="K19" s="229"/>
      <c r="L19" s="229"/>
      <c r="M19" s="229"/>
      <c r="N19" s="230"/>
    </row>
    <row r="20" spans="1:14">
      <c r="A20" s="225" t="s">
        <v>60</v>
      </c>
      <c r="B20" s="226"/>
      <c r="C20" s="226"/>
      <c r="D20" s="226"/>
      <c r="E20" s="226"/>
      <c r="F20" s="226"/>
      <c r="G20" s="226"/>
      <c r="H20" s="226"/>
      <c r="I20" s="226"/>
      <c r="J20" s="226"/>
      <c r="K20" s="226"/>
      <c r="L20" s="226"/>
      <c r="M20" s="226"/>
      <c r="N20" s="227"/>
    </row>
    <row r="21" spans="1:14" ht="77.25" customHeight="1">
      <c r="A21" s="222" t="s">
        <v>61</v>
      </c>
      <c r="B21" s="223"/>
      <c r="C21" s="223"/>
      <c r="D21" s="223"/>
      <c r="E21" s="223"/>
      <c r="F21" s="223"/>
      <c r="G21" s="223"/>
      <c r="H21" s="223"/>
      <c r="I21" s="223"/>
      <c r="J21" s="223"/>
      <c r="K21" s="223"/>
      <c r="L21" s="223"/>
      <c r="M21" s="223"/>
      <c r="N21" s="224"/>
    </row>
    <row r="22" spans="1:14">
      <c r="A22" s="225" t="s">
        <v>62</v>
      </c>
      <c r="B22" s="226"/>
      <c r="C22" s="226"/>
      <c r="D22" s="226"/>
      <c r="E22" s="226"/>
      <c r="F22" s="226"/>
      <c r="G22" s="226"/>
      <c r="H22" s="226"/>
      <c r="I22" s="226"/>
      <c r="J22" s="226"/>
      <c r="K22" s="226"/>
      <c r="L22" s="226"/>
      <c r="M22" s="226"/>
      <c r="N22" s="227"/>
    </row>
    <row r="23" spans="1:14" ht="51.75" customHeight="1">
      <c r="A23" s="222" t="s">
        <v>63</v>
      </c>
      <c r="B23" s="223"/>
      <c r="C23" s="223"/>
      <c r="D23" s="223"/>
      <c r="E23" s="223"/>
      <c r="F23" s="223"/>
      <c r="G23" s="223"/>
      <c r="H23" s="223"/>
      <c r="I23" s="223"/>
      <c r="J23" s="223"/>
      <c r="K23" s="223"/>
      <c r="L23" s="223"/>
      <c r="M23" s="223"/>
      <c r="N23" s="224"/>
    </row>
    <row r="24" spans="1:14">
      <c r="A24" s="225" t="s">
        <v>64</v>
      </c>
      <c r="B24" s="226"/>
      <c r="C24" s="226"/>
      <c r="D24" s="226"/>
      <c r="E24" s="226"/>
      <c r="F24" s="226"/>
      <c r="G24" s="226"/>
      <c r="H24" s="226"/>
      <c r="I24" s="226"/>
      <c r="J24" s="226"/>
      <c r="K24" s="226"/>
      <c r="L24" s="226"/>
      <c r="M24" s="226"/>
      <c r="N24" s="227"/>
    </row>
    <row r="25" spans="1:14" ht="14.25" customHeight="1">
      <c r="A25" s="222" t="s">
        <v>65</v>
      </c>
      <c r="B25" s="223"/>
      <c r="C25" s="223"/>
      <c r="D25" s="223"/>
      <c r="E25" s="223"/>
      <c r="F25" s="223"/>
      <c r="G25" s="223"/>
      <c r="H25" s="223"/>
      <c r="I25" s="223"/>
      <c r="J25" s="223"/>
      <c r="K25" s="223"/>
      <c r="L25" s="223"/>
      <c r="M25" s="223"/>
      <c r="N25" s="224"/>
    </row>
    <row r="26" spans="1:14">
      <c r="A26" s="225" t="s">
        <v>66</v>
      </c>
      <c r="B26" s="226"/>
      <c r="C26" s="226"/>
      <c r="D26" s="226"/>
      <c r="E26" s="226"/>
      <c r="F26" s="226"/>
      <c r="G26" s="226"/>
      <c r="H26" s="226"/>
      <c r="I26" s="226"/>
      <c r="J26" s="226"/>
      <c r="K26" s="226"/>
      <c r="L26" s="226"/>
      <c r="M26" s="226"/>
      <c r="N26" s="227"/>
    </row>
    <row r="27" spans="1:14" ht="63" customHeight="1">
      <c r="A27" s="222" t="s">
        <v>67</v>
      </c>
      <c r="B27" s="223"/>
      <c r="C27" s="223"/>
      <c r="D27" s="223"/>
      <c r="E27" s="223"/>
      <c r="F27" s="223"/>
      <c r="G27" s="223"/>
      <c r="H27" s="223"/>
      <c r="I27" s="223"/>
      <c r="J27" s="223"/>
      <c r="K27" s="223"/>
      <c r="L27" s="223"/>
      <c r="M27" s="223"/>
      <c r="N27" s="224"/>
    </row>
    <row r="28" spans="1:14">
      <c r="A28" s="225" t="s">
        <v>68</v>
      </c>
      <c r="B28" s="226"/>
      <c r="C28" s="226"/>
      <c r="D28" s="226"/>
      <c r="E28" s="226"/>
      <c r="F28" s="226"/>
      <c r="G28" s="226"/>
      <c r="H28" s="226"/>
      <c r="I28" s="226"/>
      <c r="J28" s="226"/>
      <c r="K28" s="226"/>
      <c r="L28" s="226"/>
      <c r="M28" s="226"/>
      <c r="N28" s="227"/>
    </row>
    <row r="29" spans="1:14" ht="17.25" customHeight="1">
      <c r="A29" s="222" t="s">
        <v>69</v>
      </c>
      <c r="B29" s="223"/>
      <c r="C29" s="223"/>
      <c r="D29" s="223"/>
      <c r="E29" s="223"/>
      <c r="F29" s="223"/>
      <c r="G29" s="223"/>
      <c r="H29" s="223"/>
      <c r="I29" s="223"/>
      <c r="J29" s="223"/>
      <c r="K29" s="223"/>
      <c r="L29" s="223"/>
      <c r="M29" s="223"/>
      <c r="N29" s="224"/>
    </row>
    <row r="30" spans="1:14" ht="36" customHeight="1">
      <c r="A30" s="222" t="s">
        <v>70</v>
      </c>
      <c r="B30" s="223"/>
      <c r="C30" s="223"/>
      <c r="D30" s="223"/>
      <c r="E30" s="223"/>
      <c r="F30" s="223"/>
      <c r="G30" s="223"/>
      <c r="H30" s="223"/>
      <c r="I30" s="223"/>
      <c r="J30" s="223"/>
      <c r="K30" s="223"/>
      <c r="L30" s="223"/>
      <c r="M30" s="223"/>
      <c r="N30" s="224"/>
    </row>
    <row r="31" spans="1:14">
      <c r="A31" s="225" t="s">
        <v>71</v>
      </c>
      <c r="B31" s="226"/>
      <c r="C31" s="226"/>
      <c r="D31" s="226"/>
      <c r="E31" s="226"/>
      <c r="F31" s="226"/>
      <c r="G31" s="226"/>
      <c r="H31" s="226"/>
      <c r="I31" s="226"/>
      <c r="J31" s="226"/>
      <c r="K31" s="226"/>
      <c r="L31" s="226"/>
      <c r="M31" s="226"/>
      <c r="N31" s="227"/>
    </row>
    <row r="32" spans="1:14">
      <c r="A32" s="225" t="s">
        <v>72</v>
      </c>
      <c r="B32" s="226"/>
      <c r="C32" s="226"/>
      <c r="D32" s="226"/>
      <c r="E32" s="226"/>
      <c r="F32" s="226"/>
      <c r="G32" s="226"/>
      <c r="H32" s="226"/>
      <c r="I32" s="226"/>
      <c r="J32" s="226"/>
      <c r="K32" s="226"/>
      <c r="L32" s="226"/>
      <c r="M32" s="226"/>
      <c r="N32" s="227"/>
    </row>
    <row r="33" spans="1:14" ht="34.5" customHeight="1">
      <c r="A33" s="222" t="s">
        <v>73</v>
      </c>
      <c r="B33" s="223"/>
      <c r="C33" s="223"/>
      <c r="D33" s="223"/>
      <c r="E33" s="223"/>
      <c r="F33" s="223"/>
      <c r="G33" s="223"/>
      <c r="H33" s="223"/>
      <c r="I33" s="223"/>
      <c r="J33" s="223"/>
      <c r="K33" s="223"/>
      <c r="L33" s="223"/>
      <c r="M33" s="223"/>
      <c r="N33" s="224"/>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9"/>
  <sheetViews>
    <sheetView tabSelected="1" topLeftCell="A85" zoomScaleNormal="100" workbookViewId="0">
      <selection activeCell="M97" sqref="M97"/>
    </sheetView>
  </sheetViews>
  <sheetFormatPr defaultColWidth="9.140625" defaultRowHeight="15"/>
  <cols>
    <col min="1" max="1" width="6.28515625" style="49" customWidth="1"/>
    <col min="2" max="2" width="45.5703125" style="37" customWidth="1"/>
    <col min="3" max="3" width="9.28515625" style="37" customWidth="1"/>
    <col min="4" max="4" width="9.85546875" style="37" customWidth="1"/>
    <col min="5" max="5" width="9.85546875" style="50" customWidth="1"/>
    <col min="6" max="6" width="12.42578125" style="37" customWidth="1"/>
    <col min="7" max="7" width="57.28515625" style="37" customWidth="1"/>
    <col min="8" max="8" width="9.140625" style="37" customWidth="1"/>
    <col min="9" max="9" width="9.5703125" style="37" customWidth="1"/>
    <col min="10" max="10" width="10.7109375" style="37" customWidth="1"/>
    <col min="11" max="11" width="13.140625" style="37" customWidth="1"/>
    <col min="12" max="12" width="9.140625" style="37"/>
    <col min="13" max="13" width="10" style="37" bestFit="1" customWidth="1"/>
    <col min="14" max="16384" width="9.140625" style="37"/>
  </cols>
  <sheetData>
    <row r="1" spans="1:11">
      <c r="A1" s="246"/>
      <c r="B1" s="246"/>
      <c r="C1" s="77"/>
      <c r="D1" s="77"/>
      <c r="E1" s="78"/>
      <c r="F1" s="77"/>
      <c r="G1" s="79"/>
      <c r="H1" s="79"/>
      <c r="I1" s="79"/>
      <c r="J1" s="80"/>
      <c r="K1" s="80"/>
    </row>
    <row r="2" spans="1:11">
      <c r="A2" s="246"/>
      <c r="B2" s="246"/>
      <c r="C2" s="77"/>
      <c r="D2" s="77"/>
      <c r="E2" s="78"/>
      <c r="F2" s="77"/>
      <c r="G2" s="77"/>
      <c r="H2" s="77"/>
      <c r="I2" s="80"/>
      <c r="J2" s="80"/>
      <c r="K2" s="80"/>
    </row>
    <row r="3" spans="1:11">
      <c r="A3" s="245"/>
      <c r="B3" s="245"/>
      <c r="C3" s="245"/>
      <c r="D3" s="245"/>
      <c r="E3" s="245"/>
      <c r="F3" s="245"/>
      <c r="G3" s="245"/>
      <c r="H3" s="245"/>
      <c r="I3" s="245"/>
      <c r="J3" s="245"/>
      <c r="K3" s="55"/>
    </row>
    <row r="4" spans="1:11">
      <c r="A4" s="245" t="s">
        <v>202</v>
      </c>
      <c r="B4" s="245"/>
      <c r="C4" s="245"/>
      <c r="D4" s="245"/>
      <c r="E4" s="245"/>
      <c r="F4" s="245"/>
      <c r="G4" s="245"/>
      <c r="H4" s="245"/>
      <c r="I4" s="245"/>
    </row>
    <row r="5" spans="1:11">
      <c r="A5" s="247" t="s">
        <v>201</v>
      </c>
      <c r="B5" s="247"/>
      <c r="C5" s="247"/>
      <c r="D5" s="247"/>
      <c r="E5" s="247"/>
      <c r="F5" s="247"/>
      <c r="G5" s="247"/>
      <c r="H5" s="247"/>
      <c r="I5" s="247"/>
      <c r="J5" s="247"/>
      <c r="K5" s="247"/>
    </row>
    <row r="6" spans="1:11">
      <c r="A6" s="247"/>
      <c r="B6" s="247"/>
      <c r="C6" s="247"/>
      <c r="D6" s="247"/>
      <c r="E6" s="247"/>
      <c r="F6" s="247"/>
      <c r="G6" s="247"/>
      <c r="H6" s="247"/>
      <c r="I6" s="247"/>
      <c r="J6" s="247"/>
      <c r="K6" s="247"/>
    </row>
    <row r="7" spans="1:11" s="43" customFormat="1" ht="86.25">
      <c r="A7" s="38" t="s">
        <v>74</v>
      </c>
      <c r="B7" s="39" t="s">
        <v>75</v>
      </c>
      <c r="C7" s="40" t="s">
        <v>76</v>
      </c>
      <c r="D7" s="41" t="s">
        <v>114</v>
      </c>
      <c r="E7" s="42" t="s">
        <v>118</v>
      </c>
      <c r="F7" s="41" t="s">
        <v>119</v>
      </c>
      <c r="G7" s="40" t="s">
        <v>77</v>
      </c>
      <c r="H7" s="40" t="s">
        <v>78</v>
      </c>
      <c r="I7" s="41" t="s">
        <v>79</v>
      </c>
      <c r="J7" s="41" t="s">
        <v>120</v>
      </c>
      <c r="K7" s="41" t="s">
        <v>121</v>
      </c>
    </row>
    <row r="8" spans="1:11" s="43" customFormat="1">
      <c r="A8" s="51"/>
      <c r="B8" s="81" t="s">
        <v>165</v>
      </c>
      <c r="C8" s="22"/>
      <c r="D8" s="23"/>
      <c r="E8" s="44"/>
      <c r="F8" s="23"/>
      <c r="G8" s="22"/>
      <c r="H8" s="22"/>
      <c r="I8" s="24"/>
      <c r="J8" s="24"/>
      <c r="K8" s="24"/>
    </row>
    <row r="9" spans="1:11" s="43" customFormat="1" ht="15" customHeight="1">
      <c r="A9" s="22">
        <v>1</v>
      </c>
      <c r="B9" s="87" t="s">
        <v>203</v>
      </c>
      <c r="C9" s="88" t="s">
        <v>80</v>
      </c>
      <c r="D9" s="187">
        <v>1</v>
      </c>
      <c r="E9" s="187">
        <v>150</v>
      </c>
      <c r="F9" s="187">
        <f t="shared" ref="F9:F23" si="0">E9*D9</f>
        <v>150</v>
      </c>
      <c r="G9" s="159" t="s">
        <v>198</v>
      </c>
      <c r="H9" s="163" t="s">
        <v>80</v>
      </c>
      <c r="I9" s="154">
        <v>3</v>
      </c>
      <c r="J9" s="154">
        <v>278.68</v>
      </c>
      <c r="K9" s="154">
        <f t="shared" ref="K9" si="1">J9*I9</f>
        <v>836.04</v>
      </c>
    </row>
    <row r="10" spans="1:11" s="43" customFormat="1" ht="15" customHeight="1">
      <c r="A10" s="22">
        <v>2</v>
      </c>
      <c r="B10" s="87" t="s">
        <v>204</v>
      </c>
      <c r="C10" s="88" t="s">
        <v>80</v>
      </c>
      <c r="D10" s="187">
        <v>12</v>
      </c>
      <c r="E10" s="187">
        <v>150</v>
      </c>
      <c r="F10" s="187">
        <f t="shared" si="0"/>
        <v>1800</v>
      </c>
      <c r="G10" s="158"/>
      <c r="H10" s="163"/>
      <c r="I10" s="154"/>
      <c r="J10" s="154"/>
      <c r="K10" s="154"/>
    </row>
    <row r="11" spans="1:11" s="43" customFormat="1" ht="15" customHeight="1">
      <c r="A11" s="22">
        <v>3</v>
      </c>
      <c r="B11" s="87" t="s">
        <v>205</v>
      </c>
      <c r="C11" s="88" t="s">
        <v>80</v>
      </c>
      <c r="D11" s="187">
        <v>1</v>
      </c>
      <c r="E11" s="187">
        <v>300</v>
      </c>
      <c r="F11" s="187">
        <f t="shared" si="0"/>
        <v>300</v>
      </c>
      <c r="G11" s="160" t="s">
        <v>199</v>
      </c>
      <c r="H11" s="162" t="s">
        <v>80</v>
      </c>
      <c r="I11" s="165">
        <v>1</v>
      </c>
      <c r="J11" s="165">
        <v>97.5</v>
      </c>
      <c r="K11" s="154">
        <f t="shared" ref="K11:K12" si="2">J11*I11</f>
        <v>97.5</v>
      </c>
    </row>
    <row r="12" spans="1:11" s="43" customFormat="1" ht="15" customHeight="1">
      <c r="A12" s="22">
        <v>4</v>
      </c>
      <c r="B12" s="87" t="s">
        <v>206</v>
      </c>
      <c r="C12" s="88" t="s">
        <v>80</v>
      </c>
      <c r="D12" s="187">
        <v>7</v>
      </c>
      <c r="E12" s="187">
        <v>150</v>
      </c>
      <c r="F12" s="187">
        <f t="shared" si="0"/>
        <v>1050</v>
      </c>
      <c r="G12" s="160" t="s">
        <v>200</v>
      </c>
      <c r="H12" s="162" t="s">
        <v>80</v>
      </c>
      <c r="I12" s="165">
        <v>3</v>
      </c>
      <c r="J12" s="165">
        <v>150.83000000000001</v>
      </c>
      <c r="K12" s="154">
        <f t="shared" si="2"/>
        <v>452.49</v>
      </c>
    </row>
    <row r="13" spans="1:11" s="43" customFormat="1" ht="15" customHeight="1">
      <c r="A13" s="22">
        <v>5</v>
      </c>
      <c r="B13" s="87" t="s">
        <v>207</v>
      </c>
      <c r="C13" s="88" t="s">
        <v>80</v>
      </c>
      <c r="D13" s="187">
        <v>2</v>
      </c>
      <c r="E13" s="187">
        <v>150</v>
      </c>
      <c r="F13" s="187">
        <f t="shared" si="0"/>
        <v>300</v>
      </c>
      <c r="G13" s="91"/>
      <c r="H13" s="46"/>
      <c r="I13" s="83"/>
      <c r="J13" s="84"/>
      <c r="K13" s="83"/>
    </row>
    <row r="14" spans="1:11" s="43" customFormat="1" ht="15" customHeight="1">
      <c r="A14" s="22">
        <v>6</v>
      </c>
      <c r="B14" s="87" t="s">
        <v>208</v>
      </c>
      <c r="C14" s="88" t="s">
        <v>80</v>
      </c>
      <c r="D14" s="187">
        <v>2</v>
      </c>
      <c r="E14" s="187">
        <v>150</v>
      </c>
      <c r="F14" s="187">
        <f t="shared" si="0"/>
        <v>300</v>
      </c>
      <c r="G14" s="91"/>
      <c r="H14" s="46"/>
      <c r="I14" s="83"/>
      <c r="J14" s="84"/>
      <c r="K14" s="83"/>
    </row>
    <row r="15" spans="1:11" s="43" customFormat="1" ht="15" customHeight="1">
      <c r="A15" s="22">
        <v>7</v>
      </c>
      <c r="B15" s="87" t="s">
        <v>209</v>
      </c>
      <c r="C15" s="88" t="s">
        <v>80</v>
      </c>
      <c r="D15" s="187">
        <v>3</v>
      </c>
      <c r="E15" s="187">
        <v>50</v>
      </c>
      <c r="F15" s="187">
        <f t="shared" si="0"/>
        <v>150</v>
      </c>
      <c r="G15" s="91"/>
      <c r="H15" s="46"/>
      <c r="I15" s="83"/>
      <c r="J15" s="84"/>
      <c r="K15" s="83"/>
    </row>
    <row r="16" spans="1:11" s="43" customFormat="1" ht="15" customHeight="1">
      <c r="A16" s="22">
        <v>8</v>
      </c>
      <c r="B16" s="87" t="s">
        <v>210</v>
      </c>
      <c r="C16" s="88" t="s">
        <v>80</v>
      </c>
      <c r="D16" s="187">
        <v>1</v>
      </c>
      <c r="E16" s="187">
        <v>300</v>
      </c>
      <c r="F16" s="187">
        <f t="shared" si="0"/>
        <v>300</v>
      </c>
      <c r="G16" s="91"/>
      <c r="H16" s="46"/>
      <c r="I16" s="83"/>
      <c r="J16" s="84"/>
      <c r="K16" s="83"/>
    </row>
    <row r="17" spans="1:11" s="43" customFormat="1" ht="15" customHeight="1">
      <c r="A17" s="22">
        <v>9</v>
      </c>
      <c r="B17" s="87" t="s">
        <v>211</v>
      </c>
      <c r="C17" s="88" t="s">
        <v>80</v>
      </c>
      <c r="D17" s="187">
        <v>1</v>
      </c>
      <c r="E17" s="187">
        <v>150</v>
      </c>
      <c r="F17" s="187">
        <f t="shared" si="0"/>
        <v>150</v>
      </c>
      <c r="G17" s="91"/>
      <c r="H17" s="46"/>
      <c r="I17" s="83"/>
      <c r="J17" s="84"/>
      <c r="K17" s="83"/>
    </row>
    <row r="18" spans="1:11" s="43" customFormat="1" ht="15" customHeight="1">
      <c r="A18" s="22">
        <v>10</v>
      </c>
      <c r="B18" s="87" t="s">
        <v>212</v>
      </c>
      <c r="C18" s="88" t="s">
        <v>80</v>
      </c>
      <c r="D18" s="187">
        <v>1</v>
      </c>
      <c r="E18" s="187">
        <v>300</v>
      </c>
      <c r="F18" s="187">
        <f t="shared" si="0"/>
        <v>300</v>
      </c>
      <c r="G18" s="91"/>
      <c r="H18" s="46"/>
      <c r="I18" s="83"/>
      <c r="J18" s="84"/>
      <c r="K18" s="83"/>
    </row>
    <row r="19" spans="1:11" s="43" customFormat="1" ht="15" customHeight="1">
      <c r="A19" s="22">
        <v>11</v>
      </c>
      <c r="B19" s="87" t="s">
        <v>213</v>
      </c>
      <c r="C19" s="88" t="s">
        <v>80</v>
      </c>
      <c r="D19" s="187">
        <v>1</v>
      </c>
      <c r="E19" s="187">
        <v>200</v>
      </c>
      <c r="F19" s="187">
        <f t="shared" si="0"/>
        <v>200</v>
      </c>
      <c r="G19" s="91"/>
      <c r="H19" s="46"/>
      <c r="I19" s="83"/>
      <c r="J19" s="84"/>
      <c r="K19" s="83"/>
    </row>
    <row r="20" spans="1:11" s="43" customFormat="1" ht="15" customHeight="1">
      <c r="A20" s="22">
        <v>12</v>
      </c>
      <c r="B20" s="87" t="s">
        <v>217</v>
      </c>
      <c r="C20" s="88" t="s">
        <v>80</v>
      </c>
      <c r="D20" s="187">
        <v>1</v>
      </c>
      <c r="E20" s="187">
        <v>136</v>
      </c>
      <c r="F20" s="187">
        <f t="shared" si="0"/>
        <v>136</v>
      </c>
      <c r="G20" s="91"/>
      <c r="H20" s="46"/>
      <c r="I20" s="83"/>
      <c r="J20" s="84"/>
      <c r="K20" s="83"/>
    </row>
    <row r="21" spans="1:11" s="43" customFormat="1" ht="15" customHeight="1">
      <c r="A21" s="22">
        <v>13</v>
      </c>
      <c r="B21" s="87" t="s">
        <v>214</v>
      </c>
      <c r="C21" s="88" t="s">
        <v>80</v>
      </c>
      <c r="D21" s="187">
        <v>1</v>
      </c>
      <c r="E21" s="187">
        <v>150</v>
      </c>
      <c r="F21" s="187">
        <f t="shared" si="0"/>
        <v>150</v>
      </c>
      <c r="G21" s="91"/>
      <c r="H21" s="46"/>
      <c r="I21" s="83"/>
      <c r="J21" s="84"/>
      <c r="K21" s="83"/>
    </row>
    <row r="22" spans="1:11" s="43" customFormat="1" ht="15" customHeight="1">
      <c r="A22" s="22">
        <v>14</v>
      </c>
      <c r="B22" s="87" t="s">
        <v>215</v>
      </c>
      <c r="C22" s="88" t="s">
        <v>80</v>
      </c>
      <c r="D22" s="187">
        <v>12</v>
      </c>
      <c r="E22" s="187">
        <v>50</v>
      </c>
      <c r="F22" s="187">
        <f t="shared" si="0"/>
        <v>600</v>
      </c>
      <c r="G22" s="91"/>
      <c r="H22" s="46"/>
      <c r="I22" s="83"/>
      <c r="J22" s="84"/>
      <c r="K22" s="83"/>
    </row>
    <row r="23" spans="1:11" s="43" customFormat="1" ht="15" customHeight="1">
      <c r="A23" s="22">
        <v>15</v>
      </c>
      <c r="B23" s="87" t="s">
        <v>216</v>
      </c>
      <c r="C23" s="88" t="s">
        <v>86</v>
      </c>
      <c r="D23" s="187">
        <v>31.72</v>
      </c>
      <c r="E23" s="187">
        <v>10</v>
      </c>
      <c r="F23" s="187">
        <f t="shared" si="0"/>
        <v>317.2</v>
      </c>
      <c r="G23" s="91"/>
      <c r="H23" s="46"/>
      <c r="I23" s="83"/>
      <c r="J23" s="84"/>
      <c r="K23" s="83"/>
    </row>
    <row r="24" spans="1:11" s="43" customFormat="1" ht="15" customHeight="1">
      <c r="A24" s="22">
        <v>16</v>
      </c>
      <c r="B24" s="87" t="s">
        <v>158</v>
      </c>
      <c r="C24" s="88" t="s">
        <v>142</v>
      </c>
      <c r="D24" s="187">
        <v>77.14</v>
      </c>
      <c r="E24" s="187">
        <v>41</v>
      </c>
      <c r="F24" s="187">
        <f t="shared" ref="F24" si="3">D24*E24</f>
        <v>3162.7400000000002</v>
      </c>
      <c r="G24" s="91"/>
      <c r="H24" s="46"/>
      <c r="I24" s="83"/>
      <c r="J24" s="84"/>
      <c r="K24" s="83"/>
    </row>
    <row r="25" spans="1:11" s="43" customFormat="1" ht="30">
      <c r="A25" s="22">
        <v>17</v>
      </c>
      <c r="B25" s="87" t="s">
        <v>218</v>
      </c>
      <c r="C25" s="88" t="s">
        <v>142</v>
      </c>
      <c r="D25" s="187">
        <v>10</v>
      </c>
      <c r="E25" s="187">
        <v>39</v>
      </c>
      <c r="F25" s="187">
        <f t="shared" ref="F25:F28" si="4">E25*D25</f>
        <v>390</v>
      </c>
      <c r="G25" s="46"/>
      <c r="H25" s="46"/>
      <c r="I25" s="83"/>
      <c r="J25" s="84"/>
      <c r="K25" s="83"/>
    </row>
    <row r="26" spans="1:11" s="43" customFormat="1">
      <c r="A26" s="22">
        <v>18</v>
      </c>
      <c r="B26" s="87" t="s">
        <v>219</v>
      </c>
      <c r="C26" s="88" t="s">
        <v>142</v>
      </c>
      <c r="D26" s="187">
        <v>10</v>
      </c>
      <c r="E26" s="187">
        <v>62</v>
      </c>
      <c r="F26" s="187">
        <f t="shared" si="4"/>
        <v>620</v>
      </c>
      <c r="G26" s="91"/>
      <c r="H26" s="46"/>
      <c r="I26" s="83"/>
      <c r="J26" s="84"/>
      <c r="K26" s="83"/>
    </row>
    <row r="27" spans="1:11" s="43" customFormat="1" ht="35.25" customHeight="1">
      <c r="A27" s="22">
        <v>19</v>
      </c>
      <c r="B27" s="87" t="s">
        <v>164</v>
      </c>
      <c r="C27" s="88" t="s">
        <v>80</v>
      </c>
      <c r="D27" s="89">
        <v>15</v>
      </c>
      <c r="E27" s="90">
        <v>17</v>
      </c>
      <c r="F27" s="90">
        <f t="shared" si="4"/>
        <v>255</v>
      </c>
      <c r="G27" s="91"/>
      <c r="H27" s="46"/>
      <c r="I27" s="83"/>
      <c r="J27" s="84"/>
      <c r="K27" s="83"/>
    </row>
    <row r="28" spans="1:11" s="43" customFormat="1" ht="30">
      <c r="A28" s="22">
        <v>20</v>
      </c>
      <c r="B28" s="87" t="s">
        <v>220</v>
      </c>
      <c r="C28" s="85" t="s">
        <v>80</v>
      </c>
      <c r="D28" s="86">
        <v>37</v>
      </c>
      <c r="E28" s="86">
        <v>35</v>
      </c>
      <c r="F28" s="82">
        <f t="shared" si="4"/>
        <v>1295</v>
      </c>
      <c r="G28" s="46"/>
      <c r="H28" s="46"/>
      <c r="I28" s="83"/>
      <c r="J28" s="84"/>
      <c r="K28" s="83"/>
    </row>
    <row r="29" spans="1:11" s="43" customFormat="1" ht="26.45" customHeight="1">
      <c r="A29" s="22">
        <v>21</v>
      </c>
      <c r="B29" s="30" t="s">
        <v>183</v>
      </c>
      <c r="C29" s="31"/>
      <c r="D29" s="32"/>
      <c r="E29" s="32"/>
      <c r="F29" s="32">
        <f>SUM(F9:F28)</f>
        <v>11925.94</v>
      </c>
      <c r="G29" s="30" t="s">
        <v>166</v>
      </c>
      <c r="H29" s="34"/>
      <c r="I29" s="35"/>
      <c r="J29" s="92"/>
      <c r="K29" s="93">
        <f>SUM(K9:K28)</f>
        <v>1386.03</v>
      </c>
    </row>
    <row r="30" spans="1:11" s="43" customFormat="1" ht="27.6" customHeight="1">
      <c r="A30" s="22">
        <v>22</v>
      </c>
      <c r="B30" s="168" t="s">
        <v>221</v>
      </c>
      <c r="C30" s="88"/>
      <c r="D30" s="26"/>
      <c r="E30" s="26"/>
      <c r="F30" s="82"/>
      <c r="G30" s="22"/>
      <c r="H30" s="22"/>
      <c r="I30" s="25"/>
      <c r="J30" s="25"/>
      <c r="K30" s="26"/>
    </row>
    <row r="31" spans="1:11" s="43" customFormat="1" ht="27.6" customHeight="1">
      <c r="A31" s="22">
        <v>23</v>
      </c>
      <c r="B31" s="109" t="s">
        <v>112</v>
      </c>
      <c r="C31" s="88" t="s">
        <v>88</v>
      </c>
      <c r="D31" s="26">
        <v>1.4</v>
      </c>
      <c r="E31" s="26">
        <v>42.5</v>
      </c>
      <c r="F31" s="82">
        <f>D31*E31</f>
        <v>59.499999999999993</v>
      </c>
      <c r="G31" s="22" t="s">
        <v>161</v>
      </c>
      <c r="H31" s="22" t="s">
        <v>81</v>
      </c>
      <c r="I31" s="25">
        <f>D31*0.02*2</f>
        <v>5.5999999999999994E-2</v>
      </c>
      <c r="J31" s="25">
        <v>7.36</v>
      </c>
      <c r="K31" s="26">
        <f t="shared" ref="K31" si="5">J31*I31</f>
        <v>0.41215999999999997</v>
      </c>
    </row>
    <row r="32" spans="1:11" s="43" customFormat="1" ht="42" customHeight="1">
      <c r="A32" s="22">
        <v>24</v>
      </c>
      <c r="B32" s="109" t="s">
        <v>222</v>
      </c>
      <c r="C32" s="88" t="s">
        <v>142</v>
      </c>
      <c r="D32" s="26">
        <v>13.32</v>
      </c>
      <c r="E32" s="26">
        <v>62</v>
      </c>
      <c r="F32" s="82">
        <f>D32*E32</f>
        <v>825.84</v>
      </c>
      <c r="G32" s="102" t="s">
        <v>223</v>
      </c>
      <c r="H32" s="102" t="s">
        <v>80</v>
      </c>
      <c r="I32" s="98">
        <v>37</v>
      </c>
      <c r="J32" s="96">
        <v>150</v>
      </c>
      <c r="K32" s="26">
        <f>J32*I32</f>
        <v>5550</v>
      </c>
    </row>
    <row r="33" spans="1:15" s="43" customFormat="1" ht="30">
      <c r="A33" s="22">
        <v>25</v>
      </c>
      <c r="B33" s="109" t="s">
        <v>174</v>
      </c>
      <c r="C33" s="106" t="s">
        <v>86</v>
      </c>
      <c r="D33" s="90">
        <v>76.42</v>
      </c>
      <c r="E33" s="90">
        <v>210</v>
      </c>
      <c r="F33" s="82">
        <f t="shared" ref="F33" si="6">D33*E33</f>
        <v>16048.2</v>
      </c>
      <c r="G33" s="22" t="s">
        <v>161</v>
      </c>
      <c r="H33" s="22" t="s">
        <v>81</v>
      </c>
      <c r="I33" s="25">
        <f>D33*6</f>
        <v>458.52</v>
      </c>
      <c r="J33" s="25">
        <v>7.36</v>
      </c>
      <c r="K33" s="26">
        <f t="shared" ref="K33" si="7">J33*I33</f>
        <v>3374.7071999999998</v>
      </c>
    </row>
    <row r="34" spans="1:15" s="43" customFormat="1">
      <c r="A34" s="22">
        <v>26</v>
      </c>
      <c r="B34" s="109"/>
      <c r="C34" s="25"/>
      <c r="D34" s="90"/>
      <c r="E34" s="90"/>
      <c r="F34" s="90"/>
      <c r="G34" s="110" t="s">
        <v>185</v>
      </c>
      <c r="H34" s="110" t="s">
        <v>82</v>
      </c>
      <c r="I34" s="96">
        <f>D33*0.1</f>
        <v>7.6420000000000003</v>
      </c>
      <c r="J34" s="96">
        <v>38.58</v>
      </c>
      <c r="K34" s="26">
        <f t="shared" ref="K34:K36" si="8">J34*I34</f>
        <v>294.82835999999998</v>
      </c>
    </row>
    <row r="35" spans="1:15" s="43" customFormat="1">
      <c r="A35" s="22">
        <v>27</v>
      </c>
      <c r="B35" s="109"/>
      <c r="C35" s="25"/>
      <c r="D35" s="90"/>
      <c r="E35" s="90"/>
      <c r="F35" s="90"/>
      <c r="G35" s="110" t="s">
        <v>159</v>
      </c>
      <c r="H35" s="110" t="s">
        <v>87</v>
      </c>
      <c r="I35" s="96">
        <f>D33*1.05</f>
        <v>80.241</v>
      </c>
      <c r="J35" s="96">
        <v>457.5</v>
      </c>
      <c r="K35" s="26">
        <f t="shared" si="8"/>
        <v>36710.2575</v>
      </c>
    </row>
    <row r="36" spans="1:15" s="43" customFormat="1">
      <c r="A36" s="22">
        <v>28</v>
      </c>
      <c r="B36" s="109"/>
      <c r="C36" s="25"/>
      <c r="D36" s="90"/>
      <c r="E36" s="90"/>
      <c r="F36" s="90"/>
      <c r="G36" s="110" t="s">
        <v>143</v>
      </c>
      <c r="H36" s="110" t="s">
        <v>81</v>
      </c>
      <c r="I36" s="96">
        <f>D33*0.5</f>
        <v>38.21</v>
      </c>
      <c r="J36" s="96">
        <v>97.5</v>
      </c>
      <c r="K36" s="26">
        <f t="shared" si="8"/>
        <v>3725.4749999999999</v>
      </c>
    </row>
    <row r="37" spans="1:15" s="53" customFormat="1" ht="30">
      <c r="A37" s="22">
        <v>29</v>
      </c>
      <c r="B37" s="176" t="s">
        <v>230</v>
      </c>
      <c r="C37" s="169" t="s">
        <v>88</v>
      </c>
      <c r="D37" s="114">
        <v>5</v>
      </c>
      <c r="E37" s="177">
        <v>19</v>
      </c>
      <c r="F37" s="177">
        <f>D37*E37</f>
        <v>95</v>
      </c>
      <c r="G37" s="178" t="s">
        <v>231</v>
      </c>
      <c r="H37" s="179" t="s">
        <v>80</v>
      </c>
      <c r="I37" s="180">
        <v>2</v>
      </c>
      <c r="J37" s="181">
        <v>84</v>
      </c>
      <c r="K37" s="182">
        <f t="shared" ref="K37" si="9">J37*I37</f>
        <v>168</v>
      </c>
      <c r="L37" s="183"/>
      <c r="M37" s="49"/>
      <c r="N37" s="183"/>
      <c r="O37" s="184"/>
    </row>
    <row r="38" spans="1:15" s="43" customFormat="1">
      <c r="A38" s="22">
        <v>30</v>
      </c>
      <c r="B38" s="166"/>
      <c r="C38" s="153"/>
      <c r="D38" s="114"/>
      <c r="E38" s="128"/>
      <c r="F38" s="128"/>
      <c r="G38" s="167"/>
      <c r="H38" s="161"/>
      <c r="I38" s="155"/>
      <c r="J38" s="164"/>
      <c r="K38" s="156"/>
    </row>
    <row r="39" spans="1:15" s="43" customFormat="1">
      <c r="A39" s="22">
        <v>31</v>
      </c>
      <c r="B39" s="104" t="s">
        <v>184</v>
      </c>
      <c r="C39" s="105" t="s">
        <v>142</v>
      </c>
      <c r="D39" s="96">
        <v>11</v>
      </c>
      <c r="E39" s="90">
        <v>79</v>
      </c>
      <c r="F39" s="90">
        <f>D39*E39</f>
        <v>869</v>
      </c>
      <c r="G39" s="103" t="s">
        <v>190</v>
      </c>
      <c r="H39" s="102" t="s">
        <v>81</v>
      </c>
      <c r="I39" s="98">
        <f>(D39*1.5+D40*0.3)</f>
        <v>21</v>
      </c>
      <c r="J39" s="96">
        <v>11.53</v>
      </c>
      <c r="K39" s="26">
        <f>J39*I39</f>
        <v>242.13</v>
      </c>
    </row>
    <row r="40" spans="1:15" s="43" customFormat="1">
      <c r="A40" s="22">
        <v>32</v>
      </c>
      <c r="B40" s="142" t="s">
        <v>232</v>
      </c>
      <c r="C40" s="185" t="s">
        <v>80</v>
      </c>
      <c r="D40" s="189">
        <v>15</v>
      </c>
      <c r="E40" s="185">
        <v>56</v>
      </c>
      <c r="F40" s="90">
        <f>D40*E40</f>
        <v>840</v>
      </c>
      <c r="G40" s="110" t="s">
        <v>185</v>
      </c>
      <c r="H40" s="110" t="s">
        <v>82</v>
      </c>
      <c r="I40" s="96">
        <f>D39*0.1</f>
        <v>1.1000000000000001</v>
      </c>
      <c r="J40" s="96">
        <v>38.58</v>
      </c>
      <c r="K40" s="26">
        <f t="shared" ref="K40" si="10">J40*I40</f>
        <v>42.438000000000002</v>
      </c>
    </row>
    <row r="41" spans="1:15" s="43" customFormat="1">
      <c r="A41" s="22">
        <v>33</v>
      </c>
      <c r="B41" s="104" t="s">
        <v>224</v>
      </c>
      <c r="C41" s="105" t="s">
        <v>142</v>
      </c>
      <c r="D41" s="96">
        <v>4</v>
      </c>
      <c r="E41" s="90">
        <v>119</v>
      </c>
      <c r="F41" s="90">
        <f t="shared" ref="F41" si="11">D41*E41</f>
        <v>476</v>
      </c>
      <c r="G41" s="110" t="s">
        <v>189</v>
      </c>
      <c r="H41" s="102" t="s">
        <v>86</v>
      </c>
      <c r="I41" s="112">
        <f>D41*1.05</f>
        <v>4.2</v>
      </c>
      <c r="J41" s="90">
        <v>102.43</v>
      </c>
      <c r="K41" s="83">
        <f t="shared" ref="K41:K49" si="12">J41*I41</f>
        <v>430.20600000000007</v>
      </c>
    </row>
    <row r="42" spans="1:15" s="43" customFormat="1">
      <c r="A42" s="22">
        <v>34</v>
      </c>
      <c r="B42" s="104"/>
      <c r="C42" s="105"/>
      <c r="D42" s="96"/>
      <c r="E42" s="90"/>
      <c r="F42" s="90"/>
      <c r="G42" s="103" t="s">
        <v>140</v>
      </c>
      <c r="H42" s="29" t="s">
        <v>141</v>
      </c>
      <c r="I42" s="98">
        <v>0.4</v>
      </c>
      <c r="J42" s="98">
        <v>29.67</v>
      </c>
      <c r="K42" s="26">
        <f t="shared" si="12"/>
        <v>11.868000000000002</v>
      </c>
    </row>
    <row r="43" spans="1:15" s="43" customFormat="1">
      <c r="A43" s="22">
        <v>35</v>
      </c>
      <c r="B43" s="104"/>
      <c r="C43" s="105"/>
      <c r="D43" s="96"/>
      <c r="E43" s="90"/>
      <c r="F43" s="90"/>
      <c r="G43" s="173" t="s">
        <v>225</v>
      </c>
      <c r="H43" s="169" t="s">
        <v>80</v>
      </c>
      <c r="I43" s="170">
        <v>6</v>
      </c>
      <c r="J43" s="171">
        <v>251.67</v>
      </c>
      <c r="K43" s="172">
        <f t="shared" si="12"/>
        <v>1510.02</v>
      </c>
    </row>
    <row r="44" spans="1:15" s="43" customFormat="1">
      <c r="A44" s="22">
        <v>36</v>
      </c>
      <c r="B44" s="104"/>
      <c r="C44" s="105"/>
      <c r="D44" s="96"/>
      <c r="E44" s="90"/>
      <c r="F44" s="90"/>
      <c r="G44" s="173" t="s">
        <v>226</v>
      </c>
      <c r="H44" s="169" t="s">
        <v>80</v>
      </c>
      <c r="I44" s="170">
        <v>6</v>
      </c>
      <c r="J44" s="171">
        <v>221.67</v>
      </c>
      <c r="K44" s="172">
        <f t="shared" si="12"/>
        <v>1330.02</v>
      </c>
    </row>
    <row r="45" spans="1:15" s="43" customFormat="1">
      <c r="A45" s="22">
        <v>37</v>
      </c>
      <c r="B45" s="104"/>
      <c r="C45" s="105"/>
      <c r="D45" s="96"/>
      <c r="E45" s="90"/>
      <c r="F45" s="90"/>
      <c r="G45" s="174" t="s">
        <v>227</v>
      </c>
      <c r="H45" s="169" t="s">
        <v>80</v>
      </c>
      <c r="I45" s="170">
        <v>2</v>
      </c>
      <c r="J45" s="171">
        <v>113.75</v>
      </c>
      <c r="K45" s="172">
        <f t="shared" si="12"/>
        <v>227.5</v>
      </c>
    </row>
    <row r="46" spans="1:15" s="43" customFormat="1">
      <c r="A46" s="22">
        <v>38</v>
      </c>
      <c r="B46" s="104"/>
      <c r="C46" s="105"/>
      <c r="D46" s="96"/>
      <c r="E46" s="90"/>
      <c r="F46" s="90"/>
      <c r="G46" s="174" t="s">
        <v>228</v>
      </c>
      <c r="H46" s="169" t="s">
        <v>80</v>
      </c>
      <c r="I46" s="170">
        <f>D41*3</f>
        <v>12</v>
      </c>
      <c r="J46" s="171">
        <v>0.61</v>
      </c>
      <c r="K46" s="172">
        <f t="shared" si="12"/>
        <v>7.32</v>
      </c>
    </row>
    <row r="47" spans="1:15" s="43" customFormat="1">
      <c r="A47" s="22">
        <v>39</v>
      </c>
      <c r="B47" s="104"/>
      <c r="C47" s="105"/>
      <c r="D47" s="96"/>
      <c r="E47" s="90"/>
      <c r="F47" s="90"/>
      <c r="G47" s="175" t="s">
        <v>229</v>
      </c>
      <c r="H47" s="169" t="s">
        <v>81</v>
      </c>
      <c r="I47" s="170">
        <f>D41*0.7</f>
        <v>2.8</v>
      </c>
      <c r="J47" s="171">
        <v>15.13</v>
      </c>
      <c r="K47" s="172">
        <f t="shared" si="12"/>
        <v>42.363999999999997</v>
      </c>
    </row>
    <row r="48" spans="1:15" s="43" customFormat="1">
      <c r="A48" s="22">
        <v>40</v>
      </c>
      <c r="B48" s="104"/>
      <c r="C48" s="105"/>
      <c r="D48" s="96"/>
      <c r="E48" s="90"/>
      <c r="F48" s="90"/>
      <c r="G48" s="174" t="s">
        <v>144</v>
      </c>
      <c r="H48" s="169" t="s">
        <v>80</v>
      </c>
      <c r="I48" s="170">
        <v>1</v>
      </c>
      <c r="J48" s="171">
        <v>20.83</v>
      </c>
      <c r="K48" s="172">
        <f t="shared" si="12"/>
        <v>20.83</v>
      </c>
    </row>
    <row r="49" spans="1:12" s="43" customFormat="1" ht="30">
      <c r="A49" s="22">
        <v>41</v>
      </c>
      <c r="B49" s="104" t="s">
        <v>180</v>
      </c>
      <c r="C49" s="105" t="s">
        <v>87</v>
      </c>
      <c r="D49" s="96">
        <v>4</v>
      </c>
      <c r="E49" s="90">
        <v>102</v>
      </c>
      <c r="F49" s="90">
        <f>D49*E49</f>
        <v>408</v>
      </c>
      <c r="G49" s="110" t="s">
        <v>130</v>
      </c>
      <c r="H49" s="96" t="s">
        <v>82</v>
      </c>
      <c r="I49" s="96">
        <f>D49*0.1</f>
        <v>0.4</v>
      </c>
      <c r="J49" s="96">
        <v>38.58</v>
      </c>
      <c r="K49" s="26">
        <f t="shared" si="12"/>
        <v>15.432</v>
      </c>
    </row>
    <row r="50" spans="1:12" s="43" customFormat="1">
      <c r="A50" s="22">
        <v>42</v>
      </c>
      <c r="B50" s="104"/>
      <c r="C50" s="105"/>
      <c r="D50" s="96"/>
      <c r="E50" s="90"/>
      <c r="F50" s="90"/>
      <c r="G50" s="103" t="s">
        <v>190</v>
      </c>
      <c r="H50" s="29" t="s">
        <v>81</v>
      </c>
      <c r="I50" s="98">
        <f>D49*3</f>
        <v>12</v>
      </c>
      <c r="J50" s="96">
        <v>11.53</v>
      </c>
      <c r="K50" s="26">
        <f>J50*I50</f>
        <v>138.35999999999999</v>
      </c>
    </row>
    <row r="51" spans="1:12" s="43" customFormat="1">
      <c r="A51" s="22">
        <v>43</v>
      </c>
      <c r="B51" s="142"/>
      <c r="C51" s="142"/>
      <c r="D51" s="190"/>
      <c r="E51" s="142"/>
      <c r="F51" s="142"/>
      <c r="G51" s="46" t="s">
        <v>144</v>
      </c>
      <c r="H51" s="84" t="s">
        <v>80</v>
      </c>
      <c r="I51" s="83">
        <v>1</v>
      </c>
      <c r="J51" s="84">
        <v>20.83</v>
      </c>
      <c r="K51" s="83">
        <f t="shared" ref="K51" si="13">J51*I51</f>
        <v>20.83</v>
      </c>
    </row>
    <row r="52" spans="1:12" s="43" customFormat="1">
      <c r="A52" s="22">
        <v>44</v>
      </c>
      <c r="B52" s="113" t="s">
        <v>145</v>
      </c>
      <c r="C52" s="105" t="s">
        <v>87</v>
      </c>
      <c r="D52" s="96">
        <v>108.72</v>
      </c>
      <c r="E52" s="90">
        <v>51</v>
      </c>
      <c r="F52" s="90">
        <f t="shared" ref="F52:F55" si="14">D52*E52</f>
        <v>5544.72</v>
      </c>
      <c r="G52" s="110" t="s">
        <v>131</v>
      </c>
      <c r="H52" s="96" t="s">
        <v>82</v>
      </c>
      <c r="I52" s="96">
        <f>D52*0.1+D53*0.3*0.1</f>
        <v>10.872</v>
      </c>
      <c r="J52" s="96">
        <v>38.58</v>
      </c>
      <c r="K52" s="26">
        <f t="shared" ref="K52:K55" si="15">J52*I52</f>
        <v>419.44175999999999</v>
      </c>
    </row>
    <row r="53" spans="1:12" s="43" customFormat="1">
      <c r="A53" s="22">
        <v>45</v>
      </c>
      <c r="B53" s="113"/>
      <c r="C53" s="105"/>
      <c r="D53" s="96"/>
      <c r="E53" s="90"/>
      <c r="F53" s="90"/>
      <c r="G53" s="100" t="s">
        <v>177</v>
      </c>
      <c r="H53" s="96" t="s">
        <v>82</v>
      </c>
      <c r="I53" s="96">
        <f>(D52+D53*0.3)/7*2</f>
        <v>31.062857142857144</v>
      </c>
      <c r="J53" s="96">
        <v>250</v>
      </c>
      <c r="K53" s="26">
        <f t="shared" si="15"/>
        <v>7765.7142857142862</v>
      </c>
    </row>
    <row r="54" spans="1:12" s="43" customFormat="1">
      <c r="A54" s="22">
        <v>46</v>
      </c>
      <c r="B54" s="113" t="s">
        <v>136</v>
      </c>
      <c r="C54" s="105" t="s">
        <v>87</v>
      </c>
      <c r="D54" s="96">
        <v>23.48</v>
      </c>
      <c r="E54" s="90">
        <v>51</v>
      </c>
      <c r="F54" s="90">
        <f t="shared" si="14"/>
        <v>1197.48</v>
      </c>
      <c r="G54" s="100" t="s">
        <v>131</v>
      </c>
      <c r="H54" s="96" t="s">
        <v>82</v>
      </c>
      <c r="I54" s="96">
        <f>D54*0.1</f>
        <v>2.3480000000000003</v>
      </c>
      <c r="J54" s="96">
        <v>38.58</v>
      </c>
      <c r="K54" s="26">
        <f t="shared" si="15"/>
        <v>90.585840000000005</v>
      </c>
    </row>
    <row r="55" spans="1:12" s="43" customFormat="1">
      <c r="A55" s="22">
        <v>47</v>
      </c>
      <c r="B55" s="109" t="s">
        <v>233</v>
      </c>
      <c r="C55" s="25" t="s">
        <v>87</v>
      </c>
      <c r="D55" s="90">
        <v>1.61</v>
      </c>
      <c r="E55" s="90">
        <v>51</v>
      </c>
      <c r="F55" s="90">
        <f t="shared" si="14"/>
        <v>82.11</v>
      </c>
      <c r="G55" s="100" t="s">
        <v>178</v>
      </c>
      <c r="H55" s="105" t="s">
        <v>82</v>
      </c>
      <c r="I55" s="96">
        <f>D54/7*2</f>
        <v>6.7085714285714291</v>
      </c>
      <c r="J55" s="96">
        <v>550</v>
      </c>
      <c r="K55" s="26">
        <f t="shared" si="15"/>
        <v>3689.7142857142858</v>
      </c>
    </row>
    <row r="56" spans="1:12" s="43" customFormat="1">
      <c r="A56" s="22">
        <v>48</v>
      </c>
      <c r="B56" s="109" t="s">
        <v>137</v>
      </c>
      <c r="C56" s="25" t="s">
        <v>88</v>
      </c>
      <c r="D56" s="90">
        <v>31.72</v>
      </c>
      <c r="E56" s="90">
        <v>28</v>
      </c>
      <c r="F56" s="90">
        <f t="shared" ref="F56" si="16">D56*E56</f>
        <v>888.16</v>
      </c>
      <c r="G56" s="102" t="s">
        <v>146</v>
      </c>
      <c r="H56" s="29" t="s">
        <v>138</v>
      </c>
      <c r="I56" s="98">
        <v>32.5</v>
      </c>
      <c r="J56" s="98">
        <v>21.67</v>
      </c>
      <c r="K56" s="26">
        <f t="shared" ref="K56:K61" si="17">J56*I56</f>
        <v>704.27500000000009</v>
      </c>
    </row>
    <row r="57" spans="1:12" s="43" customFormat="1">
      <c r="A57" s="22">
        <v>49</v>
      </c>
      <c r="B57" s="109"/>
      <c r="C57" s="25"/>
      <c r="D57" s="90"/>
      <c r="E57" s="90"/>
      <c r="F57" s="90"/>
      <c r="G57" s="102" t="s">
        <v>147</v>
      </c>
      <c r="H57" s="29" t="s">
        <v>139</v>
      </c>
      <c r="I57" s="98">
        <v>10</v>
      </c>
      <c r="J57" s="98">
        <v>22.5</v>
      </c>
      <c r="K57" s="26">
        <f t="shared" si="17"/>
        <v>225</v>
      </c>
    </row>
    <row r="58" spans="1:12" s="108" customFormat="1">
      <c r="A58" s="22">
        <v>50</v>
      </c>
      <c r="B58" s="109"/>
      <c r="C58" s="25"/>
      <c r="D58" s="90"/>
      <c r="E58" s="90"/>
      <c r="F58" s="90"/>
      <c r="G58" s="102" t="s">
        <v>148</v>
      </c>
      <c r="H58" s="29" t="s">
        <v>139</v>
      </c>
      <c r="I58" s="98">
        <v>4</v>
      </c>
      <c r="J58" s="98">
        <v>22.5</v>
      </c>
      <c r="K58" s="26">
        <f t="shared" si="17"/>
        <v>90</v>
      </c>
    </row>
    <row r="59" spans="1:12" s="43" customFormat="1">
      <c r="A59" s="22">
        <v>51</v>
      </c>
      <c r="B59" s="109"/>
      <c r="C59" s="25"/>
      <c r="D59" s="90"/>
      <c r="E59" s="90"/>
      <c r="F59" s="90"/>
      <c r="G59" s="102" t="s">
        <v>149</v>
      </c>
      <c r="H59" s="29" t="s">
        <v>139</v>
      </c>
      <c r="I59" s="98">
        <v>2</v>
      </c>
      <c r="J59" s="98">
        <v>22.5</v>
      </c>
      <c r="K59" s="26">
        <f t="shared" si="17"/>
        <v>45</v>
      </c>
    </row>
    <row r="60" spans="1:12" s="43" customFormat="1">
      <c r="A60" s="22">
        <v>52</v>
      </c>
      <c r="B60" s="109"/>
      <c r="C60" s="25"/>
      <c r="D60" s="90"/>
      <c r="E60" s="90"/>
      <c r="F60" s="90"/>
      <c r="G60" s="102" t="s">
        <v>150</v>
      </c>
      <c r="H60" s="29" t="s">
        <v>139</v>
      </c>
      <c r="I60" s="98">
        <v>2</v>
      </c>
      <c r="J60" s="98">
        <v>22.5</v>
      </c>
      <c r="K60" s="26">
        <f t="shared" si="17"/>
        <v>45</v>
      </c>
    </row>
    <row r="61" spans="1:12" s="43" customFormat="1">
      <c r="A61" s="22">
        <v>53</v>
      </c>
      <c r="B61" s="109"/>
      <c r="C61" s="25"/>
      <c r="D61" s="90"/>
      <c r="E61" s="90"/>
      <c r="F61" s="90"/>
      <c r="G61" s="103" t="s">
        <v>140</v>
      </c>
      <c r="H61" s="29" t="s">
        <v>141</v>
      </c>
      <c r="I61" s="98">
        <v>1</v>
      </c>
      <c r="J61" s="98">
        <v>22.5</v>
      </c>
      <c r="K61" s="26">
        <f t="shared" si="17"/>
        <v>22.5</v>
      </c>
      <c r="L61" s="111"/>
    </row>
    <row r="62" spans="1:12" s="43" customFormat="1" ht="15.75" customHeight="1">
      <c r="A62" s="22">
        <v>54</v>
      </c>
      <c r="B62" s="30" t="s">
        <v>90</v>
      </c>
      <c r="C62" s="31"/>
      <c r="D62" s="32"/>
      <c r="E62" s="107"/>
      <c r="F62" s="32">
        <f>SUM(F31:F61)</f>
        <v>27334.010000000002</v>
      </c>
      <c r="G62" s="30" t="s">
        <v>91</v>
      </c>
      <c r="H62" s="34"/>
      <c r="I62" s="35"/>
      <c r="J62" s="92"/>
      <c r="K62" s="93">
        <f>SUM(K31:K61)</f>
        <v>66960.229391428569</v>
      </c>
    </row>
    <row r="63" spans="1:12" s="43" customFormat="1" ht="15.75" customHeight="1">
      <c r="A63" s="22">
        <v>55</v>
      </c>
      <c r="B63" s="81" t="s">
        <v>83</v>
      </c>
      <c r="C63" s="25"/>
      <c r="D63" s="26"/>
      <c r="E63" s="26"/>
      <c r="F63" s="26"/>
      <c r="G63" s="22"/>
      <c r="H63" s="25"/>
      <c r="I63" s="27"/>
      <c r="J63" s="27"/>
      <c r="K63" s="27"/>
    </row>
    <row r="64" spans="1:12" s="43" customFormat="1" ht="15.75" customHeight="1">
      <c r="A64" s="22">
        <v>56</v>
      </c>
      <c r="B64" s="109" t="s">
        <v>100</v>
      </c>
      <c r="C64" s="25" t="s">
        <v>88</v>
      </c>
      <c r="D64" s="90">
        <v>75</v>
      </c>
      <c r="E64" s="90">
        <v>17</v>
      </c>
      <c r="F64" s="90">
        <f>D64*E64</f>
        <v>1275</v>
      </c>
      <c r="G64" s="22" t="s">
        <v>156</v>
      </c>
      <c r="H64" s="25" t="s">
        <v>88</v>
      </c>
      <c r="I64" s="117">
        <v>75</v>
      </c>
      <c r="J64" s="90">
        <v>50</v>
      </c>
      <c r="K64" s="98">
        <f>J64*I64</f>
        <v>3750</v>
      </c>
    </row>
    <row r="65" spans="1:12" s="43" customFormat="1" ht="15.75" customHeight="1">
      <c r="A65" s="22">
        <v>57</v>
      </c>
      <c r="B65" s="109" t="s">
        <v>242</v>
      </c>
      <c r="C65" s="25" t="s">
        <v>88</v>
      </c>
      <c r="D65" s="90">
        <v>60</v>
      </c>
      <c r="E65" s="90">
        <v>15</v>
      </c>
      <c r="F65" s="90">
        <f>D65*E65</f>
        <v>900</v>
      </c>
      <c r="G65" s="22" t="s">
        <v>235</v>
      </c>
      <c r="H65" s="25" t="s">
        <v>88</v>
      </c>
      <c r="I65" s="117">
        <v>60</v>
      </c>
      <c r="J65" s="90">
        <v>21.67</v>
      </c>
      <c r="K65" s="98">
        <f t="shared" ref="K65:K66" si="18">J65*I65</f>
        <v>1300.2</v>
      </c>
    </row>
    <row r="66" spans="1:12" s="43" customFormat="1" ht="15.75" customHeight="1">
      <c r="A66" s="22">
        <v>58</v>
      </c>
      <c r="B66" s="113"/>
      <c r="C66" s="25"/>
      <c r="D66" s="90"/>
      <c r="E66" s="90"/>
      <c r="F66" s="90"/>
      <c r="G66" s="118" t="s">
        <v>151</v>
      </c>
      <c r="H66" s="25" t="s">
        <v>80</v>
      </c>
      <c r="I66" s="117">
        <v>1</v>
      </c>
      <c r="J66" s="90">
        <v>17.5</v>
      </c>
      <c r="K66" s="98">
        <f t="shared" si="18"/>
        <v>17.5</v>
      </c>
    </row>
    <row r="67" spans="1:12" s="43" customFormat="1" ht="15.75" customHeight="1">
      <c r="A67" s="22">
        <v>59</v>
      </c>
      <c r="B67" s="113"/>
      <c r="C67" s="25"/>
      <c r="D67" s="90"/>
      <c r="E67" s="90"/>
      <c r="F67" s="90"/>
      <c r="G67" s="102" t="s">
        <v>152</v>
      </c>
      <c r="H67" s="29" t="s">
        <v>89</v>
      </c>
      <c r="I67" s="117">
        <v>1</v>
      </c>
      <c r="J67" s="90">
        <v>154.16999999999999</v>
      </c>
      <c r="K67" s="98">
        <f t="shared" ref="K67:K95" si="19">J67*I67</f>
        <v>154.16999999999999</v>
      </c>
    </row>
    <row r="68" spans="1:12" s="43" customFormat="1" ht="28.9" customHeight="1">
      <c r="A68" s="22">
        <v>60</v>
      </c>
      <c r="B68" s="113"/>
      <c r="C68" s="25"/>
      <c r="D68" s="90"/>
      <c r="E68" s="90"/>
      <c r="F68" s="90"/>
      <c r="G68" s="102" t="s">
        <v>96</v>
      </c>
      <c r="H68" s="29" t="s">
        <v>89</v>
      </c>
      <c r="I68" s="98">
        <v>1</v>
      </c>
      <c r="J68" s="90">
        <v>91.5</v>
      </c>
      <c r="K68" s="98">
        <f t="shared" si="19"/>
        <v>91.5</v>
      </c>
    </row>
    <row r="69" spans="1:12" s="43" customFormat="1" ht="39" customHeight="1">
      <c r="A69" s="22">
        <v>61</v>
      </c>
      <c r="B69" s="109" t="s">
        <v>97</v>
      </c>
      <c r="C69" s="25" t="s">
        <v>88</v>
      </c>
      <c r="D69" s="90">
        <v>65</v>
      </c>
      <c r="E69" s="90">
        <v>11</v>
      </c>
      <c r="F69" s="90">
        <f t="shared" ref="F69:F112" si="20">D69*E69</f>
        <v>715</v>
      </c>
      <c r="G69" s="102" t="s">
        <v>155</v>
      </c>
      <c r="H69" s="25" t="s">
        <v>80</v>
      </c>
      <c r="I69" s="98">
        <v>65</v>
      </c>
      <c r="J69" s="90">
        <v>7.13</v>
      </c>
      <c r="K69" s="98">
        <f t="shared" si="19"/>
        <v>463.45</v>
      </c>
    </row>
    <row r="70" spans="1:12" s="43" customFormat="1" ht="39" customHeight="1">
      <c r="A70" s="22">
        <v>62</v>
      </c>
      <c r="B70" s="109"/>
      <c r="C70" s="25"/>
      <c r="D70" s="90"/>
      <c r="E70" s="90"/>
      <c r="F70" s="90"/>
      <c r="G70" s="102" t="s">
        <v>152</v>
      </c>
      <c r="H70" s="29" t="s">
        <v>89</v>
      </c>
      <c r="I70" s="117">
        <v>1</v>
      </c>
      <c r="J70" s="90">
        <v>154.16999999999999</v>
      </c>
      <c r="K70" s="98">
        <f t="shared" si="19"/>
        <v>154.16999999999999</v>
      </c>
    </row>
    <row r="71" spans="1:12" s="43" customFormat="1" ht="39" customHeight="1">
      <c r="A71" s="22">
        <v>63</v>
      </c>
      <c r="B71" s="109"/>
      <c r="C71" s="25"/>
      <c r="D71" s="90"/>
      <c r="E71" s="90"/>
      <c r="F71" s="90"/>
      <c r="G71" s="102" t="s">
        <v>96</v>
      </c>
      <c r="H71" s="29" t="s">
        <v>89</v>
      </c>
      <c r="I71" s="98">
        <v>1</v>
      </c>
      <c r="J71" s="90">
        <v>91.5</v>
      </c>
      <c r="K71" s="98">
        <f t="shared" si="19"/>
        <v>91.5</v>
      </c>
    </row>
    <row r="72" spans="1:12" s="43" customFormat="1" ht="30">
      <c r="A72" s="22">
        <v>64</v>
      </c>
      <c r="B72" s="87" t="s">
        <v>134</v>
      </c>
      <c r="C72" s="88" t="s">
        <v>80</v>
      </c>
      <c r="D72" s="89">
        <v>1</v>
      </c>
      <c r="E72" s="90">
        <v>85</v>
      </c>
      <c r="F72" s="90">
        <f t="shared" si="20"/>
        <v>85</v>
      </c>
      <c r="G72" s="109" t="s">
        <v>135</v>
      </c>
      <c r="H72" s="25" t="s">
        <v>80</v>
      </c>
      <c r="I72" s="90">
        <v>1</v>
      </c>
      <c r="J72" s="90" t="s">
        <v>105</v>
      </c>
      <c r="K72" s="98">
        <v>0</v>
      </c>
    </row>
    <row r="73" spans="1:12" s="43" customFormat="1" ht="45">
      <c r="A73" s="22">
        <v>65</v>
      </c>
      <c r="B73" s="109" t="s">
        <v>168</v>
      </c>
      <c r="C73" s="25" t="s">
        <v>80</v>
      </c>
      <c r="D73" s="90">
        <v>1</v>
      </c>
      <c r="E73" s="90">
        <v>106</v>
      </c>
      <c r="F73" s="90">
        <f t="shared" ref="F73" si="21">D73*E73</f>
        <v>106</v>
      </c>
      <c r="G73" s="102" t="s">
        <v>113</v>
      </c>
      <c r="H73" s="29" t="s">
        <v>80</v>
      </c>
      <c r="I73" s="98">
        <f>D73</f>
        <v>1</v>
      </c>
      <c r="J73" s="90">
        <v>294.17</v>
      </c>
      <c r="K73" s="98">
        <f t="shared" si="19"/>
        <v>294.17</v>
      </c>
    </row>
    <row r="74" spans="1:12" s="43" customFormat="1" ht="45">
      <c r="A74" s="22">
        <v>66</v>
      </c>
      <c r="B74" s="109" t="s">
        <v>167</v>
      </c>
      <c r="C74" s="25" t="s">
        <v>80</v>
      </c>
      <c r="D74" s="90">
        <v>10</v>
      </c>
      <c r="E74" s="90">
        <v>106</v>
      </c>
      <c r="F74" s="90">
        <f t="shared" si="20"/>
        <v>1060</v>
      </c>
      <c r="G74" s="102" t="s">
        <v>113</v>
      </c>
      <c r="H74" s="29" t="s">
        <v>80</v>
      </c>
      <c r="I74" s="98">
        <f>D74</f>
        <v>10</v>
      </c>
      <c r="J74" s="90">
        <v>294.17</v>
      </c>
      <c r="K74" s="98">
        <f t="shared" si="19"/>
        <v>2941.7000000000003</v>
      </c>
    </row>
    <row r="75" spans="1:12" s="43" customFormat="1">
      <c r="A75" s="22">
        <v>67</v>
      </c>
      <c r="B75" s="109"/>
      <c r="C75" s="25"/>
      <c r="D75" s="90"/>
      <c r="E75" s="90"/>
      <c r="F75" s="90"/>
      <c r="G75" s="102" t="s">
        <v>175</v>
      </c>
      <c r="H75" s="29" t="s">
        <v>80</v>
      </c>
      <c r="I75" s="98">
        <v>10</v>
      </c>
      <c r="J75" s="90">
        <v>1106</v>
      </c>
      <c r="K75" s="98">
        <f t="shared" si="19"/>
        <v>11060</v>
      </c>
    </row>
    <row r="76" spans="1:12" s="43" customFormat="1">
      <c r="A76" s="22">
        <v>68</v>
      </c>
      <c r="B76" s="109" t="s">
        <v>98</v>
      </c>
      <c r="C76" s="25" t="s">
        <v>80</v>
      </c>
      <c r="D76" s="90">
        <v>5</v>
      </c>
      <c r="E76" s="90">
        <v>85</v>
      </c>
      <c r="F76" s="90">
        <f t="shared" si="20"/>
        <v>425</v>
      </c>
      <c r="G76" s="113" t="s">
        <v>133</v>
      </c>
      <c r="H76" s="105" t="s">
        <v>80</v>
      </c>
      <c r="I76" s="98">
        <f>D76</f>
        <v>5</v>
      </c>
      <c r="J76" s="90">
        <v>19.170000000000002</v>
      </c>
      <c r="K76" s="98">
        <f t="shared" si="19"/>
        <v>95.850000000000009</v>
      </c>
      <c r="L76" s="45"/>
    </row>
    <row r="77" spans="1:12" s="54" customFormat="1" ht="30">
      <c r="A77" s="22">
        <v>69</v>
      </c>
      <c r="B77" s="109"/>
      <c r="C77" s="25"/>
      <c r="D77" s="90"/>
      <c r="E77" s="90"/>
      <c r="F77" s="90"/>
      <c r="G77" s="97" t="s">
        <v>162</v>
      </c>
      <c r="H77" s="119" t="s">
        <v>80</v>
      </c>
      <c r="I77" s="82">
        <v>5</v>
      </c>
      <c r="J77" s="82">
        <v>12.5</v>
      </c>
      <c r="K77" s="98">
        <f t="shared" si="19"/>
        <v>62.5</v>
      </c>
    </row>
    <row r="78" spans="1:12" s="54" customFormat="1" ht="30">
      <c r="A78" s="22">
        <v>70</v>
      </c>
      <c r="B78" s="109" t="s">
        <v>99</v>
      </c>
      <c r="C78" s="25" t="s">
        <v>80</v>
      </c>
      <c r="D78" s="90">
        <v>18</v>
      </c>
      <c r="E78" s="90">
        <v>68</v>
      </c>
      <c r="F78" s="90">
        <f t="shared" si="20"/>
        <v>1224</v>
      </c>
      <c r="G78" s="104" t="s">
        <v>153</v>
      </c>
      <c r="H78" s="25" t="s">
        <v>80</v>
      </c>
      <c r="I78" s="90">
        <v>18</v>
      </c>
      <c r="J78" s="90">
        <v>99.17</v>
      </c>
      <c r="K78" s="98">
        <f t="shared" si="19"/>
        <v>1785.06</v>
      </c>
    </row>
    <row r="79" spans="1:12" s="43" customFormat="1">
      <c r="A79" s="22">
        <v>71</v>
      </c>
      <c r="B79" s="109"/>
      <c r="C79" s="25"/>
      <c r="D79" s="90"/>
      <c r="E79" s="90"/>
      <c r="F79" s="90"/>
      <c r="G79" s="45" t="s">
        <v>132</v>
      </c>
      <c r="H79" s="25" t="s">
        <v>80</v>
      </c>
      <c r="I79" s="90">
        <f>D78</f>
        <v>18</v>
      </c>
      <c r="J79" s="90">
        <v>4.17</v>
      </c>
      <c r="K79" s="98">
        <f t="shared" si="19"/>
        <v>75.06</v>
      </c>
      <c r="L79" s="45"/>
    </row>
    <row r="80" spans="1:12" s="43" customFormat="1" ht="30">
      <c r="A80" s="22">
        <v>72</v>
      </c>
      <c r="B80" s="22"/>
      <c r="C80" s="25"/>
      <c r="D80" s="90"/>
      <c r="E80" s="90"/>
      <c r="F80" s="90"/>
      <c r="G80" s="109" t="s">
        <v>101</v>
      </c>
      <c r="H80" s="25" t="s">
        <v>80</v>
      </c>
      <c r="I80" s="90">
        <v>8</v>
      </c>
      <c r="J80" s="101">
        <v>48.33</v>
      </c>
      <c r="K80" s="98">
        <f t="shared" si="19"/>
        <v>386.64</v>
      </c>
      <c r="L80" s="45"/>
    </row>
    <row r="81" spans="1:12" s="43" customFormat="1" ht="30">
      <c r="A81" s="22">
        <v>73</v>
      </c>
      <c r="B81" s="109" t="s">
        <v>106</v>
      </c>
      <c r="C81" s="25" t="s">
        <v>80</v>
      </c>
      <c r="D81" s="90">
        <v>3</v>
      </c>
      <c r="E81" s="90">
        <v>68</v>
      </c>
      <c r="F81" s="90">
        <f t="shared" si="20"/>
        <v>204</v>
      </c>
      <c r="G81" s="22" t="s">
        <v>154</v>
      </c>
      <c r="H81" s="25" t="s">
        <v>80</v>
      </c>
      <c r="I81" s="90">
        <v>1</v>
      </c>
      <c r="J81" s="90">
        <v>85</v>
      </c>
      <c r="K81" s="98">
        <f t="shared" si="19"/>
        <v>85</v>
      </c>
      <c r="L81" s="45"/>
    </row>
    <row r="82" spans="1:12" s="43" customFormat="1" ht="30">
      <c r="A82" s="22">
        <v>74</v>
      </c>
      <c r="B82" s="109"/>
      <c r="C82" s="25"/>
      <c r="D82" s="90"/>
      <c r="E82" s="90"/>
      <c r="F82" s="90"/>
      <c r="G82" s="22" t="s">
        <v>160</v>
      </c>
      <c r="H82" s="25" t="s">
        <v>80</v>
      </c>
      <c r="I82" s="90">
        <v>2</v>
      </c>
      <c r="J82" s="90">
        <v>102.08</v>
      </c>
      <c r="K82" s="98">
        <f t="shared" si="19"/>
        <v>204.16</v>
      </c>
      <c r="L82" s="45"/>
    </row>
    <row r="83" spans="1:12" s="43" customFormat="1">
      <c r="A83" s="22">
        <v>75</v>
      </c>
      <c r="B83" s="22"/>
      <c r="C83" s="25"/>
      <c r="D83" s="90"/>
      <c r="E83" s="90"/>
      <c r="F83" s="90"/>
      <c r="G83" s="120" t="s">
        <v>132</v>
      </c>
      <c r="H83" s="25" t="s">
        <v>80</v>
      </c>
      <c r="I83" s="90">
        <f>D81</f>
        <v>3</v>
      </c>
      <c r="J83" s="90">
        <v>4.17</v>
      </c>
      <c r="K83" s="98">
        <f t="shared" si="19"/>
        <v>12.51</v>
      </c>
      <c r="L83" s="45"/>
    </row>
    <row r="84" spans="1:12" s="115" customFormat="1" ht="30">
      <c r="A84" s="22">
        <v>76</v>
      </c>
      <c r="B84" s="121"/>
      <c r="C84" s="122"/>
      <c r="D84" s="90"/>
      <c r="E84" s="90"/>
      <c r="F84" s="90"/>
      <c r="G84" s="109" t="s">
        <v>234</v>
      </c>
      <c r="H84" s="25" t="s">
        <v>80</v>
      </c>
      <c r="I84" s="90">
        <v>1</v>
      </c>
      <c r="J84" s="101">
        <v>67.5</v>
      </c>
      <c r="K84" s="98">
        <f t="shared" si="19"/>
        <v>67.5</v>
      </c>
    </row>
    <row r="85" spans="1:12" s="151" customFormat="1">
      <c r="A85" s="22">
        <v>77</v>
      </c>
      <c r="B85" s="124" t="s">
        <v>192</v>
      </c>
      <c r="C85" s="119" t="s">
        <v>88</v>
      </c>
      <c r="D85" s="90">
        <v>7</v>
      </c>
      <c r="E85" s="125">
        <v>67</v>
      </c>
      <c r="F85" s="99">
        <f>D85*E85</f>
        <v>469</v>
      </c>
      <c r="G85" s="150" t="s">
        <v>193</v>
      </c>
      <c r="H85" s="95" t="s">
        <v>80</v>
      </c>
      <c r="I85" s="99">
        <v>1</v>
      </c>
      <c r="J85" s="126">
        <v>166.67</v>
      </c>
      <c r="K85" s="127">
        <f t="shared" si="19"/>
        <v>166.67</v>
      </c>
    </row>
    <row r="86" spans="1:12" s="151" customFormat="1">
      <c r="A86" s="22">
        <v>78</v>
      </c>
      <c r="B86" s="124"/>
      <c r="C86" s="124"/>
      <c r="D86" s="188"/>
      <c r="E86" s="148"/>
      <c r="F86" s="149"/>
      <c r="G86" s="150" t="s">
        <v>194</v>
      </c>
      <c r="H86" s="95" t="s">
        <v>80</v>
      </c>
      <c r="I86" s="99">
        <v>3</v>
      </c>
      <c r="J86" s="126">
        <v>324.17</v>
      </c>
      <c r="K86" s="127">
        <f t="shared" si="19"/>
        <v>972.51</v>
      </c>
    </row>
    <row r="87" spans="1:12" s="151" customFormat="1">
      <c r="A87" s="22">
        <v>79</v>
      </c>
      <c r="B87" s="124"/>
      <c r="C87" s="124"/>
      <c r="D87" s="188"/>
      <c r="E87" s="148"/>
      <c r="F87" s="149"/>
      <c r="G87" s="150" t="s">
        <v>195</v>
      </c>
      <c r="H87" s="152" t="s">
        <v>80</v>
      </c>
      <c r="I87" s="99">
        <v>2</v>
      </c>
      <c r="J87" s="126">
        <v>45.83</v>
      </c>
      <c r="K87" s="127">
        <f t="shared" si="19"/>
        <v>91.66</v>
      </c>
    </row>
    <row r="88" spans="1:12" s="151" customFormat="1">
      <c r="A88" s="22">
        <v>80</v>
      </c>
      <c r="B88" s="124"/>
      <c r="C88" s="124"/>
      <c r="D88" s="188"/>
      <c r="E88" s="148"/>
      <c r="F88" s="149"/>
      <c r="G88" s="150" t="s">
        <v>196</v>
      </c>
      <c r="H88" s="152" t="s">
        <v>197</v>
      </c>
      <c r="I88" s="99">
        <v>12</v>
      </c>
      <c r="J88" s="126">
        <v>136.66999999999999</v>
      </c>
      <c r="K88" s="127">
        <f t="shared" si="19"/>
        <v>1640.04</v>
      </c>
    </row>
    <row r="89" spans="1:12" s="151" customFormat="1">
      <c r="A89" s="22">
        <v>81</v>
      </c>
      <c r="B89" s="124"/>
      <c r="C89" s="124"/>
      <c r="D89" s="188"/>
      <c r="E89" s="148"/>
      <c r="F89" s="149"/>
      <c r="G89" s="150" t="s">
        <v>236</v>
      </c>
      <c r="H89" s="152" t="s">
        <v>80</v>
      </c>
      <c r="I89" s="99">
        <v>24</v>
      </c>
      <c r="J89" s="126">
        <v>8.33</v>
      </c>
      <c r="K89" s="127">
        <f t="shared" si="19"/>
        <v>199.92000000000002</v>
      </c>
    </row>
    <row r="90" spans="1:12" s="43" customFormat="1" ht="30">
      <c r="A90" s="22">
        <v>82</v>
      </c>
      <c r="B90" s="124" t="s">
        <v>181</v>
      </c>
      <c r="C90" s="119" t="s">
        <v>80</v>
      </c>
      <c r="D90" s="90">
        <v>25</v>
      </c>
      <c r="E90" s="125">
        <v>76</v>
      </c>
      <c r="F90" s="99">
        <f>D90*E90</f>
        <v>1900</v>
      </c>
      <c r="G90" s="123" t="s">
        <v>176</v>
      </c>
      <c r="H90" s="95" t="s">
        <v>80</v>
      </c>
      <c r="I90" s="99">
        <f>D90</f>
        <v>25</v>
      </c>
      <c r="J90" s="126">
        <v>763.33</v>
      </c>
      <c r="K90" s="98">
        <f t="shared" si="19"/>
        <v>19083.25</v>
      </c>
    </row>
    <row r="91" spans="1:12" s="54" customFormat="1" ht="30">
      <c r="A91" s="22">
        <v>83</v>
      </c>
      <c r="B91" s="109" t="s">
        <v>240</v>
      </c>
      <c r="C91" s="25" t="s">
        <v>88</v>
      </c>
      <c r="D91" s="90">
        <v>50.76</v>
      </c>
      <c r="E91" s="128">
        <v>120</v>
      </c>
      <c r="F91" s="99">
        <f>D91*E91</f>
        <v>6091.2</v>
      </c>
      <c r="G91" s="143" t="s">
        <v>241</v>
      </c>
      <c r="H91" s="116" t="s">
        <v>88</v>
      </c>
      <c r="I91" s="128">
        <v>50.76</v>
      </c>
      <c r="J91" s="101">
        <v>2415</v>
      </c>
      <c r="K91" s="98">
        <f t="shared" si="19"/>
        <v>122585.4</v>
      </c>
    </row>
    <row r="92" spans="1:12" s="54" customFormat="1" ht="30">
      <c r="A92" s="22">
        <v>84</v>
      </c>
      <c r="B92" s="109" t="s">
        <v>238</v>
      </c>
      <c r="C92" s="25" t="s">
        <v>80</v>
      </c>
      <c r="D92" s="90">
        <v>2</v>
      </c>
      <c r="E92" s="128">
        <v>150</v>
      </c>
      <c r="F92" s="128">
        <f t="shared" ref="F92" si="22">D92*E92</f>
        <v>300</v>
      </c>
      <c r="G92" s="29" t="s">
        <v>239</v>
      </c>
      <c r="H92" s="116" t="s">
        <v>80</v>
      </c>
      <c r="I92" s="128">
        <v>2</v>
      </c>
      <c r="J92" s="128">
        <v>520</v>
      </c>
      <c r="K92" s="127">
        <f t="shared" ref="K92" si="23">I92*J92</f>
        <v>1040</v>
      </c>
    </row>
    <row r="93" spans="1:12" s="54" customFormat="1" ht="30">
      <c r="A93" s="22">
        <v>85</v>
      </c>
      <c r="B93" s="109" t="s">
        <v>186</v>
      </c>
      <c r="C93" s="96" t="s">
        <v>80</v>
      </c>
      <c r="D93" s="96">
        <v>4</v>
      </c>
      <c r="E93" s="90">
        <v>170</v>
      </c>
      <c r="F93" s="90">
        <f t="shared" si="20"/>
        <v>680</v>
      </c>
      <c r="G93" s="120" t="s">
        <v>187</v>
      </c>
      <c r="H93" s="25" t="s">
        <v>80</v>
      </c>
      <c r="I93" s="90">
        <v>4</v>
      </c>
      <c r="J93" s="101">
        <v>3167</v>
      </c>
      <c r="K93" s="98">
        <f t="shared" si="19"/>
        <v>12668</v>
      </c>
    </row>
    <row r="94" spans="1:12" s="54" customFormat="1">
      <c r="A94" s="22">
        <v>86</v>
      </c>
      <c r="B94" s="109"/>
      <c r="C94" s="96"/>
      <c r="D94" s="96"/>
      <c r="E94" s="90"/>
      <c r="F94" s="90"/>
      <c r="G94" s="167" t="s">
        <v>182</v>
      </c>
      <c r="H94" s="161" t="s">
        <v>80</v>
      </c>
      <c r="I94" s="155">
        <v>6</v>
      </c>
      <c r="J94" s="164">
        <v>39.770000000000003</v>
      </c>
      <c r="K94" s="156">
        <f t="shared" si="19"/>
        <v>238.62</v>
      </c>
    </row>
    <row r="95" spans="1:12" s="54" customFormat="1">
      <c r="A95" s="22">
        <v>87</v>
      </c>
      <c r="B95" s="109"/>
      <c r="C95" s="96"/>
      <c r="D95" s="96"/>
      <c r="E95" s="90"/>
      <c r="F95" s="90"/>
      <c r="G95" s="167" t="s">
        <v>188</v>
      </c>
      <c r="H95" s="161" t="s">
        <v>80</v>
      </c>
      <c r="I95" s="155">
        <v>16</v>
      </c>
      <c r="J95" s="164">
        <v>15.83</v>
      </c>
      <c r="K95" s="156">
        <f t="shared" si="19"/>
        <v>253.28</v>
      </c>
    </row>
    <row r="96" spans="1:12" s="54" customFormat="1">
      <c r="A96" s="22">
        <v>88</v>
      </c>
      <c r="B96" s="186" t="s">
        <v>237</v>
      </c>
      <c r="C96" s="96" t="s">
        <v>80</v>
      </c>
      <c r="D96" s="96">
        <v>1</v>
      </c>
      <c r="E96" s="90">
        <v>250</v>
      </c>
      <c r="F96" s="90">
        <f>D96*E96</f>
        <v>250</v>
      </c>
      <c r="G96" s="167"/>
      <c r="H96" s="161"/>
      <c r="I96" s="155"/>
      <c r="J96" s="164"/>
      <c r="K96" s="156"/>
    </row>
    <row r="97" spans="1:12" s="54" customFormat="1" ht="30">
      <c r="A97" s="22">
        <v>89</v>
      </c>
      <c r="B97" s="109" t="s">
        <v>243</v>
      </c>
      <c r="C97" s="25" t="s">
        <v>80</v>
      </c>
      <c r="D97" s="191">
        <v>1</v>
      </c>
      <c r="E97" s="191">
        <v>403</v>
      </c>
      <c r="F97" s="191">
        <f t="shared" ref="F97" si="24">D97*E97</f>
        <v>403</v>
      </c>
      <c r="G97" s="192" t="s">
        <v>244</v>
      </c>
      <c r="H97" s="191" t="s">
        <v>80</v>
      </c>
      <c r="I97" s="191">
        <v>1</v>
      </c>
      <c r="J97" s="191">
        <v>132.5</v>
      </c>
      <c r="K97" s="191">
        <f t="shared" ref="K97" si="25">I97*J97</f>
        <v>132.5</v>
      </c>
    </row>
    <row r="98" spans="1:12" s="54" customFormat="1">
      <c r="A98" s="22">
        <v>90</v>
      </c>
      <c r="B98" s="109"/>
      <c r="C98" s="25"/>
      <c r="D98" s="191"/>
      <c r="E98" s="191"/>
      <c r="F98" s="191"/>
      <c r="G98" s="192" t="s">
        <v>245</v>
      </c>
      <c r="H98" s="191" t="s">
        <v>80</v>
      </c>
      <c r="I98" s="191">
        <v>1</v>
      </c>
      <c r="J98" s="191">
        <v>586</v>
      </c>
      <c r="K98" s="191">
        <f t="shared" ref="K98" si="26">J98*I98</f>
        <v>586</v>
      </c>
    </row>
    <row r="99" spans="1:12" s="54" customFormat="1">
      <c r="A99" s="22">
        <v>91</v>
      </c>
      <c r="B99" s="109" t="s">
        <v>246</v>
      </c>
      <c r="C99" s="25" t="s">
        <v>80</v>
      </c>
      <c r="D99" s="191">
        <v>1</v>
      </c>
      <c r="E99" s="191">
        <v>50</v>
      </c>
      <c r="F99" s="191">
        <f t="shared" ref="F99" si="27">D99*E99</f>
        <v>50</v>
      </c>
      <c r="G99" s="192" t="s">
        <v>247</v>
      </c>
      <c r="H99" s="191" t="s">
        <v>80</v>
      </c>
      <c r="I99" s="191">
        <v>1</v>
      </c>
      <c r="J99" s="191">
        <v>79.459999999999994</v>
      </c>
      <c r="K99" s="191">
        <f t="shared" ref="K99" si="28">J99*I99</f>
        <v>79.459999999999994</v>
      </c>
    </row>
    <row r="100" spans="1:12" s="43" customFormat="1" ht="30">
      <c r="A100" s="22">
        <v>92</v>
      </c>
      <c r="B100" s="144" t="s">
        <v>104</v>
      </c>
      <c r="C100" s="25" t="s">
        <v>102</v>
      </c>
      <c r="D100" s="90">
        <v>1</v>
      </c>
      <c r="E100" s="90">
        <v>1200</v>
      </c>
      <c r="F100" s="90">
        <f t="shared" si="20"/>
        <v>1200</v>
      </c>
      <c r="G100" s="120"/>
      <c r="H100" s="25"/>
      <c r="I100" s="90"/>
      <c r="J100" s="101"/>
      <c r="K100" s="98"/>
    </row>
    <row r="101" spans="1:12" s="43" customFormat="1">
      <c r="A101" s="22">
        <v>93</v>
      </c>
      <c r="B101" s="144" t="s">
        <v>103</v>
      </c>
      <c r="C101" s="25" t="s">
        <v>80</v>
      </c>
      <c r="D101" s="90">
        <v>1</v>
      </c>
      <c r="E101" s="90">
        <v>3000</v>
      </c>
      <c r="F101" s="90">
        <f t="shared" si="20"/>
        <v>3000</v>
      </c>
      <c r="G101" s="22"/>
      <c r="H101" s="25"/>
      <c r="I101" s="90"/>
      <c r="J101" s="101"/>
      <c r="K101" s="101"/>
    </row>
    <row r="102" spans="1:12" s="43" customFormat="1" ht="43.5">
      <c r="A102" s="22">
        <v>94</v>
      </c>
      <c r="B102" s="145" t="s">
        <v>92</v>
      </c>
      <c r="C102" s="36"/>
      <c r="D102" s="36"/>
      <c r="E102" s="130"/>
      <c r="F102" s="131">
        <f>SUM(F64:F101)</f>
        <v>20337.2</v>
      </c>
      <c r="G102" s="36" t="s">
        <v>93</v>
      </c>
      <c r="H102" s="36"/>
      <c r="I102" s="36"/>
      <c r="J102" s="36"/>
      <c r="K102" s="131">
        <f>SUM(K64:K101)</f>
        <v>182829.94999999998</v>
      </c>
      <c r="L102" s="45"/>
    </row>
    <row r="103" spans="1:12" s="43" customFormat="1">
      <c r="A103" s="22">
        <v>95</v>
      </c>
      <c r="B103" s="146" t="s">
        <v>84</v>
      </c>
      <c r="C103" s="94"/>
      <c r="D103" s="94"/>
      <c r="E103" s="81"/>
      <c r="F103" s="132"/>
      <c r="G103" s="94"/>
      <c r="H103" s="94"/>
      <c r="I103" s="94"/>
      <c r="J103" s="94"/>
      <c r="K103" s="133"/>
      <c r="L103" s="45"/>
    </row>
    <row r="104" spans="1:12" s="45" customFormat="1">
      <c r="A104" s="22">
        <v>96</v>
      </c>
      <c r="B104" s="147" t="s">
        <v>107</v>
      </c>
      <c r="C104" s="106" t="s">
        <v>88</v>
      </c>
      <c r="D104" s="90">
        <v>13.5</v>
      </c>
      <c r="E104" s="90">
        <v>15</v>
      </c>
      <c r="F104" s="90">
        <f t="shared" si="20"/>
        <v>202.5</v>
      </c>
      <c r="G104" s="102"/>
      <c r="H104" s="29"/>
      <c r="I104" s="98"/>
      <c r="J104" s="90"/>
      <c r="K104" s="98"/>
    </row>
    <row r="105" spans="1:12" s="45" customFormat="1">
      <c r="A105" s="22">
        <v>97</v>
      </c>
      <c r="B105" s="134" t="s">
        <v>108</v>
      </c>
      <c r="C105" s="135" t="s">
        <v>80</v>
      </c>
      <c r="D105" s="90">
        <v>4</v>
      </c>
      <c r="E105" s="90">
        <v>52</v>
      </c>
      <c r="F105" s="90">
        <f t="shared" si="20"/>
        <v>208</v>
      </c>
      <c r="G105" s="102"/>
      <c r="H105" s="29"/>
      <c r="I105" s="98"/>
      <c r="J105" s="90"/>
      <c r="K105" s="98"/>
    </row>
    <row r="106" spans="1:12" s="43" customFormat="1" ht="29.25">
      <c r="A106" s="22">
        <v>98</v>
      </c>
      <c r="B106" s="30" t="s">
        <v>94</v>
      </c>
      <c r="C106" s="31"/>
      <c r="D106" s="32"/>
      <c r="E106" s="107"/>
      <c r="F106" s="131">
        <f>SUM(F104:F105)</f>
        <v>410.5</v>
      </c>
      <c r="G106" s="33" t="s">
        <v>95</v>
      </c>
      <c r="H106" s="34"/>
      <c r="I106" s="35"/>
      <c r="J106" s="92"/>
      <c r="K106" s="131">
        <f>SUM(K104:K105)</f>
        <v>0</v>
      </c>
    </row>
    <row r="107" spans="1:12" s="43" customFormat="1">
      <c r="A107" s="22">
        <v>99</v>
      </c>
      <c r="B107" s="94" t="s">
        <v>85</v>
      </c>
      <c r="C107" s="25"/>
      <c r="D107" s="26"/>
      <c r="E107" s="26"/>
      <c r="F107" s="26"/>
      <c r="G107" s="28"/>
      <c r="H107" s="29"/>
      <c r="I107" s="27"/>
      <c r="J107" s="27"/>
      <c r="K107" s="27"/>
    </row>
    <row r="108" spans="1:12" s="45" customFormat="1" ht="45">
      <c r="A108" s="22">
        <v>100</v>
      </c>
      <c r="B108" s="113" t="s">
        <v>191</v>
      </c>
      <c r="C108" s="25" t="s">
        <v>87</v>
      </c>
      <c r="D108" s="136">
        <v>77</v>
      </c>
      <c r="E108" s="90">
        <v>37</v>
      </c>
      <c r="F108" s="90">
        <f t="shared" si="20"/>
        <v>2849</v>
      </c>
      <c r="G108" s="28"/>
      <c r="H108" s="29"/>
      <c r="I108" s="98"/>
      <c r="J108" s="98"/>
      <c r="K108" s="98"/>
    </row>
    <row r="109" spans="1:12" s="45" customFormat="1" ht="30">
      <c r="A109" s="22">
        <v>101</v>
      </c>
      <c r="B109" s="113" t="s">
        <v>157</v>
      </c>
      <c r="C109" s="25" t="s">
        <v>86</v>
      </c>
      <c r="D109" s="136">
        <v>17.61</v>
      </c>
      <c r="E109" s="90">
        <v>22</v>
      </c>
      <c r="F109" s="90">
        <f t="shared" si="20"/>
        <v>387.41999999999996</v>
      </c>
      <c r="G109" s="28" t="s">
        <v>163</v>
      </c>
      <c r="H109" s="29" t="s">
        <v>142</v>
      </c>
      <c r="I109" s="98">
        <v>25</v>
      </c>
      <c r="J109" s="98">
        <v>6.4</v>
      </c>
      <c r="K109" s="98">
        <f>I109*J109</f>
        <v>160</v>
      </c>
    </row>
    <row r="110" spans="1:12" s="45" customFormat="1">
      <c r="A110" s="22">
        <v>102</v>
      </c>
      <c r="B110" s="113" t="s">
        <v>109</v>
      </c>
      <c r="C110" s="25" t="s">
        <v>111</v>
      </c>
      <c r="D110" s="136">
        <v>1.5</v>
      </c>
      <c r="E110" s="90">
        <v>246</v>
      </c>
      <c r="F110" s="90">
        <f t="shared" si="20"/>
        <v>369</v>
      </c>
      <c r="G110" s="28" t="s">
        <v>129</v>
      </c>
      <c r="H110" s="29" t="s">
        <v>80</v>
      </c>
      <c r="I110" s="98">
        <v>30</v>
      </c>
      <c r="J110" s="98">
        <v>9.5</v>
      </c>
      <c r="K110" s="98">
        <f>I110*J110</f>
        <v>285</v>
      </c>
    </row>
    <row r="111" spans="1:12" s="45" customFormat="1">
      <c r="A111" s="22">
        <v>103</v>
      </c>
      <c r="B111" s="137" t="s">
        <v>173</v>
      </c>
      <c r="C111" s="25" t="s">
        <v>110</v>
      </c>
      <c r="D111" s="90">
        <v>1</v>
      </c>
      <c r="E111" s="90">
        <v>1130</v>
      </c>
      <c r="F111" s="90">
        <f t="shared" si="20"/>
        <v>1130</v>
      </c>
      <c r="G111" s="28"/>
      <c r="H111" s="29"/>
      <c r="I111" s="27"/>
      <c r="J111" s="98"/>
      <c r="K111" s="98"/>
    </row>
    <row r="112" spans="1:12" s="45" customFormat="1" ht="30">
      <c r="A112" s="22">
        <v>104</v>
      </c>
      <c r="B112" s="22" t="s">
        <v>172</v>
      </c>
      <c r="C112" s="138" t="s">
        <v>179</v>
      </c>
      <c r="D112" s="98">
        <v>317</v>
      </c>
      <c r="E112" s="90">
        <v>10.6</v>
      </c>
      <c r="F112" s="90">
        <f t="shared" si="20"/>
        <v>3360.2</v>
      </c>
      <c r="G112" s="28"/>
      <c r="H112" s="29"/>
      <c r="I112" s="27"/>
      <c r="J112" s="98"/>
      <c r="K112" s="98"/>
    </row>
    <row r="113" spans="1:13" s="43" customFormat="1" ht="29.25">
      <c r="A113" s="22"/>
      <c r="B113" s="30" t="s">
        <v>117</v>
      </c>
      <c r="C113" s="31"/>
      <c r="D113" s="32"/>
      <c r="E113" s="32"/>
      <c r="F113" s="32">
        <f>SUM(F108:F112)</f>
        <v>8095.62</v>
      </c>
      <c r="G113" s="36" t="s">
        <v>126</v>
      </c>
      <c r="H113" s="34"/>
      <c r="I113" s="35"/>
      <c r="J113" s="139"/>
      <c r="K113" s="131">
        <f>SUM(K108:K112)</f>
        <v>445</v>
      </c>
    </row>
    <row r="114" spans="1:13" s="43" customFormat="1">
      <c r="A114" s="22"/>
      <c r="B114" s="56"/>
      <c r="C114" s="57"/>
      <c r="D114" s="58"/>
      <c r="E114" s="59"/>
      <c r="F114" s="60"/>
      <c r="G114" s="61" t="s">
        <v>122</v>
      </c>
      <c r="H114" s="62"/>
      <c r="I114" s="63"/>
      <c r="J114" s="63"/>
      <c r="K114" s="64">
        <f>K113+K106+K102+K62+K29</f>
        <v>251621.20939142854</v>
      </c>
    </row>
    <row r="115" spans="1:13" s="43" customFormat="1" ht="29.25">
      <c r="A115" s="22"/>
      <c r="B115" s="61" t="s">
        <v>123</v>
      </c>
      <c r="C115" s="62"/>
      <c r="D115" s="65"/>
      <c r="E115" s="66"/>
      <c r="F115" s="67">
        <f>F29+F113+F106+F102+F62</f>
        <v>68103.27</v>
      </c>
      <c r="G115" s="68" t="s">
        <v>124</v>
      </c>
      <c r="H115" s="69">
        <v>0.03</v>
      </c>
      <c r="I115" s="63"/>
      <c r="J115" s="63"/>
      <c r="K115" s="64">
        <f>K114*H115</f>
        <v>7548.6362817428562</v>
      </c>
    </row>
    <row r="116" spans="1:13" s="43" customFormat="1">
      <c r="A116" s="22"/>
      <c r="B116" s="68"/>
      <c r="C116" s="70"/>
      <c r="D116" s="71"/>
      <c r="E116" s="72"/>
      <c r="F116" s="67"/>
      <c r="G116" s="73" t="s">
        <v>116</v>
      </c>
      <c r="H116" s="62"/>
      <c r="I116" s="63"/>
      <c r="J116" s="63"/>
      <c r="K116" s="64">
        <f>K114+K115</f>
        <v>259169.8456731714</v>
      </c>
    </row>
    <row r="117" spans="1:13" s="43" customFormat="1">
      <c r="A117" s="22"/>
      <c r="B117" s="73" t="s">
        <v>115</v>
      </c>
      <c r="C117" s="74"/>
      <c r="D117" s="65"/>
      <c r="E117" s="66"/>
      <c r="F117" s="67">
        <f>F115</f>
        <v>68103.27</v>
      </c>
      <c r="G117" s="73" t="s">
        <v>127</v>
      </c>
      <c r="H117" s="74"/>
      <c r="I117" s="63"/>
      <c r="J117" s="63"/>
      <c r="K117" s="64">
        <f>F117+K116</f>
        <v>327273.11567317141</v>
      </c>
    </row>
    <row r="118" spans="1:13" s="43" customFormat="1">
      <c r="A118" s="22"/>
      <c r="B118" s="75"/>
      <c r="C118" s="74"/>
      <c r="D118" s="75"/>
      <c r="E118" s="76"/>
      <c r="F118" s="75"/>
      <c r="G118" s="73" t="s">
        <v>125</v>
      </c>
      <c r="H118" s="74"/>
      <c r="I118" s="63"/>
      <c r="J118" s="63"/>
      <c r="K118" s="64">
        <f>K119/6</f>
        <v>65454.623134634283</v>
      </c>
    </row>
    <row r="119" spans="1:13" s="43" customFormat="1">
      <c r="A119" s="22"/>
      <c r="B119" s="75"/>
      <c r="C119" s="74"/>
      <c r="D119" s="75"/>
      <c r="E119" s="76"/>
      <c r="F119" s="75"/>
      <c r="G119" s="73" t="s">
        <v>128</v>
      </c>
      <c r="H119" s="74"/>
      <c r="I119" s="63"/>
      <c r="J119" s="63"/>
      <c r="K119" s="64">
        <f>K117*1.2</f>
        <v>392727.7388078057</v>
      </c>
    </row>
    <row r="120" spans="1:13" s="43" customFormat="1">
      <c r="A120" s="157"/>
      <c r="B120" s="37"/>
      <c r="C120" s="37"/>
      <c r="D120" s="37"/>
      <c r="E120" s="50"/>
      <c r="F120" s="37"/>
      <c r="G120" s="37"/>
      <c r="H120" s="37"/>
      <c r="I120" s="37"/>
      <c r="J120" s="37"/>
      <c r="K120" s="37"/>
    </row>
    <row r="121" spans="1:13" s="43" customFormat="1">
      <c r="B121" s="37"/>
      <c r="C121" s="37"/>
      <c r="D121" s="37"/>
      <c r="E121" s="50"/>
      <c r="F121" s="37"/>
      <c r="G121" s="37"/>
      <c r="H121" s="37"/>
      <c r="I121" s="37"/>
      <c r="J121" s="37"/>
      <c r="K121" s="37"/>
    </row>
    <row r="122" spans="1:13" s="43" customFormat="1">
      <c r="A122" s="49"/>
      <c r="B122" s="140" t="s">
        <v>169</v>
      </c>
      <c r="C122" s="37"/>
      <c r="D122" s="37"/>
      <c r="E122" s="50"/>
      <c r="F122" s="37"/>
      <c r="G122" s="37"/>
      <c r="H122" s="37"/>
      <c r="I122" s="37"/>
      <c r="J122" s="37"/>
      <c r="K122" s="37"/>
    </row>
    <row r="123" spans="1:13" s="43" customFormat="1">
      <c r="A123" s="49"/>
      <c r="B123" s="37"/>
      <c r="C123" s="37"/>
      <c r="D123" s="37"/>
      <c r="E123" s="50"/>
      <c r="F123" s="37"/>
      <c r="G123" s="37"/>
      <c r="H123" s="37"/>
      <c r="I123" s="37"/>
      <c r="J123" s="37"/>
      <c r="K123" s="37"/>
    </row>
    <row r="124" spans="1:13" s="43" customFormat="1">
      <c r="A124" s="49"/>
      <c r="B124" s="140" t="s">
        <v>170</v>
      </c>
      <c r="C124" s="37"/>
      <c r="D124" s="37"/>
      <c r="E124" s="50"/>
      <c r="F124" s="37"/>
      <c r="G124" s="37"/>
      <c r="H124" s="37"/>
      <c r="I124" s="37"/>
      <c r="J124" s="37"/>
      <c r="K124" s="37"/>
      <c r="L124" s="45"/>
      <c r="M124" s="45"/>
    </row>
    <row r="125" spans="1:13" s="43" customFormat="1">
      <c r="A125" s="77"/>
      <c r="B125" s="141" t="s">
        <v>171</v>
      </c>
      <c r="C125" s="37"/>
      <c r="D125" s="37"/>
      <c r="E125" s="50"/>
      <c r="F125" s="37"/>
      <c r="G125" s="37"/>
      <c r="H125" s="37"/>
      <c r="I125" s="37"/>
      <c r="J125" s="37"/>
      <c r="K125" s="37"/>
      <c r="L125" s="45"/>
      <c r="M125" s="45"/>
    </row>
    <row r="126" spans="1:13" s="43" customFormat="1">
      <c r="A126" s="77"/>
      <c r="B126" s="37"/>
      <c r="C126" s="37"/>
      <c r="D126" s="37"/>
      <c r="E126" s="50"/>
      <c r="F126" s="37"/>
      <c r="G126" s="37"/>
      <c r="H126" s="37"/>
      <c r="I126" s="37"/>
      <c r="J126" s="37"/>
      <c r="K126" s="37"/>
    </row>
    <row r="127" spans="1:13" s="43" customFormat="1">
      <c r="A127" s="49"/>
      <c r="B127" s="37"/>
      <c r="C127" s="37"/>
      <c r="D127" s="37"/>
      <c r="E127" s="50"/>
      <c r="F127" s="37"/>
      <c r="G127" s="37"/>
      <c r="H127" s="37"/>
      <c r="I127" s="37"/>
      <c r="J127" s="37"/>
      <c r="K127" s="37"/>
    </row>
    <row r="128" spans="1:13" s="43" customFormat="1">
      <c r="A128" s="49"/>
      <c r="B128" s="37"/>
      <c r="C128" s="37"/>
      <c r="D128" s="37"/>
      <c r="E128" s="50"/>
      <c r="F128" s="37"/>
      <c r="G128" s="37"/>
      <c r="H128" s="37"/>
      <c r="I128" s="37"/>
      <c r="J128" s="37"/>
      <c r="K128" s="37"/>
    </row>
    <row r="129" spans="1:13" s="43" customFormat="1">
      <c r="A129" s="49"/>
      <c r="B129" s="37"/>
      <c r="C129" s="37"/>
      <c r="D129" s="37"/>
      <c r="E129" s="50"/>
      <c r="F129" s="37"/>
      <c r="G129" s="37"/>
      <c r="H129" s="37"/>
      <c r="I129" s="37"/>
      <c r="J129" s="37"/>
      <c r="K129" s="37"/>
    </row>
    <row r="130" spans="1:13" s="43" customFormat="1">
      <c r="A130" s="49"/>
      <c r="B130" s="37"/>
      <c r="C130" s="37"/>
      <c r="D130" s="37"/>
      <c r="E130" s="50"/>
      <c r="F130" s="37"/>
      <c r="G130" s="37"/>
      <c r="H130" s="37"/>
      <c r="I130" s="37"/>
      <c r="J130" s="37"/>
      <c r="K130" s="37"/>
    </row>
    <row r="131" spans="1:13" s="43" customFormat="1">
      <c r="A131" s="49"/>
      <c r="B131" s="37"/>
      <c r="C131" s="37"/>
      <c r="D131" s="37"/>
      <c r="E131" s="50"/>
      <c r="F131" s="37"/>
      <c r="G131" s="37"/>
      <c r="H131" s="37"/>
      <c r="I131" s="37"/>
      <c r="J131" s="37"/>
      <c r="K131" s="37"/>
    </row>
    <row r="132" spans="1:13" s="43" customFormat="1">
      <c r="A132" s="49"/>
      <c r="B132" s="37"/>
      <c r="C132" s="37"/>
      <c r="D132" s="37"/>
      <c r="E132" s="50"/>
      <c r="F132" s="37"/>
      <c r="G132" s="37"/>
      <c r="H132" s="37"/>
      <c r="I132" s="37"/>
      <c r="J132" s="37"/>
      <c r="K132" s="37"/>
    </row>
    <row r="133" spans="1:13" s="43" customFormat="1">
      <c r="A133" s="49"/>
      <c r="B133" s="37"/>
      <c r="C133" s="37"/>
      <c r="D133" s="37"/>
      <c r="E133" s="50"/>
      <c r="F133" s="37"/>
      <c r="G133" s="37"/>
      <c r="H133" s="37"/>
      <c r="I133" s="37"/>
      <c r="J133" s="37"/>
      <c r="K133" s="37"/>
    </row>
    <row r="134" spans="1:13" s="43" customFormat="1">
      <c r="A134" s="49"/>
      <c r="B134" s="37"/>
      <c r="C134" s="37"/>
      <c r="D134" s="37"/>
      <c r="E134" s="50"/>
      <c r="F134" s="37"/>
      <c r="G134" s="37"/>
      <c r="H134" s="37"/>
      <c r="I134" s="37"/>
      <c r="J134" s="37"/>
      <c r="K134" s="37"/>
      <c r="L134" s="45"/>
      <c r="M134" s="45"/>
    </row>
    <row r="135" spans="1:13" s="43" customFormat="1">
      <c r="A135" s="49"/>
      <c r="B135" s="37"/>
      <c r="C135" s="37"/>
      <c r="D135" s="37"/>
      <c r="E135" s="50"/>
      <c r="F135" s="37"/>
      <c r="G135" s="37"/>
      <c r="H135" s="37"/>
      <c r="I135" s="37"/>
      <c r="J135" s="37"/>
      <c r="K135" s="37"/>
      <c r="L135" s="45"/>
      <c r="M135" s="45"/>
    </row>
    <row r="136" spans="1:13" s="52" customFormat="1">
      <c r="A136" s="49"/>
      <c r="B136" s="37"/>
      <c r="C136" s="37"/>
      <c r="D136" s="37"/>
      <c r="E136" s="50"/>
      <c r="F136" s="37"/>
      <c r="G136" s="37"/>
      <c r="H136" s="37"/>
      <c r="I136" s="37"/>
      <c r="J136" s="37"/>
      <c r="K136" s="37"/>
    </row>
    <row r="137" spans="1:13" s="52" customFormat="1">
      <c r="A137" s="49"/>
      <c r="B137" s="37"/>
      <c r="C137" s="37"/>
      <c r="D137" s="37"/>
      <c r="E137" s="50"/>
      <c r="F137" s="37"/>
      <c r="G137" s="37"/>
      <c r="H137" s="37"/>
      <c r="I137" s="37"/>
      <c r="J137" s="37"/>
      <c r="K137" s="37"/>
    </row>
    <row r="138" spans="1:13" s="52" customFormat="1">
      <c r="A138" s="49"/>
      <c r="B138" s="37"/>
      <c r="C138" s="37"/>
      <c r="D138" s="37"/>
      <c r="E138" s="50"/>
      <c r="F138" s="37"/>
      <c r="G138" s="37"/>
      <c r="H138" s="37"/>
      <c r="I138" s="37"/>
      <c r="J138" s="37"/>
      <c r="K138" s="37"/>
    </row>
    <row r="139" spans="1:13" s="52" customFormat="1">
      <c r="A139" s="49"/>
      <c r="B139" s="37"/>
      <c r="C139" s="37"/>
      <c r="D139" s="37"/>
      <c r="E139" s="50"/>
      <c r="F139" s="37"/>
      <c r="G139" s="37"/>
      <c r="H139" s="37"/>
      <c r="I139" s="37"/>
      <c r="J139" s="37"/>
      <c r="K139" s="37"/>
    </row>
    <row r="140" spans="1:13" s="52" customFormat="1">
      <c r="A140" s="49"/>
      <c r="B140" s="37"/>
      <c r="C140" s="37"/>
      <c r="D140" s="37"/>
      <c r="E140" s="50"/>
      <c r="F140" s="37"/>
      <c r="G140" s="37"/>
      <c r="H140" s="37"/>
      <c r="I140" s="37"/>
      <c r="J140" s="37"/>
      <c r="K140" s="37"/>
    </row>
    <row r="141" spans="1:13" s="53" customFormat="1">
      <c r="A141" s="49"/>
      <c r="B141" s="37"/>
      <c r="C141" s="37"/>
      <c r="D141" s="37"/>
      <c r="E141" s="50"/>
      <c r="F141" s="37"/>
      <c r="G141" s="37"/>
      <c r="H141" s="37"/>
      <c r="I141" s="37"/>
      <c r="J141" s="37"/>
      <c r="K141" s="37"/>
    </row>
    <row r="142" spans="1:13" s="54" customFormat="1">
      <c r="A142" s="49"/>
      <c r="B142" s="37"/>
      <c r="C142" s="37"/>
      <c r="D142" s="37"/>
      <c r="E142" s="50"/>
      <c r="F142" s="37"/>
      <c r="G142" s="37"/>
      <c r="H142" s="37"/>
      <c r="I142" s="37"/>
      <c r="J142" s="37"/>
      <c r="K142" s="37"/>
      <c r="L142" s="52"/>
      <c r="M142" s="52"/>
    </row>
    <row r="143" spans="1:13" s="47" customFormat="1" ht="29.45" customHeight="1">
      <c r="A143" s="49"/>
      <c r="B143" s="37"/>
      <c r="C143" s="37"/>
      <c r="D143" s="37"/>
      <c r="E143" s="50"/>
      <c r="F143" s="37"/>
      <c r="G143" s="37"/>
      <c r="H143" s="37"/>
      <c r="I143" s="37"/>
      <c r="J143" s="37"/>
      <c r="K143" s="37"/>
      <c r="L143" s="45"/>
      <c r="M143" s="45"/>
    </row>
    <row r="144" spans="1:13" s="47" customFormat="1" ht="29.45" customHeight="1">
      <c r="A144" s="49"/>
      <c r="B144" s="37"/>
      <c r="C144" s="37"/>
      <c r="D144" s="37"/>
      <c r="E144" s="50"/>
      <c r="F144" s="37"/>
      <c r="G144" s="37"/>
      <c r="H144" s="37"/>
      <c r="I144" s="37"/>
      <c r="J144" s="37"/>
      <c r="K144" s="37"/>
      <c r="L144" s="45"/>
      <c r="M144" s="45"/>
    </row>
    <row r="145" spans="1:13" s="47" customFormat="1" ht="29.45" customHeight="1">
      <c r="A145" s="49"/>
      <c r="B145" s="37"/>
      <c r="C145" s="37"/>
      <c r="D145" s="37"/>
      <c r="E145" s="50"/>
      <c r="F145" s="37"/>
      <c r="G145" s="37"/>
      <c r="H145" s="37"/>
      <c r="I145" s="37"/>
      <c r="J145" s="37"/>
      <c r="K145" s="37"/>
      <c r="L145" s="45"/>
      <c r="M145" s="45"/>
    </row>
    <row r="147" spans="1:13" s="129" customFormat="1">
      <c r="A147" s="49"/>
      <c r="B147" s="37"/>
      <c r="C147" s="37"/>
      <c r="D147" s="37"/>
      <c r="E147" s="50"/>
      <c r="F147" s="37"/>
      <c r="G147" s="37"/>
      <c r="H147" s="37"/>
      <c r="I147" s="37"/>
      <c r="J147" s="37"/>
      <c r="K147" s="37"/>
    </row>
    <row r="148" spans="1:13" s="129" customFormat="1">
      <c r="A148" s="49"/>
      <c r="B148" s="37"/>
      <c r="C148" s="37"/>
      <c r="D148" s="37"/>
      <c r="E148" s="50"/>
      <c r="F148" s="37"/>
      <c r="G148" s="37"/>
      <c r="H148" s="37"/>
      <c r="I148" s="37"/>
      <c r="J148" s="37"/>
      <c r="K148" s="37"/>
    </row>
    <row r="149" spans="1:13" s="129" customFormat="1">
      <c r="A149" s="49"/>
      <c r="B149" s="37"/>
      <c r="C149" s="37"/>
      <c r="D149" s="37"/>
      <c r="E149" s="50"/>
      <c r="F149" s="37"/>
      <c r="G149" s="37"/>
      <c r="H149" s="37"/>
      <c r="I149" s="37"/>
      <c r="J149" s="37"/>
      <c r="K149" s="37"/>
    </row>
    <row r="150" spans="1:13" s="43" customFormat="1">
      <c r="A150" s="49"/>
      <c r="B150" s="37"/>
      <c r="C150" s="37"/>
      <c r="D150" s="37"/>
      <c r="E150" s="50"/>
      <c r="F150" s="37"/>
      <c r="G150" s="37"/>
      <c r="H150" s="37"/>
      <c r="I150" s="37"/>
      <c r="J150" s="37"/>
      <c r="K150" s="37"/>
    </row>
    <row r="151" spans="1:13" s="43" customFormat="1">
      <c r="A151" s="49"/>
      <c r="B151" s="37"/>
      <c r="C151" s="37"/>
      <c r="D151" s="37"/>
      <c r="E151" s="50"/>
      <c r="F151" s="37"/>
      <c r="G151" s="37"/>
      <c r="H151" s="37"/>
      <c r="I151" s="37"/>
      <c r="J151" s="37"/>
      <c r="K151" s="37"/>
    </row>
    <row r="152" spans="1:13" s="43" customFormat="1">
      <c r="A152" s="49"/>
      <c r="B152" s="37"/>
      <c r="C152" s="37"/>
      <c r="D152" s="37"/>
      <c r="E152" s="50"/>
      <c r="F152" s="37"/>
      <c r="G152" s="37"/>
      <c r="H152" s="37"/>
      <c r="I152" s="37"/>
      <c r="J152" s="37"/>
      <c r="K152" s="37"/>
    </row>
    <row r="153" spans="1:13" s="43" customFormat="1">
      <c r="A153" s="49"/>
      <c r="B153" s="37"/>
      <c r="C153" s="37"/>
      <c r="D153" s="37"/>
      <c r="E153" s="50"/>
      <c r="F153" s="37"/>
      <c r="G153" s="37"/>
      <c r="H153" s="37"/>
      <c r="I153" s="37"/>
      <c r="J153" s="37"/>
      <c r="K153" s="37"/>
    </row>
    <row r="154" spans="1:13" s="43" customFormat="1">
      <c r="A154" s="49"/>
      <c r="B154" s="37"/>
      <c r="C154" s="37"/>
      <c r="D154" s="37"/>
      <c r="E154" s="50"/>
      <c r="F154" s="37"/>
      <c r="G154" s="37"/>
      <c r="H154" s="37"/>
      <c r="I154" s="37"/>
      <c r="J154" s="37"/>
      <c r="K154" s="37"/>
    </row>
    <row r="157" spans="1:13" s="43" customFormat="1">
      <c r="A157" s="49"/>
      <c r="B157" s="37"/>
      <c r="C157" s="37"/>
      <c r="D157" s="37"/>
      <c r="E157" s="50"/>
      <c r="F157" s="37"/>
      <c r="G157" s="37"/>
      <c r="H157" s="37"/>
      <c r="I157" s="37"/>
      <c r="J157" s="37"/>
      <c r="K157" s="37"/>
    </row>
    <row r="158" spans="1:13" s="43" customFormat="1">
      <c r="A158" s="49"/>
      <c r="B158" s="37"/>
      <c r="C158" s="37"/>
      <c r="D158" s="37"/>
      <c r="E158" s="50"/>
      <c r="F158" s="37"/>
      <c r="G158" s="37"/>
      <c r="H158" s="37"/>
      <c r="I158" s="37"/>
      <c r="J158" s="37"/>
      <c r="K158" s="37"/>
    </row>
    <row r="159" spans="1:13" s="43" customFormat="1">
      <c r="A159" s="49"/>
      <c r="B159" s="37"/>
      <c r="C159" s="37"/>
      <c r="D159" s="37"/>
      <c r="E159" s="50"/>
      <c r="F159" s="37"/>
      <c r="G159" s="37"/>
      <c r="H159" s="37"/>
      <c r="I159" s="37"/>
      <c r="J159" s="37"/>
      <c r="K159" s="37"/>
    </row>
    <row r="160" spans="1:13" s="43" customFormat="1">
      <c r="A160" s="49"/>
      <c r="B160" s="37"/>
      <c r="C160" s="37"/>
      <c r="D160" s="37"/>
      <c r="E160" s="50"/>
      <c r="F160" s="37"/>
      <c r="G160" s="37"/>
      <c r="H160" s="37"/>
      <c r="I160" s="37"/>
      <c r="J160" s="37"/>
      <c r="K160" s="37"/>
    </row>
    <row r="161" spans="1:13" s="43" customFormat="1">
      <c r="A161" s="49"/>
      <c r="B161" s="37"/>
      <c r="C161" s="37"/>
      <c r="D161" s="37"/>
      <c r="E161" s="50"/>
      <c r="F161" s="37"/>
      <c r="G161" s="37"/>
      <c r="H161" s="37"/>
      <c r="I161" s="37"/>
      <c r="J161" s="37"/>
      <c r="K161" s="37"/>
    </row>
    <row r="162" spans="1:13" s="43" customFormat="1">
      <c r="A162" s="49"/>
      <c r="B162" s="37"/>
      <c r="C162" s="37"/>
      <c r="D162" s="37"/>
      <c r="E162" s="50"/>
      <c r="F162" s="37"/>
      <c r="G162" s="37"/>
      <c r="H162" s="37"/>
      <c r="I162" s="37"/>
      <c r="J162" s="37"/>
      <c r="K162" s="37"/>
    </row>
    <row r="163" spans="1:13" s="43" customFormat="1">
      <c r="A163" s="49"/>
      <c r="B163" s="37"/>
      <c r="C163" s="37"/>
      <c r="D163" s="37"/>
      <c r="E163" s="50"/>
      <c r="F163" s="37"/>
      <c r="G163" s="37"/>
      <c r="H163" s="37"/>
      <c r="I163" s="37"/>
      <c r="J163" s="37"/>
      <c r="K163" s="37"/>
    </row>
    <row r="164" spans="1:13" s="43" customFormat="1">
      <c r="A164" s="49"/>
      <c r="B164" s="37"/>
      <c r="C164" s="37"/>
      <c r="D164" s="37"/>
      <c r="E164" s="50"/>
      <c r="F164" s="37"/>
      <c r="G164" s="37"/>
      <c r="H164" s="37"/>
      <c r="I164" s="37"/>
      <c r="J164" s="37"/>
      <c r="K164" s="37"/>
    </row>
    <row r="168" spans="1:13">
      <c r="M168" s="48"/>
    </row>
    <row r="169" spans="1:13">
      <c r="M169" s="48"/>
    </row>
  </sheetData>
  <protectedRanges>
    <protectedRange sqref="J43" name="Range1_4_1_1_1_2_1_2_1"/>
  </protectedRanges>
  <autoFilter ref="A7:I123"/>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2022-11-07T08:53:10Z</cp:lastPrinted>
  <dcterms:created xsi:type="dcterms:W3CDTF">1996-10-08T23:32:00Z</dcterms:created>
  <dcterms:modified xsi:type="dcterms:W3CDTF">2024-01-24T14:27:55Z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