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Ts-231p\maximus\ЮРИСТ\- ЮРІЙ\- Тендери 2023\0. КОМЕРЦІЙНІ\07.23 МДП\Водафон\Одеса_на 08.02.24\на тендер\"/>
    </mc:Choice>
  </mc:AlternateContent>
  <xr:revisionPtr revIDLastSave="0" documentId="13_ncr:1_{DCD7AF5E-A231-454D-BA03-C2A7E05D6FDE}" xr6:coauthVersionLast="47" xr6:coauthVersionMax="47" xr10:uidLastSave="{00000000-0000-0000-0000-000000000000}"/>
  <bookViews>
    <workbookView xWindow="-120" yWindow="-120" windowWidth="29040" windowHeight="15840" tabRatio="516" firstSheet="2" activeTab="2" xr2:uid="{00000000-000D-0000-FFFF-FFFF00000000}"/>
  </bookViews>
  <sheets>
    <sheet name="Додаток 2" sheetId="42" state="hidden" r:id="rId1"/>
    <sheet name="Основні положеня" sheetId="40" state="hidden" r:id="rId2"/>
    <sheet name="Вхідна" sheetId="52" r:id="rId3"/>
  </sheets>
  <definedNames>
    <definedName name="_xlnm._FilterDatabase" localSheetId="2" hidden="1">Вхідна!$A$7:$I$157</definedName>
    <definedName name="Виконується">#REF!</definedName>
    <definedName name="_xlnm.Print_Area" localSheetId="2">Вхідна!$A$1:$K$140</definedName>
  </definedNames>
  <calcPr calcId="191029"/>
</workbook>
</file>

<file path=xl/calcChain.xml><?xml version="1.0" encoding="utf-8"?>
<calcChain xmlns="http://schemas.openxmlformats.org/spreadsheetml/2006/main">
  <c r="F114" i="52" l="1"/>
  <c r="F115" i="52"/>
  <c r="F116" i="52"/>
  <c r="F117" i="52"/>
  <c r="F118" i="52"/>
  <c r="F119" i="52"/>
  <c r="F113" i="52"/>
  <c r="F107" i="52"/>
  <c r="F108" i="52"/>
  <c r="F109" i="52"/>
  <c r="F110" i="52"/>
  <c r="F106"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5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5" i="52"/>
  <c r="F46" i="52"/>
  <c r="F47" i="52"/>
  <c r="F48" i="52"/>
  <c r="F49" i="52"/>
  <c r="F50" i="52"/>
  <c r="F51" i="52"/>
  <c r="F52" i="52"/>
  <c r="F53" i="52"/>
  <c r="F54" i="52"/>
  <c r="F17" i="52"/>
  <c r="F10" i="52"/>
  <c r="F11" i="52"/>
  <c r="F12" i="52"/>
  <c r="F13" i="52"/>
  <c r="F14" i="52"/>
  <c r="F15" i="52"/>
  <c r="F9" i="52"/>
  <c r="F120" i="52" l="1"/>
  <c r="F111" i="52"/>
  <c r="F104" i="52"/>
  <c r="F16" i="52"/>
  <c r="K117" i="52"/>
  <c r="K116" i="52"/>
  <c r="K115" i="52"/>
  <c r="I110" i="52"/>
  <c r="I109" i="52"/>
  <c r="K109" i="52" s="1"/>
  <c r="I108" i="52"/>
  <c r="K108" i="52" s="1"/>
  <c r="I107" i="52"/>
  <c r="K107" i="52" s="1"/>
  <c r="I106" i="52"/>
  <c r="K101" i="52"/>
  <c r="K100" i="52"/>
  <c r="K99" i="52"/>
  <c r="K97" i="52"/>
  <c r="K96" i="52"/>
  <c r="K95" i="52"/>
  <c r="K94" i="52"/>
  <c r="K93" i="52"/>
  <c r="K92" i="52"/>
  <c r="I91" i="52"/>
  <c r="K91" i="52" s="1"/>
  <c r="K90" i="52"/>
  <c r="K89" i="52"/>
  <c r="K88" i="52"/>
  <c r="I87" i="52"/>
  <c r="K87" i="52" s="1"/>
  <c r="K86" i="52"/>
  <c r="K85" i="52"/>
  <c r="I84" i="52"/>
  <c r="K84" i="52" s="1"/>
  <c r="I83" i="52"/>
  <c r="K83" i="52" s="1"/>
  <c r="I82" i="52"/>
  <c r="K82" i="52" s="1"/>
  <c r="K81" i="52"/>
  <c r="I80" i="52"/>
  <c r="K80" i="52" s="1"/>
  <c r="K79" i="52"/>
  <c r="K78" i="52"/>
  <c r="K77" i="52"/>
  <c r="I76" i="52"/>
  <c r="K76" i="52" s="1"/>
  <c r="I75" i="52"/>
  <c r="K75" i="52" s="1"/>
  <c r="I74" i="52"/>
  <c r="K74" i="52" s="1"/>
  <c r="K73" i="52"/>
  <c r="K72" i="52"/>
  <c r="K70" i="52"/>
  <c r="I66" i="52"/>
  <c r="I65" i="52"/>
  <c r="K65" i="52" s="1"/>
  <c r="K64" i="52"/>
  <c r="K63" i="52"/>
  <c r="K62" i="52"/>
  <c r="K61" i="52"/>
  <c r="K60" i="52"/>
  <c r="K59" i="52"/>
  <c r="K58" i="52"/>
  <c r="K57" i="52"/>
  <c r="K54" i="52"/>
  <c r="K53" i="52"/>
  <c r="K52" i="52"/>
  <c r="I51" i="52"/>
  <c r="I50" i="52"/>
  <c r="K50" i="52" s="1"/>
  <c r="I49" i="52"/>
  <c r="I48" i="52"/>
  <c r="K48" i="52" s="1"/>
  <c r="I47" i="52"/>
  <c r="K47" i="52" s="1"/>
  <c r="I46" i="52"/>
  <c r="K46" i="52" s="1"/>
  <c r="I45" i="52"/>
  <c r="K45" i="52" s="1"/>
  <c r="I44" i="52"/>
  <c r="K44" i="52" s="1"/>
  <c r="D44" i="52"/>
  <c r="F44" i="52" s="1"/>
  <c r="I43" i="52"/>
  <c r="K43" i="52" s="1"/>
  <c r="I42" i="52"/>
  <c r="K42" i="52" s="1"/>
  <c r="I41" i="52"/>
  <c r="K41" i="52" s="1"/>
  <c r="K40" i="52"/>
  <c r="K39" i="52"/>
  <c r="K38" i="52"/>
  <c r="K37" i="52"/>
  <c r="K36" i="52"/>
  <c r="K35" i="52"/>
  <c r="K33" i="52"/>
  <c r="K32" i="52"/>
  <c r="K31" i="52"/>
  <c r="K30" i="52"/>
  <c r="K29" i="52"/>
  <c r="K28" i="52"/>
  <c r="K27" i="52"/>
  <c r="I26" i="52"/>
  <c r="K26" i="52" s="1"/>
  <c r="I25" i="52"/>
  <c r="K25" i="52" s="1"/>
  <c r="K24" i="52"/>
  <c r="K23" i="52"/>
  <c r="K22" i="52"/>
  <c r="I21" i="52"/>
  <c r="K21" i="52" s="1"/>
  <c r="I20" i="52"/>
  <c r="K20" i="52" s="1"/>
  <c r="I19" i="52"/>
  <c r="K19" i="52" s="1"/>
  <c r="I18" i="52"/>
  <c r="K18" i="52" s="1"/>
  <c r="I17" i="52"/>
  <c r="K17" i="52" s="1"/>
  <c r="K16" i="52"/>
  <c r="F55" i="52" l="1"/>
  <c r="K110" i="52"/>
  <c r="K111" i="52" s="1"/>
  <c r="K120" i="52"/>
  <c r="K55" i="52"/>
  <c r="K104" i="52"/>
  <c r="F122" i="52" l="1"/>
  <c r="F124" i="52" s="1"/>
  <c r="K121" i="52"/>
  <c r="K122" i="52" l="1"/>
  <c r="K123" i="52" s="1"/>
  <c r="K124" i="52"/>
  <c r="K126" i="52" s="1"/>
  <c r="K125" i="52" s="1"/>
</calcChain>
</file>

<file path=xl/sharedStrings.xml><?xml version="1.0" encoding="utf-8"?>
<sst xmlns="http://schemas.openxmlformats.org/spreadsheetml/2006/main" count="408" uniqueCount="272">
  <si>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</si>
  <si>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</si>
  <si>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</si>
  <si>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</si>
  <si>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</si>
  <si>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</si>
  <si>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</si>
  <si>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</si>
  <si>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</si>
  <si>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</si>
  <si>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</si>
  <si>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</si>
  <si>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</si>
  <si>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</si>
  <si>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</si>
  <si>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</si>
  <si>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</si>
  <si>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</si>
  <si>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</si>
  <si>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</si>
  <si>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</si>
  <si>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</si>
  <si>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</si>
  <si>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</si>
  <si>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</si>
  <si>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</si>
  <si>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</si>
  <si>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</si>
  <si>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</si>
  <si>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</si>
  <si>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</si>
  <si>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</si>
  <si>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</si>
  <si>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</si>
  <si>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</si>
  <si>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</si>
  <si>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</si>
  <si>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</si>
  <si>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</si>
  <si>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</si>
  <si>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</si>
  <si>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</si>
  <si>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</si>
  <si>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</si>
  <si>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</si>
  <si>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</si>
  <si>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</si>
  <si>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</si>
  <si>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</si>
  <si>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</si>
  <si>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</si>
  <si>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</si>
  <si>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</si>
  <si>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</si>
  <si>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</si>
  <si>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</si>
  <si>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</si>
  <si>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</si>
  <si>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</si>
  <si>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</si>
  <si>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</si>
  <si>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</si>
  <si>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</si>
  <si>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</si>
  <si>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</si>
  <si>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</si>
  <si>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</si>
  <si>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</si>
  <si>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</si>
  <si>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</si>
  <si>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</si>
  <si>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</si>
  <si>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</si>
  <si>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</si>
  <si>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</si>
  <si>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</si>
  <si>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</si>
  <si>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</si>
  <si>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</si>
  <si>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</si>
  <si>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</si>
  <si>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</si>
  <si>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</si>
  <si>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</si>
  <si>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</si>
  <si>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</si>
  <si>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</si>
  <si>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</si>
  <si>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</si>
  <si>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</si>
  <si>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</si>
  <si>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</si>
  <si>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</si>
  <si>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</si>
  <si>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</si>
  <si>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</si>
  <si>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</si>
  <si>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</si>
  <si>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</si>
  <si>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</si>
  <si>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</si>
  <si>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</si>
  <si>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</si>
  <si>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</si>
  <si>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</si>
  <si>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поставка Замовника</t>
  </si>
  <si>
    <t>Прокладання кабелю вітой пари UTP</t>
  </si>
  <si>
    <t xml:space="preserve">Обжим UTP кабелю </t>
  </si>
  <si>
    <t>Монтаж інформаційної розетки</t>
  </si>
  <si>
    <t>Конектор RJ-45</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</si>
  <si>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</si>
  <si>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</si>
  <si>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</si>
  <si>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</si>
  <si>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</si>
  <si>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</si>
  <si>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</si>
  <si>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</si>
  <si>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</si>
  <si>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</si>
  <si>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</si>
  <si>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</si>
  <si>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</si>
  <si>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</si>
  <si>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</si>
  <si>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</si>
  <si>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</si>
  <si>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</si>
  <si>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</si>
  <si>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</si>
  <si>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</si>
  <si>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</si>
  <si>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</si>
  <si>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</si>
  <si>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</si>
  <si>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</si>
  <si>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</si>
  <si>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</si>
  <si>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</si>
  <si>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</si>
  <si>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</si>
  <si>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</si>
  <si>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</si>
  <si>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м2</t>
  </si>
  <si>
    <t xml:space="preserve">Фуга Ceresit CE 40 aguastatic </t>
  </si>
  <si>
    <t>Склострічка самоклейка BauGut 50мм х 20м</t>
  </si>
  <si>
    <t>Фарбування стін (за 2 рази + грунт) ral 7047</t>
  </si>
  <si>
    <t>Ізострічка EMT 0,13x15 мм 10 м чорна ПВХ 12-0403 BK</t>
  </si>
  <si>
    <t>Розетка із заземленням Schneider Electric Asfora 16 А 250 В без шторок білий</t>
  </si>
  <si>
    <t>Вимикач одноклавішний Schneider Electric Asfora самозажиммаючий 10 А 220В IP20 білий EPH0300121</t>
  </si>
  <si>
    <t>Кабель силовой монолит ЗЗЦМ ВВГнгд 3х2,5 медь</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</si>
  <si>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</si>
  <si>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</si>
  <si>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</si>
  <si>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</si>
  <si>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</si>
  <si>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</si>
  <si>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</si>
  <si>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</si>
  <si>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</si>
  <si>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</si>
  <si>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Вивіз сміття (машина до 5 т)</t>
  </si>
  <si>
    <t>Демонтаж електропроводки до 100м2 ( прибрати кабель по стелі,знеструмити, обризати кабель в стінах,прибрати кабель)</t>
  </si>
  <si>
    <t>Кабель спиральный OLFLEX SPIRAL 400 P 3G1/1000</t>
  </si>
  <si>
    <t>Фарба інтер'єрна акрилова  RAL 7047 ( в акті розписати)</t>
  </si>
  <si>
    <t>Фарба інтер'єрна акрилова  RAL 3020 ( в акті розписати)</t>
  </si>
  <si>
    <t>км</t>
  </si>
  <si>
    <t>Монтаж прожекторів</t>
  </si>
  <si>
    <t>трос оцинкований д3 мм 3 п.м. din3055</t>
  </si>
  <si>
    <t>кутник перфорований profstal асиметричний 100*50*35</t>
  </si>
  <si>
    <t>ВСЬОГО  ВАРТІСТЬ Демонтажні роботи, грн.( без ПДВ):</t>
  </si>
  <si>
    <t xml:space="preserve">Ceresit СТ 17/10 Глибокопроникаюча грунтовка </t>
  </si>
  <si>
    <t>Шпаклівка Knauf НР FINISH 25 кг</t>
  </si>
  <si>
    <t xml:space="preserve">Автоматичний вимикач Schneider Electric 16 A </t>
  </si>
  <si>
    <t xml:space="preserve">Автоматичний вимикач Schneider Electric 10 A </t>
  </si>
  <si>
    <t>Монтаж світильних растрових 600х600 (аваріних від ДГ)</t>
  </si>
  <si>
    <t>копм</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</si>
  <si>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</si>
  <si>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</si>
  <si>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</si>
  <si>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</si>
  <si>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 xml:space="preserve">Монтаж ТВ на підвісах </t>
  </si>
  <si>
    <t xml:space="preserve">дефектний акт </t>
  </si>
  <si>
    <t>Монтаж шинопроводу</t>
  </si>
  <si>
    <t xml:space="preserve">Зєднувач лінійний, </t>
  </si>
  <si>
    <t>демонтаж міжкімнатних дверей</t>
  </si>
  <si>
    <t>Дюбель ударний потай 6x60 мм 100 шт.</t>
  </si>
  <si>
    <t>Шпаклівка Knauf FUGENFULLER 25 кг</t>
  </si>
  <si>
    <t>Профіль BauGut ARMOSTEEL CW 75/4 м</t>
  </si>
  <si>
    <t xml:space="preserve">Профіль BauGut ARMOSTEEL UW 75/3 м </t>
  </si>
  <si>
    <t xml:space="preserve">Встановлення дерев'яних дверних блоків  </t>
  </si>
  <si>
    <t>Дверне полотно ОМіС Cortex глухе (гладке) ПГ 800 мм білий silk matt</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</si>
  <si>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</si>
  <si>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</si>
  <si>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</si>
  <si>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</si>
  <si>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</si>
  <si>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</si>
  <si>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Пергородка битової із ГКЛ в один шар з обох боків</t>
  </si>
  <si>
    <t>Гіпсокартон  Knauf 2500x1200х12,5 мм 3 кв. м</t>
  </si>
  <si>
    <t xml:space="preserve">Шпаклювання стін і перегородок  (2 разова шпаклівка  грунтовка і шліфування) </t>
  </si>
  <si>
    <t xml:space="preserve"> Шпаклювання стін і перегородок з розчишенням  до 30% (1-но разова шпаклівка  грунтовка і шліфування)</t>
  </si>
  <si>
    <t>Шпаклівка akril-putzs 27 кг</t>
  </si>
  <si>
    <t>Монтаж шафи СКС</t>
  </si>
  <si>
    <t>Комутаційна шафа</t>
  </si>
  <si>
    <t>Миття скляних вітрин з обох боків з їх очищенням  (вартість моючих входить в вартість)</t>
  </si>
  <si>
    <t>Післябудівельне прибирання</t>
  </si>
  <si>
    <t xml:space="preserve">Підключення кабелю електроживлення від виведення (зі стіни) до столу відкритої викладки </t>
  </si>
  <si>
    <t>Монтаж лінійних світильників на підвісах</t>
  </si>
  <si>
    <t>Світильник лінійний в комплекті (в акті розписати)</t>
  </si>
  <si>
    <t>Роботи по заміру опору ізоляції електропроводки з наданням технічного звіту (2 екз.)</t>
  </si>
  <si>
    <t>Електротехнічний проект (виконавча документація) 2 екз.</t>
  </si>
  <si>
    <t>Підвіс для профнастилу</t>
  </si>
  <si>
    <t xml:space="preserve">LED світильник 600x600 </t>
  </si>
  <si>
    <t>Монтаж розетки накладної</t>
  </si>
  <si>
    <t>Колодка 16 А 230 В с заземлением 6 гн. белый 90118600</t>
  </si>
  <si>
    <t>Трос оцинкованный 2 мм </t>
  </si>
  <si>
    <t>Стяжка для кабелю UP! (Underprice) нейлоновий 3.6x300 (100 шт./уп.) білий</t>
  </si>
  <si>
    <t>Труба гофрована UP! (Underprice) 350H 20 мм / 50 м</t>
  </si>
  <si>
    <t>Плитка Cersanit Henley  Grey 30x60</t>
  </si>
  <si>
    <t>комп</t>
  </si>
  <si>
    <t xml:space="preserve">Монтаж ПВХ плінтуса на саморізи </t>
  </si>
  <si>
    <t>Плінтус ПВХ TIS 18х56х2500 мм</t>
  </si>
  <si>
    <t>мп</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</si>
  <si>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</si>
  <si>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</si>
  <si>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</si>
  <si>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</si>
  <si>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</si>
  <si>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</si>
  <si>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Піна монтажна BauGut PRO 750 мл</t>
  </si>
  <si>
    <t>Кріплення анкерами сейфа/металлевої шкафи до полу(стіни)</t>
  </si>
  <si>
    <t>Сейф</t>
  </si>
  <si>
    <t>Анкер розпірний з болтом 10х80 EU 10x80 мм</t>
  </si>
  <si>
    <t>Розетка із заземленням Schneider Electric Прима без шторок білий WDE001080</t>
  </si>
  <si>
    <t>Рамка 4 посту Schneider Electric Asfora горизонтальна, білий</t>
  </si>
  <si>
    <t xml:space="preserve">Демонтаж керамічної плитки </t>
  </si>
  <si>
    <t xml:space="preserve">Демонтаж перегороки </t>
  </si>
  <si>
    <t xml:space="preserve">Укладання плитки с прирізкою (підготвка, грунтування, укладання,затирання швів) </t>
  </si>
  <si>
    <t>Демонтаж лічильника води</t>
  </si>
  <si>
    <t xml:space="preserve">Монтаж та підключення світильників (440*440*43)
LSNK-80 </t>
  </si>
  <si>
    <t xml:space="preserve">світильників (440*440*43)
LSNK-80 </t>
  </si>
  <si>
    <t>Демонтаж світильників</t>
  </si>
  <si>
    <t xml:space="preserve">Штроблення із заробленням </t>
  </si>
  <si>
    <t>Монтаж та збір ЩН до 24 місць</t>
  </si>
  <si>
    <t>щит ( в акті указати маркування)</t>
  </si>
  <si>
    <t>Тросовий підвіс для шинопроводу LD 2002 150 см</t>
  </si>
  <si>
    <t>Шинопровід 1-фазний LightMaster CAB2000 100 см чорний</t>
  </si>
  <si>
    <t>Шинопровід 1-фазний LightMaster CAB2000 200 см чорний</t>
  </si>
  <si>
    <t>LED світильник LightMaster LLT201, потужність 30Вт,  4000K чорний</t>
  </si>
  <si>
    <t>З’єднувач Т-подібний LightMaster для шинопроводу однофазного 1 шт./уп. чорний LD2003</t>
  </si>
  <si>
    <t>Монтаж та підлючення ДБЖ</t>
  </si>
  <si>
    <t>Монтаж  та збірка ЩР до 6 місць</t>
  </si>
  <si>
    <t>Щиток пластиковий Luxray ЩРН-П-6 на 6 модулів зовнішній 731-2000-006</t>
  </si>
  <si>
    <t>Перемикач SFT-240 2P 25А 1-0-2 HAGER</t>
  </si>
  <si>
    <t>Монтаж свтло звукового індикатора</t>
  </si>
  <si>
    <t xml:space="preserve">Світло-звуко-сигнальний індикатор AD22R червоний </t>
  </si>
  <si>
    <t>Доставка меблів,обладнання (Бориспільский р-н с. Мартусівка Моїсеєва 72)</t>
  </si>
  <si>
    <t>Закриття плівкою</t>
  </si>
  <si>
    <t>Найменування будови та її адреса : Відкриття магазину за адресою, м. Одеса, вул.Семена Палія 93А , ТРЦ Сім'я</t>
  </si>
  <si>
    <t>Вирівнювання існуючої стелі типу Грильято</t>
  </si>
  <si>
    <t>Фарування відкосів (за 2 рази+грунт) ral 7047</t>
  </si>
  <si>
    <t>м/п</t>
  </si>
  <si>
    <t>Фарування відкосів (за 2 рази+грунт) ral 3020</t>
  </si>
  <si>
    <t xml:space="preserve"> Шпаклювання відкосів (1-но разова шпаклівка  грунтовка і шліфування)</t>
  </si>
  <si>
    <t>Плівка поліетиленова 100 мк 1,5 м 100 пог.м 300 кв. м сіра</t>
  </si>
  <si>
    <t>комплект кріплень (розписати в акті)</t>
  </si>
  <si>
    <t>Саморез со сверлом по металу 3.5x9 мм 500 шт</t>
  </si>
  <si>
    <t>Оклейка вітрини</t>
  </si>
  <si>
    <t>Директор ТОВ "МАКСИМУС ДЕВЕЛОПМЕНТ ПРОДЖЕКТ"</t>
  </si>
  <si>
    <t>ДМИТРО СІНЬКЕВИЧ</t>
  </si>
  <si>
    <t>Підрядник: ТОВ "МАКСИМУС ДЕВЕЛОПМЕНТ ПРОДЖЕКТ"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</si>
</sst>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48">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0">
    <xf numFmtId="0" fontId="0" fillId="0" borderId="0"/>
    <xf numFmtId="0" fontId="17" fillId="0" borderId="0"/>
    <xf numFmtId="0" fontId="15" fillId="0" borderId="0">
      <alignment horizontal="center" vertical="center"/>
    </xf>
    <xf numFmtId="164" fontId="1" fillId="0" borderId="0" applyFont="0" applyFill="0" applyBorder="0" applyAlignment="0" applyProtection="0"/>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cellStyleXfs>
  <cellXfs count="243">
    <xf numFmtId="0" fontId="0" fillId="0" borderId="0" xfId="0"/>
    <xf numFmtId="0" fontId="3" fillId="0" borderId="0" xfId="4"/>
    <xf numFmtId="0" fontId="4" fillId="0" borderId="0" xfId="48" applyFont="1" applyAlignment="1">
      <alignment horizontal="left" vertical="top"/>
    </xf>
    <xf numFmtId="0" fontId="5" fillId="0" borderId="0" xfId="4" applyFont="1" applyAlignment="1">
      <alignment vertical="center" wrapText="1"/>
    </xf>
    <xf numFmtId="0" fontId="7" fillId="0" borderId="5" xfId="4" applyFont="1" applyBorder="1" applyAlignment="1">
      <alignment horizontal="left" vertical="top"/>
    </xf>
    <xf numFmtId="0" fontId="3" fillId="0" borderId="5" xfId="4" applyBorder="1" applyAlignment="1">
      <alignment horizontal="left" vertical="center"/>
    </xf>
    <xf numFmtId="0" fontId="3" fillId="0" borderId="0" xfId="4" applyAlignment="1">
      <alignment horizontal="left" vertical="center"/>
    </xf>
    <xf numFmtId="0" fontId="3" fillId="0" borderId="5" xfId="4" applyBorder="1"/>
    <xf numFmtId="0" fontId="3" fillId="0" borderId="10" xfId="4" applyBorder="1" applyAlignment="1">
      <alignment horizontal="left" vertical="center"/>
    </xf>
    <xf numFmtId="0" fontId="3" fillId="0" borderId="10" xfId="4" applyBorder="1"/>
    <xf numFmtId="0" fontId="8" fillId="0" borderId="0" xfId="9" applyFont="1"/>
    <xf numFmtId="0" fontId="10" fillId="0" borderId="0" xfId="9" applyFont="1"/>
    <xf numFmtId="0" fontId="4" fillId="0" borderId="0" xfId="48" applyFont="1" applyAlignment="1">
      <alignment horizontal="center" vertical="top" wrapText="1"/>
    </xf>
    <xf numFmtId="0" fontId="10" fillId="0" borderId="0" xfId="9" applyFont="1" applyAlignment="1">
      <alignment horizontal="center" vertical="top" wrapText="1"/>
    </xf>
    <xf numFmtId="0" fontId="10" fillId="0" borderId="0" xfId="9" applyFont="1" applyAlignment="1">
      <alignment wrapText="1"/>
    </xf>
    <xf numFmtId="0" fontId="8" fillId="0" borderId="1" xfId="9" applyFont="1" applyBorder="1"/>
    <xf numFmtId="0" fontId="5" fillId="0" borderId="1" xfId="9" applyFont="1" applyBorder="1" applyAlignment="1">
      <alignment horizontal="center" vertical="center"/>
    </xf>
    <xf numFmtId="0" fontId="10" fillId="0" borderId="13" xfId="9" applyFont="1" applyBorder="1"/>
    <xf numFmtId="0" fontId="10" fillId="0" borderId="0" xfId="9" applyFont="1" applyAlignment="1">
      <alignment horizontal="left" wrapText="1"/>
    </xf>
    <xf numFmtId="0" fontId="10" fillId="0" borderId="0" xfId="9" applyFont="1" applyAlignment="1">
      <alignment horizontal="left"/>
    </xf>
    <xf numFmtId="0" fontId="41" fillId="4" borderId="1" xfId="48" applyFont="1" applyFill="1" applyBorder="1" applyAlignment="1">
      <alignment horizontal="left" wrapText="1"/>
    </xf>
    <xf numFmtId="4" fontId="41" fillId="4" borderId="1" xfId="48" applyNumberFormat="1" applyFont="1" applyFill="1" applyBorder="1" applyAlignment="1">
      <alignment horizontal="left" wrapText="1"/>
    </xf>
    <xf numFmtId="4" fontId="41" fillId="4" borderId="1" xfId="48" applyNumberFormat="1" applyFont="1" applyFill="1" applyBorder="1" applyAlignment="1">
      <alignment horizontal="left"/>
    </xf>
    <xf numFmtId="0" fontId="41" fillId="4" borderId="1" xfId="48" applyFont="1" applyFill="1" applyBorder="1" applyAlignment="1">
      <alignment horizontal="center" vertical="center" wrapText="1"/>
    </xf>
    <xf numFmtId="4" fontId="41" fillId="4" borderId="1" xfId="48" applyNumberFormat="1" applyFont="1" applyFill="1" applyBorder="1" applyAlignment="1">
      <alignment horizontal="center" vertical="center" wrapText="1"/>
    </xf>
    <xf numFmtId="4" fontId="41" fillId="4" borderId="1" xfId="48" applyNumberFormat="1" applyFont="1" applyFill="1" applyBorder="1" applyAlignment="1">
      <alignment horizontal="center" vertical="center"/>
    </xf>
    <xf numFmtId="49" fontId="41" fillId="4" borderId="1" xfId="48" applyNumberFormat="1" applyFont="1" applyFill="1" applyBorder="1" applyAlignment="1" applyProtection="1">
      <alignment horizontal="left" wrapText="1"/>
      <protection locked="0"/>
    </xf>
    <xf numFmtId="49" fontId="41" fillId="4" borderId="1" xfId="48" applyNumberFormat="1" applyFont="1" applyFill="1" applyBorder="1" applyAlignment="1" applyProtection="1">
      <alignment horizontal="center" vertical="center" wrapText="1"/>
      <protection locked="0"/>
    </xf>
    <xf numFmtId="0" fontId="43" fillId="9" borderId="1" xfId="19" applyFont="1" applyFill="1" applyBorder="1" applyAlignment="1" applyProtection="1">
      <alignment horizontal="left" wrapText="1"/>
    </xf>
    <xf numFmtId="0" fontId="43" fillId="9" borderId="1" xfId="28" applyFont="1" applyFill="1" applyBorder="1" applyAlignment="1">
      <alignment horizontal="center" vertical="center" wrapText="1"/>
    </xf>
    <xf numFmtId="4" fontId="43" fillId="9" borderId="1" xfId="48" applyNumberFormat="1" applyFont="1" applyFill="1" applyBorder="1" applyAlignment="1">
      <alignment horizontal="center" vertical="center" wrapText="1"/>
    </xf>
    <xf numFmtId="0" fontId="43" fillId="9" borderId="1" xfId="19" applyFont="1" applyFill="1" applyBorder="1" applyAlignment="1" applyProtection="1">
      <alignment horizontal="left" vertical="center" wrapText="1"/>
    </xf>
    <xf numFmtId="49" fontId="43" fillId="9" borderId="1" xfId="48" applyNumberFormat="1" applyFont="1" applyFill="1" applyBorder="1" applyAlignment="1" applyProtection="1">
      <alignment horizontal="center" vertical="center" wrapText="1"/>
      <protection locked="0"/>
    </xf>
    <xf numFmtId="4" fontId="43" fillId="9" borderId="1" xfId="48" applyNumberFormat="1" applyFont="1" applyFill="1" applyBorder="1" applyAlignment="1">
      <alignment horizontal="center" vertical="center"/>
    </xf>
    <xf numFmtId="0" fontId="43" fillId="9" borderId="1" xfId="48" applyFont="1" applyFill="1" applyBorder="1" applyAlignment="1">
      <alignment horizontal="left" wrapText="1"/>
    </xf>
    <xf numFmtId="0" fontId="41" fillId="0" borderId="0" xfId="0" applyFont="1"/>
    <xf numFmtId="0" fontId="43" fillId="3" borderId="1" xfId="48" applyFont="1" applyFill="1" applyBorder="1" applyAlignment="1">
      <alignment horizontal="center" wrapText="1"/>
    </xf>
    <xf numFmtId="0" fontId="43" fillId="3" borderId="1" xfId="48" applyFont="1" applyFill="1" applyBorder="1" applyAlignment="1">
      <alignment horizontal="left"/>
    </xf>
    <xf numFmtId="0" fontId="43" fillId="3" borderId="1" xfId="48" applyFont="1" applyFill="1" applyBorder="1" applyAlignment="1">
      <alignment horizontal="left" wrapText="1"/>
    </xf>
    <xf numFmtId="4" fontId="43" fillId="3" borderId="1" xfId="48" applyNumberFormat="1" applyFont="1" applyFill="1" applyBorder="1" applyAlignment="1">
      <alignment horizontal="left" wrapText="1"/>
    </xf>
    <xf numFmtId="4" fontId="43" fillId="3" borderId="1" xfId="48" applyNumberFormat="1" applyFont="1" applyFill="1" applyBorder="1" applyAlignment="1">
      <alignment horizontal="center" wrapText="1"/>
    </xf>
    <xf numFmtId="4" fontId="41" fillId="4" borderId="1" xfId="48" applyNumberFormat="1" applyFont="1" applyFill="1" applyBorder="1" applyAlignment="1">
      <alignment horizontal="center" wrapText="1"/>
    </xf>
    <xf numFmtId="0" fontId="41" fillId="4" borderId="0" xfId="0" applyFont="1" applyFill="1"/>
    <xf numFmtId="0" fontId="41" fillId="4" borderId="1" xfId="0" applyFont="1" applyFill="1" applyBorder="1" applyAlignment="1">
      <alignment horizontal="left" vertical="top"/>
    </xf>
    <xf numFmtId="0" fontId="41" fillId="2" borderId="0" xfId="59" applyFont="1" applyFill="1" applyAlignment="1">
      <alignment horizontal="left" vertical="top"/>
    </xf>
    <xf numFmtId="4" fontId="41" fillId="0" borderId="0" xfId="0" applyNumberFormat="1" applyFont="1"/>
    <xf numFmtId="0" fontId="41" fillId="0" borderId="0" xfId="0" applyFont="1" applyAlignment="1">
      <alignment horizontal="center" vertical="center"/>
    </xf>
    <xf numFmtId="0" fontId="41" fillId="0" borderId="0" xfId="0" applyFont="1" applyAlignment="1">
      <alignment horizontal="center"/>
    </xf>
    <xf numFmtId="1" fontId="41" fillId="4" borderId="1" xfId="48" applyNumberFormat="1" applyFont="1" applyFill="1" applyBorder="1" applyAlignment="1">
      <alignment horizontal="center" vertical="center"/>
    </xf>
    <xf numFmtId="0" fontId="45" fillId="4" borderId="0" xfId="0" applyFont="1" applyFill="1"/>
    <xf numFmtId="0" fontId="45" fillId="0" borderId="0" xfId="0" applyFont="1"/>
    <xf numFmtId="166" fontId="43" fillId="4" borderId="0" xfId="0" applyNumberFormat="1" applyFont="1" applyFill="1" applyAlignment="1">
      <alignment horizontal="center" vertical="center" wrapText="1"/>
    </xf>
    <xf numFmtId="0" fontId="41" fillId="0" borderId="1" xfId="0" applyFont="1" applyBorder="1" applyAlignment="1">
      <alignment horizontal="left"/>
    </xf>
    <xf numFmtId="0" fontId="41" fillId="0" borderId="1" xfId="0" applyFont="1" applyBorder="1" applyAlignment="1">
      <alignment horizontal="center" vertical="center"/>
    </xf>
    <xf numFmtId="0" fontId="41" fillId="0" borderId="1" xfId="0" applyFont="1" applyBorder="1" applyAlignment="1">
      <alignment horizontal="center"/>
    </xf>
    <xf numFmtId="4" fontId="41" fillId="2" borderId="1" xfId="48" applyNumberFormat="1" applyFont="1" applyFill="1" applyBorder="1" applyAlignment="1">
      <alignment horizontal="center" vertical="center"/>
    </xf>
    <xf numFmtId="0" fontId="43" fillId="2" borderId="1" xfId="48" applyFont="1" applyFill="1" applyBorder="1" applyAlignment="1">
      <alignment horizontal="left" wrapText="1"/>
    </xf>
    <xf numFmtId="0" fontId="43" fillId="2" borderId="1" xfId="48" applyFont="1" applyFill="1" applyBorder="1" applyAlignment="1">
      <alignment horizontal="center" vertical="center" wrapText="1"/>
    </xf>
    <xf numFmtId="166" fontId="41" fillId="2" borderId="1" xfId="48" applyNumberFormat="1" applyFont="1" applyFill="1" applyBorder="1" applyAlignment="1">
      <alignment horizontal="center" vertical="center"/>
    </xf>
    <xf numFmtId="166" fontId="43" fillId="2" borderId="1" xfId="48" applyNumberFormat="1" applyFont="1" applyFill="1" applyBorder="1" applyAlignment="1">
      <alignment horizontal="center" vertical="center"/>
    </xf>
    <xf numFmtId="4" fontId="41" fillId="2" borderId="1" xfId="48" applyNumberFormat="1" applyFont="1" applyFill="1" applyBorder="1" applyAlignment="1">
      <alignment horizontal="left" wrapText="1"/>
    </xf>
    <xf numFmtId="4" fontId="41" fillId="2" borderId="1" xfId="48" applyNumberFormat="1" applyFont="1" applyFill="1" applyBorder="1" applyAlignment="1">
      <alignment horizontal="center" wrapText="1"/>
    </xf>
    <xf numFmtId="4" fontId="43" fillId="2" borderId="1" xfId="48" applyNumberFormat="1" applyFont="1" applyFill="1" applyBorder="1" applyAlignment="1">
      <alignment horizontal="center" vertical="center"/>
    </xf>
    <xf numFmtId="0" fontId="43" fillId="2" borderId="1" xfId="28" applyFont="1" applyFill="1" applyBorder="1" applyAlignment="1">
      <alignment horizontal="left" wrapText="1"/>
    </xf>
    <xf numFmtId="10" fontId="43" fillId="2" borderId="1" xfId="48" applyNumberFormat="1" applyFont="1" applyFill="1" applyBorder="1" applyAlignment="1">
      <alignment horizontal="center" vertical="center" wrapText="1"/>
    </xf>
    <xf numFmtId="9" fontId="43" fillId="2" borderId="1" xfId="48" applyNumberFormat="1" applyFont="1" applyFill="1" applyBorder="1" applyAlignment="1">
      <alignment horizontal="center" vertical="center" wrapText="1"/>
    </xf>
    <xf numFmtId="4" fontId="41" fillId="2" borderId="1" xfId="48" applyNumberFormat="1" applyFont="1" applyFill="1" applyBorder="1" applyAlignment="1">
      <alignment horizontal="left"/>
    </xf>
    <xf numFmtId="4" fontId="41" fillId="2" borderId="1" xfId="48" applyNumberFormat="1" applyFont="1" applyFill="1" applyBorder="1" applyAlignment="1">
      <alignment horizontal="center"/>
    </xf>
    <xf numFmtId="0" fontId="43" fillId="2" borderId="1" xfId="48" applyFont="1" applyFill="1" applyBorder="1" applyAlignment="1">
      <alignment horizontal="left"/>
    </xf>
    <xf numFmtId="0" fontId="41" fillId="2" borderId="1" xfId="48" applyFont="1" applyFill="1" applyBorder="1" applyAlignment="1">
      <alignment horizontal="center" vertical="center"/>
    </xf>
    <xf numFmtId="0" fontId="41" fillId="2" borderId="1" xfId="48" applyFont="1" applyFill="1" applyBorder="1" applyAlignment="1">
      <alignment horizontal="left"/>
    </xf>
    <xf numFmtId="0" fontId="41" fillId="2" borderId="1" xfId="48" applyFont="1" applyFill="1" applyBorder="1" applyAlignment="1">
      <alignment horizontal="center"/>
    </xf>
    <xf numFmtId="0" fontId="41" fillId="0" borderId="0" xfId="48" applyFont="1" applyAlignment="1">
      <alignment horizontal="left" vertical="top"/>
    </xf>
    <xf numFmtId="0" fontId="41" fillId="0" borderId="0" xfId="48" applyFont="1" applyAlignment="1">
      <alignment horizontal="center" vertical="top"/>
    </xf>
    <xf numFmtId="0" fontId="41" fillId="0" borderId="0" xfId="48" applyFont="1" applyAlignment="1">
      <alignment vertical="top"/>
    </xf>
    <xf numFmtId="166" fontId="41" fillId="0" borderId="0" xfId="48" applyNumberFormat="1" applyFont="1" applyAlignment="1">
      <alignment horizontal="center" vertical="center"/>
    </xf>
    <xf numFmtId="0" fontId="43" fillId="4" borderId="1" xfId="48" applyFont="1" applyFill="1" applyBorder="1" applyAlignment="1">
      <alignment horizontal="center" wrapText="1"/>
    </xf>
    <xf numFmtId="166" fontId="41" fillId="0" borderId="1" xfId="48" applyNumberFormat="1" applyFont="1" applyBorder="1" applyAlignment="1">
      <alignment horizontal="center" vertical="center" wrapText="1"/>
    </xf>
    <xf numFmtId="2" fontId="41" fillId="4" borderId="1" xfId="0" applyNumberFormat="1" applyFont="1" applyFill="1" applyBorder="1" applyAlignment="1">
      <alignment horizontal="center" vertical="top"/>
    </xf>
    <xf numFmtId="0" fontId="41" fillId="4" borderId="1" xfId="0" applyFont="1" applyFill="1" applyBorder="1" applyAlignment="1">
      <alignment horizontal="center" vertical="top"/>
    </xf>
    <xf numFmtId="0" fontId="41" fillId="4" borderId="17" xfId="48" applyFont="1" applyFill="1" applyBorder="1" applyAlignment="1">
      <alignment horizontal="center" vertical="center" wrapText="1"/>
    </xf>
    <xf numFmtId="4" fontId="41" fillId="4" borderId="17" xfId="48" applyNumberFormat="1" applyFont="1" applyFill="1" applyBorder="1" applyAlignment="1">
      <alignment horizontal="center" vertical="center" wrapText="1"/>
    </xf>
    <xf numFmtId="0" fontId="41" fillId="4" borderId="1" xfId="8" applyFont="1" applyFill="1" applyBorder="1" applyAlignment="1">
      <alignment horizontal="left" wrapText="1"/>
    </xf>
    <xf numFmtId="0" fontId="41" fillId="4" borderId="1" xfId="8" applyFont="1" applyFill="1" applyBorder="1" applyAlignment="1">
      <alignment horizontal="center" vertical="center" wrapText="1"/>
    </xf>
    <xf numFmtId="166" fontId="41" fillId="4" borderId="1" xfId="8" applyNumberFormat="1" applyFont="1" applyFill="1" applyBorder="1" applyAlignment="1">
      <alignment horizontal="center" vertical="center"/>
    </xf>
    <xf numFmtId="166" fontId="41" fillId="4" borderId="1" xfId="48" applyNumberFormat="1" applyFont="1" applyFill="1" applyBorder="1" applyAlignment="1">
      <alignment horizontal="center" vertical="center" wrapText="1"/>
    </xf>
    <xf numFmtId="0" fontId="41" fillId="4" borderId="1" xfId="0" applyFont="1" applyFill="1" applyBorder="1" applyAlignment="1">
      <alignment horizontal="left" vertical="top" wrapText="1"/>
    </xf>
    <xf numFmtId="166" fontId="41" fillId="9" borderId="1" xfId="8" applyNumberFormat="1" applyFont="1" applyFill="1" applyBorder="1" applyAlignment="1" applyProtection="1">
      <alignment horizontal="center" vertical="center" wrapText="1"/>
      <protection locked="0"/>
    </xf>
    <xf numFmtId="166" fontId="43" fillId="9" borderId="1" xfId="8" applyNumberFormat="1" applyFont="1" applyFill="1" applyBorder="1" applyAlignment="1" applyProtection="1">
      <alignment horizontal="center" vertical="center" wrapText="1"/>
      <protection locked="0"/>
    </xf>
    <xf numFmtId="0" fontId="43" fillId="4" borderId="1" xfId="48" applyFont="1" applyFill="1" applyBorder="1" applyAlignment="1">
      <alignment horizontal="left" wrapText="1"/>
    </xf>
    <xf numFmtId="49" fontId="41" fillId="0" borderId="1" xfId="48" applyNumberFormat="1" applyFont="1" applyBorder="1" applyAlignment="1" applyProtection="1">
      <alignment horizontal="center" vertical="center" wrapText="1"/>
      <protection locked="0"/>
    </xf>
    <xf numFmtId="166" fontId="41" fillId="4" borderId="1" xfId="0" applyNumberFormat="1" applyFont="1" applyFill="1" applyBorder="1" applyAlignment="1">
      <alignment horizontal="center" vertical="center"/>
    </xf>
    <xf numFmtId="166" fontId="41" fillId="4" borderId="1" xfId="48" applyNumberFormat="1" applyFont="1" applyFill="1" applyBorder="1" applyAlignment="1">
      <alignment horizontal="center" vertical="center"/>
    </xf>
    <xf numFmtId="166" fontId="41" fillId="0" borderId="1" xfId="48" applyNumberFormat="1" applyFont="1" applyBorder="1" applyAlignment="1">
      <alignment horizontal="center" vertical="center"/>
    </xf>
    <xf numFmtId="166" fontId="41" fillId="4" borderId="1" xfId="0" applyNumberFormat="1" applyFont="1" applyFill="1" applyBorder="1" applyAlignment="1">
      <alignment horizontal="left" vertical="center" wrapText="1"/>
    </xf>
    <xf numFmtId="166" fontId="41" fillId="4" borderId="1" xfId="8" applyNumberFormat="1" applyFont="1" applyFill="1" applyBorder="1" applyAlignment="1" applyProtection="1">
      <alignment horizontal="center" vertical="center" wrapText="1"/>
      <protection locked="0"/>
    </xf>
    <xf numFmtId="49" fontId="41" fillId="4" borderId="1" xfId="48" applyNumberFormat="1" applyFont="1" applyFill="1" applyBorder="1" applyAlignment="1" applyProtection="1">
      <alignment horizontal="left" vertical="center" wrapText="1"/>
      <protection locked="0"/>
    </xf>
    <xf numFmtId="49" fontId="41" fillId="4" borderId="1" xfId="48" applyNumberFormat="1" applyFont="1" applyFill="1" applyBorder="1" applyAlignment="1" applyProtection="1">
      <alignment horizontal="left" vertical="top" wrapText="1"/>
      <protection locked="0"/>
    </xf>
    <xf numFmtId="0" fontId="41" fillId="4" borderId="1" xfId="0" applyFont="1" applyFill="1" applyBorder="1" applyAlignment="1">
      <alignment vertical="center" wrapText="1"/>
    </xf>
    <xf numFmtId="0" fontId="41" fillId="4" borderId="1" xfId="0" applyFont="1" applyFill="1" applyBorder="1" applyAlignment="1">
      <alignment horizontal="center" vertical="center"/>
    </xf>
    <xf numFmtId="0" fontId="41" fillId="4" borderId="1" xfId="28" applyFont="1" applyFill="1" applyBorder="1" applyAlignment="1">
      <alignment horizontal="center" vertical="center" wrapText="1"/>
    </xf>
    <xf numFmtId="166" fontId="41" fillId="9" borderId="1" xfId="48" applyNumberFormat="1" applyFont="1" applyFill="1" applyBorder="1" applyAlignment="1">
      <alignment horizontal="center" vertical="center" wrapText="1"/>
    </xf>
    <xf numFmtId="0" fontId="41" fillId="4" borderId="0" xfId="48" applyFont="1" applyFill="1" applyAlignment="1">
      <alignment horizontal="left" wrapText="1"/>
    </xf>
    <xf numFmtId="0" fontId="41" fillId="4" borderId="1" xfId="48" applyFont="1" applyFill="1" applyBorder="1" applyAlignment="1">
      <alignment horizontal="left" vertical="center" wrapText="1"/>
    </xf>
    <xf numFmtId="166" fontId="41" fillId="4" borderId="1" xfId="0" applyNumberFormat="1" applyFont="1" applyFill="1" applyBorder="1" applyAlignment="1">
      <alignment horizontal="left" vertical="center"/>
    </xf>
    <xf numFmtId="2" fontId="41" fillId="4" borderId="1" xfId="48" applyNumberFormat="1" applyFont="1" applyFill="1" applyBorder="1" applyAlignment="1" applyProtection="1">
      <alignment horizontal="center" vertical="center" wrapText="1"/>
      <protection locked="0"/>
    </xf>
    <xf numFmtId="0" fontId="41" fillId="4" borderId="1" xfId="0" applyFont="1" applyFill="1" applyBorder="1" applyAlignment="1">
      <alignment horizontal="left" vertical="center" wrapText="1"/>
    </xf>
    <xf numFmtId="0" fontId="45" fillId="0" borderId="0" xfId="0" applyFont="1" applyAlignment="1">
      <alignment horizontal="left" vertical="center"/>
    </xf>
    <xf numFmtId="0" fontId="45" fillId="4" borderId="1" xfId="48" applyFont="1" applyFill="1" applyBorder="1" applyAlignment="1">
      <alignment horizontal="center" vertical="center" wrapText="1"/>
    </xf>
    <xf numFmtId="0" fontId="41" fillId="4" borderId="1" xfId="0" applyFont="1" applyFill="1" applyBorder="1" applyAlignment="1">
      <alignment wrapText="1"/>
    </xf>
    <xf numFmtId="0" fontId="41" fillId="0" borderId="1" xfId="0" applyFont="1" applyBorder="1" applyAlignment="1">
      <alignment horizontal="left" vertical="center" wrapText="1"/>
    </xf>
    <xf numFmtId="166" fontId="45" fillId="0" borderId="1" xfId="48" applyNumberFormat="1" applyFont="1" applyBorder="1" applyAlignment="1">
      <alignment horizontal="center" vertical="center" wrapText="1"/>
    </xf>
    <xf numFmtId="166" fontId="46" fillId="4" borderId="1" xfId="48" applyNumberFormat="1" applyFont="1" applyFill="1" applyBorder="1" applyAlignment="1">
      <alignment horizontal="center" vertical="center" wrapText="1"/>
    </xf>
    <xf numFmtId="166" fontId="45" fillId="4" borderId="1" xfId="48" applyNumberFormat="1" applyFont="1" applyFill="1" applyBorder="1" applyAlignment="1">
      <alignment horizontal="center" vertical="center" wrapText="1"/>
    </xf>
    <xf numFmtId="0" fontId="41" fillId="0" borderId="0" xfId="0" applyFont="1" applyAlignment="1">
      <alignment horizontal="left" vertical="center"/>
    </xf>
    <xf numFmtId="0" fontId="43" fillId="9" borderId="1" xfId="48" applyFont="1" applyFill="1" applyBorder="1" applyAlignment="1">
      <alignment horizontal="center" wrapText="1"/>
    </xf>
    <xf numFmtId="166" fontId="43" fillId="9" borderId="1" xfId="48" applyNumberFormat="1" applyFont="1" applyFill="1" applyBorder="1" applyAlignment="1">
      <alignment horizontal="center" vertical="center" wrapText="1"/>
    </xf>
    <xf numFmtId="0" fontId="41" fillId="4" borderId="1" xfId="57" applyFont="1" applyFill="1" applyBorder="1" applyAlignment="1" applyProtection="1">
      <alignment horizontal="left" vertical="center" wrapText="1"/>
    </xf>
    <xf numFmtId="0" fontId="41" fillId="4" borderId="1" xfId="58" applyFont="1" applyFill="1" applyBorder="1" applyAlignment="1">
      <alignment horizontal="center" vertical="center" wrapText="1"/>
    </xf>
    <xf numFmtId="166" fontId="41" fillId="4" borderId="1" xfId="3" applyNumberFormat="1" applyFont="1" applyFill="1" applyBorder="1" applyAlignment="1">
      <alignment horizontal="center" vertical="center" wrapText="1"/>
    </xf>
    <xf numFmtId="166" fontId="41" fillId="9" borderId="1" xfId="48" applyNumberFormat="1" applyFont="1" applyFill="1" applyBorder="1" applyAlignment="1">
      <alignment horizontal="center" vertical="center"/>
    </xf>
    <xf numFmtId="0" fontId="47" fillId="2" borderId="0" xfId="48" applyFont="1" applyFill="1" applyAlignment="1">
      <alignment horizontal="left"/>
    </xf>
    <xf numFmtId="0" fontId="47" fillId="0" borderId="0" xfId="48" applyFont="1" applyAlignment="1">
      <alignment horizontal="left" vertical="top" wrapText="1"/>
    </xf>
    <xf numFmtId="0" fontId="45" fillId="4" borderId="1" xfId="0" applyFont="1" applyFill="1" applyBorder="1" applyAlignment="1">
      <alignment vertical="center" wrapText="1"/>
    </xf>
    <xf numFmtId="0" fontId="43" fillId="9" borderId="14" xfId="48" applyFont="1" applyFill="1" applyBorder="1" applyAlignment="1">
      <alignment horizontal="left" wrapText="1"/>
    </xf>
    <xf numFmtId="0" fontId="45" fillId="4" borderId="0" xfId="0" applyFont="1" applyFill="1" applyAlignment="1">
      <alignment horizontal="left" vertical="center"/>
    </xf>
    <xf numFmtId="166" fontId="45" fillId="0" borderId="1" xfId="0" applyNumberFormat="1" applyFont="1" applyBorder="1" applyAlignment="1">
      <alignment horizontal="center" vertical="center"/>
    </xf>
    <xf numFmtId="4" fontId="45" fillId="4" borderId="1" xfId="48" applyNumberFormat="1" applyFont="1" applyFill="1" applyBorder="1" applyAlignment="1">
      <alignment horizontal="center" vertical="center" wrapText="1"/>
    </xf>
    <xf numFmtId="0" fontId="41" fillId="0" borderId="0" xfId="0" applyFont="1" applyAlignment="1">
      <alignment horizontal="left"/>
    </xf>
    <xf numFmtId="166" fontId="41" fillId="0" borderId="1" xfId="0" applyNumberFormat="1" applyFont="1" applyBorder="1" applyAlignment="1">
      <alignment horizontal="left" vertical="center" wrapText="1"/>
    </xf>
    <xf numFmtId="166" fontId="41" fillId="0" borderId="1" xfId="0" applyNumberFormat="1" applyFont="1" applyBorder="1" applyAlignment="1">
      <alignment horizontal="center" vertical="center"/>
    </xf>
    <xf numFmtId="166" fontId="45" fillId="4" borderId="1" xfId="48" applyNumberFormat="1" applyFont="1" applyFill="1" applyBorder="1" applyAlignment="1">
      <alignment horizontal="center" vertical="center"/>
    </xf>
    <xf numFmtId="166" fontId="45" fillId="4" borderId="1" xfId="0" applyNumberFormat="1" applyFont="1" applyFill="1" applyBorder="1" applyAlignment="1">
      <alignment horizontal="center" vertical="center"/>
    </xf>
    <xf numFmtId="0" fontId="45" fillId="4" borderId="1" xfId="0" applyFont="1" applyFill="1" applyBorder="1"/>
    <xf numFmtId="0" fontId="43" fillId="4" borderId="17" xfId="48" applyFont="1" applyFill="1" applyBorder="1" applyAlignment="1">
      <alignment horizontal="left" wrapText="1"/>
    </xf>
    <xf numFmtId="0" fontId="43" fillId="4" borderId="17" xfId="48" applyFont="1" applyFill="1" applyBorder="1" applyAlignment="1">
      <alignment horizontal="center" wrapText="1"/>
    </xf>
    <xf numFmtId="166" fontId="43" fillId="4" borderId="17" xfId="48" applyNumberFormat="1" applyFont="1" applyFill="1" applyBorder="1" applyAlignment="1">
      <alignment horizontal="center" wrapText="1"/>
    </xf>
    <xf numFmtId="166" fontId="43" fillId="4" borderId="17" xfId="48" applyNumberFormat="1" applyFont="1" applyFill="1" applyBorder="1" applyAlignment="1">
      <alignment horizontal="left" wrapText="1"/>
    </xf>
    <xf numFmtId="166" fontId="41" fillId="4" borderId="1" xfId="48" applyNumberFormat="1" applyFont="1" applyFill="1" applyBorder="1" applyAlignment="1">
      <alignment horizontal="left" vertical="center" wrapText="1"/>
    </xf>
    <xf numFmtId="166" fontId="45" fillId="4" borderId="1" xfId="48" applyNumberFormat="1" applyFont="1" applyFill="1" applyBorder="1" applyAlignment="1">
      <alignment horizontal="left" vertical="center"/>
    </xf>
    <xf numFmtId="166" fontId="41" fillId="4" borderId="1" xfId="48" applyNumberFormat="1" applyFont="1" applyFill="1" applyBorder="1" applyAlignment="1">
      <alignment horizontal="left" vertical="center"/>
    </xf>
    <xf numFmtId="166" fontId="45" fillId="4" borderId="1" xfId="48" applyNumberFormat="1" applyFont="1" applyFill="1" applyBorder="1" applyAlignment="1">
      <alignment horizontal="left" vertical="center" wrapText="1"/>
    </xf>
    <xf numFmtId="0" fontId="45" fillId="4" borderId="1" xfId="0" applyFont="1" applyFill="1" applyBorder="1" applyAlignment="1">
      <alignment horizontal="left" vertical="center"/>
    </xf>
    <xf numFmtId="0" fontId="41" fillId="4" borderId="1" xfId="48" applyFont="1" applyFill="1" applyBorder="1" applyAlignment="1">
      <alignment horizontal="center" wrapText="1"/>
    </xf>
    <xf numFmtId="0" fontId="45" fillId="4" borderId="1" xfId="0" applyFont="1" applyFill="1" applyBorder="1" applyAlignment="1">
      <alignment horizontal="left" vertical="center" wrapText="1"/>
    </xf>
    <xf numFmtId="2" fontId="45" fillId="4" borderId="1" xfId="0" applyNumberFormat="1" applyFont="1" applyFill="1" applyBorder="1" applyAlignment="1">
      <alignment horizontal="center" vertical="center"/>
    </xf>
    <xf numFmtId="2" fontId="45" fillId="4" borderId="1" xfId="48" applyNumberFormat="1" applyFont="1" applyFill="1" applyBorder="1" applyAlignment="1">
      <alignment horizontal="center" vertical="center" wrapText="1"/>
    </xf>
    <xf numFmtId="0" fontId="45" fillId="4" borderId="1" xfId="0" applyFont="1" applyFill="1" applyBorder="1" applyAlignment="1">
      <alignment horizontal="center" vertical="center"/>
    </xf>
    <xf numFmtId="2" fontId="41" fillId="4" borderId="16" xfId="48" applyNumberFormat="1" applyFont="1" applyFill="1" applyBorder="1" applyAlignment="1" applyProtection="1">
      <alignment horizontal="center" vertical="center" wrapText="1"/>
      <protection locked="0"/>
    </xf>
    <xf numFmtId="0" fontId="45" fillId="4" borderId="1" xfId="48" applyFont="1" applyFill="1" applyBorder="1" applyAlignment="1">
      <alignment horizontal="left" vertical="center" wrapText="1"/>
    </xf>
    <xf numFmtId="2" fontId="45" fillId="4" borderId="1" xfId="0" applyNumberFormat="1" applyFont="1" applyFill="1" applyBorder="1" applyAlignment="1">
      <alignment horizontal="left" vertical="center"/>
    </xf>
    <xf numFmtId="0" fontId="46" fillId="4" borderId="1" xfId="48" applyFont="1" applyFill="1" applyBorder="1" applyAlignment="1">
      <alignment horizontal="left" vertical="center" wrapText="1"/>
    </xf>
    <xf numFmtId="0" fontId="41" fillId="0" borderId="16" xfId="28" applyFont="1" applyBorder="1" applyAlignment="1">
      <alignment horizontal="center" vertical="center" wrapText="1"/>
    </xf>
    <xf numFmtId="49" fontId="45" fillId="4" borderId="1" xfId="48" applyNumberFormat="1" applyFont="1" applyFill="1" applyBorder="1" applyAlignment="1" applyProtection="1">
      <alignment horizontal="left" vertical="center" wrapText="1"/>
      <protection locked="0"/>
    </xf>
    <xf numFmtId="0" fontId="41" fillId="4" borderId="16" xfId="19" applyFont="1" applyFill="1" applyBorder="1" applyAlignment="1" applyProtection="1">
      <alignment horizontal="left" vertical="top" wrapText="1"/>
    </xf>
    <xf numFmtId="49" fontId="45" fillId="4" borderId="1" xfId="48" applyNumberFormat="1" applyFont="1" applyFill="1" applyBorder="1" applyAlignment="1" applyProtection="1">
      <alignment horizontal="center" vertical="center" wrapText="1"/>
      <protection locked="0"/>
    </xf>
    <xf numFmtId="0" fontId="45" fillId="4" borderId="1" xfId="8" applyFont="1" applyFill="1" applyBorder="1" applyAlignment="1">
      <alignment horizontal="left" vertical="center" wrapText="1"/>
    </xf>
    <xf numFmtId="0" fontId="45" fillId="4" borderId="1" xfId="8" applyFont="1" applyFill="1" applyBorder="1" applyAlignment="1">
      <alignment horizontal="center" vertical="center" wrapText="1"/>
    </xf>
    <xf numFmtId="166" fontId="45" fillId="4" borderId="1" xfId="8" applyNumberFormat="1" applyFont="1" applyFill="1" applyBorder="1" applyAlignment="1">
      <alignment horizontal="left" vertical="center"/>
    </xf>
    <xf numFmtId="1" fontId="45" fillId="4" borderId="1" xfId="48" applyNumberFormat="1" applyFont="1" applyFill="1" applyBorder="1" applyAlignment="1">
      <alignment horizontal="left" vertical="center" wrapText="1"/>
    </xf>
    <xf numFmtId="1" fontId="45" fillId="4" borderId="1" xfId="48" applyNumberFormat="1" applyFont="1" applyFill="1" applyBorder="1" applyAlignment="1">
      <alignment horizontal="center" vertical="center" wrapText="1"/>
    </xf>
    <xf numFmtId="0" fontId="41" fillId="4" borderId="1" xfId="0" applyFont="1" applyFill="1" applyBorder="1" applyAlignment="1">
      <alignment horizontal="left" vertical="center"/>
    </xf>
    <xf numFmtId="0" fontId="45" fillId="4" borderId="1" xfId="19" applyFont="1" applyFill="1" applyBorder="1" applyAlignment="1" applyProtection="1">
      <alignment horizontal="left" vertical="center" wrapText="1"/>
    </xf>
    <xf numFmtId="0" fontId="45" fillId="4" borderId="1" xfId="19" applyFont="1" applyFill="1" applyBorder="1" applyAlignment="1" applyProtection="1">
      <alignment horizontal="center" vertical="center" wrapText="1"/>
    </xf>
    <xf numFmtId="0" fontId="45" fillId="4" borderId="1" xfId="28" applyFont="1" applyFill="1" applyBorder="1" applyAlignment="1">
      <alignment horizontal="center" vertical="center" wrapText="1"/>
    </xf>
    <xf numFmtId="166" fontId="41" fillId="4" borderId="1" xfId="48" applyNumberFormat="1" applyFont="1" applyFill="1" applyBorder="1" applyAlignment="1" applyProtection="1">
      <alignment horizontal="center" vertical="center" wrapText="1"/>
      <protection locked="0"/>
    </xf>
    <xf numFmtId="166" fontId="45" fillId="4" borderId="1" xfId="48" applyNumberFormat="1" applyFont="1" applyFill="1" applyBorder="1" applyAlignment="1" applyProtection="1">
      <alignment horizontal="center" vertical="center" wrapText="1"/>
      <protection locked="0"/>
    </xf>
    <xf numFmtId="0" fontId="45" fillId="4" borderId="1" xfId="48" applyFont="1" applyFill="1" applyBorder="1" applyAlignment="1">
      <alignment horizontal="left" vertical="center"/>
    </xf>
    <xf numFmtId="0" fontId="45" fillId="4" borderId="1" xfId="48" applyFont="1" applyFill="1" applyBorder="1" applyAlignment="1">
      <alignment horizontal="center" vertical="center"/>
    </xf>
    <xf numFmtId="166" fontId="45" fillId="4" borderId="1" xfId="8" applyNumberFormat="1" applyFont="1" applyFill="1" applyBorder="1" applyAlignment="1" applyProtection="1">
      <alignment horizontal="center" vertical="center" wrapText="1"/>
      <protection locked="0"/>
    </xf>
    <xf numFmtId="166" fontId="45" fillId="4" borderId="16" xfId="0" applyNumberFormat="1" applyFont="1" applyFill="1" applyBorder="1" applyAlignment="1">
      <alignment horizontal="center" vertical="center"/>
    </xf>
    <xf numFmtId="0" fontId="41" fillId="4" borderId="16" xfId="28" applyFont="1" applyFill="1" applyBorder="1" applyAlignment="1">
      <alignment horizontal="left" vertical="top" wrapText="1"/>
    </xf>
    <xf numFmtId="0" fontId="41" fillId="4" borderId="16" xfId="28" applyFont="1" applyFill="1" applyBorder="1" applyAlignment="1">
      <alignment horizontal="center" vertical="top" wrapText="1"/>
    </xf>
    <xf numFmtId="0" fontId="41" fillId="4" borderId="16" xfId="28" applyFont="1" applyFill="1" applyBorder="1" applyAlignment="1">
      <alignment horizontal="center" vertical="center" wrapText="1"/>
    </xf>
    <xf numFmtId="0" fontId="41" fillId="4" borderId="1" xfId="19" applyFont="1" applyFill="1" applyBorder="1" applyAlignment="1" applyProtection="1">
      <alignment horizontal="left" vertical="center" wrapText="1"/>
    </xf>
    <xf numFmtId="4" fontId="45" fillId="4" borderId="1" xfId="48" applyNumberFormat="1" applyFont="1" applyFill="1" applyBorder="1" applyAlignment="1">
      <alignment horizontal="center" vertical="center"/>
    </xf>
    <xf numFmtId="0" fontId="41" fillId="4" borderId="1" xfId="0" applyFont="1" applyFill="1" applyBorder="1" applyAlignment="1">
      <alignment horizontal="left" wrapText="1"/>
    </xf>
    <xf numFmtId="49" fontId="41" fillId="0" borderId="1" xfId="48" applyNumberFormat="1" applyFont="1" applyBorder="1" applyAlignment="1" applyProtection="1">
      <alignment horizontal="left" vertical="center" wrapText="1"/>
      <protection locked="0"/>
    </xf>
    <xf numFmtId="0" fontId="41" fillId="0" borderId="1" xfId="48" applyFont="1" applyBorder="1" applyAlignment="1">
      <alignment horizontal="left" vertical="center" wrapText="1"/>
    </xf>
    <xf numFmtId="166" fontId="41" fillId="0" borderId="1" xfId="48" applyNumberFormat="1" applyFont="1" applyBorder="1" applyAlignment="1">
      <alignment horizontal="left" vertical="center" wrapText="1"/>
    </xf>
    <xf numFmtId="166" fontId="45" fillId="0" borderId="1" xfId="48" applyNumberFormat="1" applyFont="1" applyBorder="1" applyAlignment="1">
      <alignment horizontal="left" vertical="center"/>
    </xf>
    <xf numFmtId="0" fontId="45" fillId="0" borderId="1" xfId="0" applyFont="1" applyBorder="1" applyAlignment="1">
      <alignment horizontal="center" vertical="center"/>
    </xf>
    <xf numFmtId="0" fontId="41" fillId="4" borderId="14" xfId="48" applyFont="1" applyFill="1" applyBorder="1" applyAlignment="1">
      <alignment horizontal="left" vertical="center" wrapText="1"/>
    </xf>
    <xf numFmtId="166" fontId="45" fillId="4" borderId="1" xfId="0" applyNumberFormat="1" applyFont="1" applyFill="1" applyBorder="1" applyAlignment="1">
      <alignment horizontal="left" vertical="center"/>
    </xf>
    <xf numFmtId="166" fontId="45" fillId="0" borderId="16" xfId="0" applyNumberFormat="1" applyFont="1" applyBorder="1" applyAlignment="1">
      <alignment horizontal="center" vertical="center"/>
    </xf>
    <xf numFmtId="2" fontId="41" fillId="4" borderId="1" xfId="48" applyNumberFormat="1" applyFont="1" applyFill="1" applyBorder="1" applyAlignment="1">
      <alignment horizontal="center" vertical="center" wrapText="1"/>
    </xf>
    <xf numFmtId="2" fontId="41" fillId="4" borderId="1" xfId="48" applyNumberFormat="1" applyFont="1" applyFill="1" applyBorder="1" applyAlignment="1">
      <alignment horizontal="left" vertical="center" wrapText="1"/>
    </xf>
    <xf numFmtId="9" fontId="41" fillId="4" borderId="1" xfId="48" applyNumberFormat="1" applyFont="1" applyFill="1" applyBorder="1" applyAlignment="1">
      <alignment horizontal="center" vertical="center" wrapText="1"/>
    </xf>
    <xf numFmtId="4" fontId="45" fillId="0" borderId="1" xfId="48" applyNumberFormat="1" applyFont="1" applyBorder="1" applyAlignment="1">
      <alignment horizontal="center" vertical="center" wrapText="1"/>
    </xf>
    <xf numFmtId="1" fontId="45" fillId="0" borderId="1" xfId="48" applyNumberFormat="1" applyFont="1" applyBorder="1" applyAlignment="1">
      <alignment horizontal="center" vertical="center" wrapText="1"/>
    </xf>
    <xf numFmtId="0" fontId="14" fillId="0" borderId="1" xfId="9" applyFont="1" applyBorder="1" applyAlignment="1">
      <alignment horizontal="left" vertical="top" wrapText="1"/>
    </xf>
    <xf numFmtId="0" fontId="14" fillId="0" borderId="1" xfId="9" applyFont="1" applyBorder="1" applyAlignment="1">
      <alignment horizontal="left" vertical="top"/>
    </xf>
    <xf numFmtId="0" fontId="14" fillId="0" borderId="1" xfId="9" applyFont="1" applyBorder="1" applyAlignment="1">
      <alignment horizontal="left" vertical="center" wrapText="1"/>
    </xf>
    <xf numFmtId="0" fontId="14" fillId="0" borderId="1" xfId="9" applyFont="1" applyBorder="1" applyAlignment="1">
      <alignment horizontal="center" vertical="center" wrapText="1"/>
    </xf>
    <xf numFmtId="0" fontId="14" fillId="0" borderId="1" xfId="9" applyFont="1" applyBorder="1" applyAlignment="1">
      <alignment horizontal="center" vertical="center"/>
    </xf>
    <xf numFmtId="0" fontId="14" fillId="0" borderId="1" xfId="9" applyFont="1" applyBorder="1" applyAlignment="1">
      <alignment horizontal="left" wrapText="1"/>
    </xf>
    <xf numFmtId="0" fontId="4" fillId="0" borderId="1" xfId="9" applyFont="1" applyBorder="1" applyAlignment="1">
      <alignment horizontal="center"/>
    </xf>
    <xf numFmtId="0" fontId="4" fillId="0" borderId="1" xfId="9" applyFont="1" applyBorder="1" applyAlignment="1">
      <alignment horizontal="left" vertical="top" wrapText="1"/>
    </xf>
    <xf numFmtId="0" fontId="14" fillId="0" borderId="1" xfId="9" applyFont="1" applyBorder="1" applyAlignment="1">
      <alignment horizontal="center"/>
    </xf>
    <xf numFmtId="0" fontId="5" fillId="0" borderId="1" xfId="9" applyFont="1" applyBorder="1" applyAlignment="1">
      <alignment horizontal="center"/>
    </xf>
    <xf numFmtId="0" fontId="14" fillId="0" borderId="1" xfId="9" applyFont="1" applyBorder="1" applyAlignment="1">
      <alignment horizontal="left"/>
    </xf>
    <xf numFmtId="0" fontId="10" fillId="0" borderId="2" xfId="9" applyFont="1" applyBorder="1" applyAlignment="1">
      <alignment horizontal="left" wrapText="1"/>
    </xf>
    <xf numFmtId="0" fontId="10" fillId="0" borderId="12" xfId="9" applyFont="1" applyBorder="1" applyAlignment="1">
      <alignment horizontal="left"/>
    </xf>
    <xf numFmtId="0" fontId="10" fillId="0" borderId="14" xfId="9" applyFont="1" applyBorder="1" applyAlignment="1">
      <alignment horizontal="left"/>
    </xf>
    <xf numFmtId="0" fontId="10" fillId="0" borderId="13" xfId="9" applyFont="1" applyBorder="1" applyAlignment="1">
      <alignment horizontal="left" wrapText="1"/>
    </xf>
    <xf numFmtId="0" fontId="10" fillId="0" borderId="13" xfId="9" applyFont="1" applyBorder="1" applyAlignment="1">
      <alignment horizontal="left"/>
    </xf>
    <xf numFmtId="0" fontId="9" fillId="0" borderId="0" xfId="9" applyFont="1" applyAlignment="1">
      <alignment horizontal="right" vertical="top" wrapText="1"/>
    </xf>
    <xf numFmtId="0" fontId="9" fillId="0" borderId="0" xfId="9" applyFont="1" applyAlignment="1">
      <alignment horizontal="right" vertical="top"/>
    </xf>
    <xf numFmtId="0" fontId="5" fillId="0" borderId="0" xfId="9" applyFont="1" applyAlignment="1">
      <alignment horizontal="right" wrapText="1"/>
    </xf>
    <xf numFmtId="0" fontId="5" fillId="0" borderId="0" xfId="9" applyFont="1" applyAlignment="1">
      <alignment horizontal="right"/>
    </xf>
    <xf numFmtId="0" fontId="11" fillId="0" borderId="0" xfId="48" applyFont="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3" fillId="0" borderId="2" xfId="48" applyFont="1" applyBorder="1" applyAlignment="1">
      <alignment horizontal="left" vertical="top" wrapText="1"/>
    </xf>
    <xf numFmtId="0" fontId="13" fillId="0" borderId="12" xfId="9" applyFont="1" applyBorder="1" applyAlignment="1">
      <alignment horizontal="left" wrapText="1"/>
    </xf>
    <xf numFmtId="0" fontId="13" fillId="0" borderId="14" xfId="9" applyFont="1" applyBorder="1" applyAlignment="1">
      <alignment horizontal="left" wrapText="1"/>
    </xf>
    <xf numFmtId="0" fontId="2" fillId="0" borderId="5" xfId="4" applyFont="1" applyBorder="1" applyAlignment="1">
      <alignment horizontal="left" vertical="center" wrapText="1"/>
    </xf>
    <xf numFmtId="0" fontId="2" fillId="0" borderId="0" xfId="4" applyFont="1" applyAlignment="1">
      <alignment horizontal="left" vertical="center" wrapText="1"/>
    </xf>
    <xf numFmtId="0" fontId="2" fillId="0" borderId="10" xfId="4" applyFont="1" applyBorder="1" applyAlignment="1">
      <alignment horizontal="left" vertical="center" wrapText="1"/>
    </xf>
    <xf numFmtId="0" fontId="4" fillId="5" borderId="3" xfId="48" applyFont="1" applyFill="1" applyBorder="1" applyAlignment="1">
      <alignment horizontal="left" vertical="center"/>
    </xf>
    <xf numFmtId="0" fontId="4" fillId="5" borderId="4" xfId="48" applyFont="1" applyFill="1" applyBorder="1" applyAlignment="1">
      <alignment horizontal="left" vertical="center"/>
    </xf>
    <xf numFmtId="0" fontId="4" fillId="5" borderId="8" xfId="48" applyFont="1" applyFill="1" applyBorder="1" applyAlignment="1">
      <alignment horizontal="left" vertical="center"/>
    </xf>
    <xf numFmtId="0" fontId="3" fillId="0" borderId="5" xfId="4" applyBorder="1" applyAlignment="1">
      <alignment horizontal="left" vertical="center" wrapText="1"/>
    </xf>
    <xf numFmtId="0" fontId="3" fillId="0" borderId="0" xfId="4" applyAlignment="1">
      <alignment horizontal="left" vertical="center" wrapText="1"/>
    </xf>
    <xf numFmtId="0" fontId="3" fillId="0" borderId="10" xfId="4" applyBorder="1" applyAlignment="1">
      <alignment horizontal="left" vertical="center" wrapText="1"/>
    </xf>
    <xf numFmtId="0" fontId="3" fillId="0" borderId="5" xfId="4" applyBorder="1" applyAlignment="1">
      <alignment wrapText="1"/>
    </xf>
    <xf numFmtId="0" fontId="3" fillId="0" borderId="0" xfId="4"/>
    <xf numFmtId="0" fontId="3" fillId="0" borderId="10" xfId="4" applyBorder="1"/>
    <xf numFmtId="0" fontId="3" fillId="6" borderId="7" xfId="4" applyFill="1" applyBorder="1" applyAlignment="1">
      <alignment wrapText="1"/>
    </xf>
    <xf numFmtId="0" fontId="3" fillId="6" borderId="1" xfId="4" applyFill="1" applyBorder="1" applyAlignment="1">
      <alignment wrapText="1"/>
    </xf>
    <xf numFmtId="0" fontId="3" fillId="6" borderId="11" xfId="4" applyFill="1" applyBorder="1" applyAlignment="1">
      <alignment wrapText="1"/>
    </xf>
    <xf numFmtId="0" fontId="3" fillId="7" borderId="5" xfId="4" applyFill="1" applyBorder="1" applyAlignment="1">
      <alignment wrapText="1"/>
    </xf>
    <xf numFmtId="0" fontId="3" fillId="7" borderId="0" xfId="4" applyFill="1"/>
    <xf numFmtId="0" fontId="3" fillId="7" borderId="10" xfId="4" applyFill="1" applyBorder="1"/>
    <xf numFmtId="0" fontId="6" fillId="5" borderId="3" xfId="48" applyFont="1" applyFill="1" applyBorder="1" applyAlignment="1">
      <alignment horizontal="center" vertical="center" wrapText="1"/>
    </xf>
    <xf numFmtId="0" fontId="6" fillId="5" borderId="4" xfId="48" applyFont="1" applyFill="1" applyBorder="1" applyAlignment="1">
      <alignment horizontal="center" vertical="center"/>
    </xf>
    <xf numFmtId="0" fontId="6" fillId="5" borderId="8" xfId="48" applyFont="1" applyFill="1" applyBorder="1" applyAlignment="1">
      <alignment horizontal="center" vertical="center"/>
    </xf>
    <xf numFmtId="0" fontId="3" fillId="0" borderId="6" xfId="4" applyBorder="1" applyAlignment="1">
      <alignment horizontal="left" vertical="center" wrapText="1"/>
    </xf>
    <xf numFmtId="0" fontId="3" fillId="0" borderId="9" xfId="4" applyBorder="1" applyAlignment="1">
      <alignment horizontal="left" vertical="center" wrapText="1"/>
    </xf>
    <xf numFmtId="0" fontId="43" fillId="0" borderId="0" xfId="59" applyFont="1" applyAlignment="1">
      <alignment horizontal="left"/>
    </xf>
    <xf numFmtId="0" fontId="43" fillId="4" borderId="0" xfId="0" applyFont="1" applyFill="1" applyAlignment="1">
      <alignment horizontal="left" vertical="top" wrapText="1"/>
    </xf>
    <xf numFmtId="0" fontId="43" fillId="4" borderId="0" xfId="0" applyFont="1" applyFill="1" applyAlignment="1">
      <alignment horizontal="center" vertical="center" wrapText="1"/>
    </xf>
    <xf numFmtId="0" fontId="43" fillId="0" borderId="0" xfId="59" applyFont="1" applyAlignment="1"/>
  </cellXfs>
  <cellStyles count="60">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3" xfId="20" xr:uid="{00000000-0005-0000-0000-000006000000}"/>
    <cellStyle name="Normal 2 4" xfId="58" xr:uid="{00000000-0005-0000-0000-000007000000}"/>
    <cellStyle name="Normal_Золотая смета" xfId="18" xr:uid="{00000000-0005-0000-0000-000008000000}"/>
    <cellStyle name="S0" xfId="27" xr:uid="{00000000-0005-0000-0000-000009000000}"/>
    <cellStyle name="S1" xfId="21" xr:uid="{00000000-0005-0000-0000-00000A000000}"/>
    <cellStyle name="S10" xfId="23" xr:uid="{00000000-0005-0000-0000-00000B000000}"/>
    <cellStyle name="S11" xfId="7" xr:uid="{00000000-0005-0000-0000-00000C000000}"/>
    <cellStyle name="S12" xfId="2" xr:uid="{00000000-0005-0000-0000-00000D000000}"/>
    <cellStyle name="S13" xfId="5" xr:uid="{00000000-0005-0000-0000-00000E000000}"/>
    <cellStyle name="S14" xfId="11" xr:uid="{00000000-0005-0000-0000-00000F000000}"/>
    <cellStyle name="S15" xfId="14" xr:uid="{00000000-0005-0000-0000-000010000000}"/>
    <cellStyle name="S16" xfId="17" xr:uid="{00000000-0005-0000-0000-000011000000}"/>
    <cellStyle name="S17" xfId="30" xr:uid="{00000000-0005-0000-0000-000012000000}"/>
    <cellStyle name="S18" xfId="33" xr:uid="{00000000-0005-0000-0000-000013000000}"/>
    <cellStyle name="S19" xfId="35" xr:uid="{00000000-0005-0000-0000-000014000000}"/>
    <cellStyle name="S2" xfId="37" xr:uid="{00000000-0005-0000-0000-000015000000}"/>
    <cellStyle name="S20" xfId="13" xr:uid="{00000000-0005-0000-0000-000016000000}"/>
    <cellStyle name="S21" xfId="16" xr:uid="{00000000-0005-0000-0000-000017000000}"/>
    <cellStyle name="S22" xfId="31" xr:uid="{00000000-0005-0000-0000-000018000000}"/>
    <cellStyle name="S23" xfId="34" xr:uid="{00000000-0005-0000-0000-000019000000}"/>
    <cellStyle name="S24" xfId="36" xr:uid="{00000000-0005-0000-0000-00001A000000}"/>
    <cellStyle name="S25" xfId="38" xr:uid="{00000000-0005-0000-0000-00001B000000}"/>
    <cellStyle name="S3" xfId="39" xr:uid="{00000000-0005-0000-0000-00001C000000}"/>
    <cellStyle name="S4" xfId="40" xr:uid="{00000000-0005-0000-0000-00001D000000}"/>
    <cellStyle name="S5" xfId="41" xr:uid="{00000000-0005-0000-0000-00001E000000}"/>
    <cellStyle name="S6" xfId="42" xr:uid="{00000000-0005-0000-0000-00001F000000}"/>
    <cellStyle name="S7" xfId="43" xr:uid="{00000000-0005-0000-0000-000020000000}"/>
    <cellStyle name="S8" xfId="44" xr:uid="{00000000-0005-0000-0000-000021000000}"/>
    <cellStyle name="S9" xfId="45" xr:uid="{00000000-0005-0000-0000-000022000000}"/>
    <cellStyle name="Гиперссылка 2" xfId="46" xr:uid="{00000000-0005-0000-0000-000024000000}"/>
    <cellStyle name="для себестоимости" xfId="47" xr:uid="{00000000-0005-0000-0000-000025000000}"/>
    <cellStyle name="Обычный" xfId="0" builtinId="0"/>
    <cellStyle name="Обычный 2" xfId="24" xr:uid="{00000000-0005-0000-0000-000027000000}"/>
    <cellStyle name="Обычный 2 2" xfId="48" xr:uid="{00000000-0005-0000-0000-000028000000}"/>
    <cellStyle name="Обычный 2 2 2" xfId="59" xr:uid="{00000000-0005-0000-0000-000029000000}"/>
    <cellStyle name="Обычный 3" xfId="6" xr:uid="{00000000-0005-0000-0000-00002A000000}"/>
    <cellStyle name="Обычный 3 2" xfId="49" xr:uid="{00000000-0005-0000-0000-00002B000000}"/>
    <cellStyle name="Обычный 4" xfId="1" xr:uid="{00000000-0005-0000-0000-00002C000000}"/>
    <cellStyle name="Обычный 4 2" xfId="10" xr:uid="{00000000-0005-0000-0000-00002D000000}"/>
    <cellStyle name="Обычный 4 2 2" xfId="50" xr:uid="{00000000-0005-0000-0000-00002E000000}"/>
    <cellStyle name="Обычный 5" xfId="4" xr:uid="{00000000-0005-0000-0000-00002F000000}"/>
    <cellStyle name="Обычный 6" xfId="9" xr:uid="{00000000-0005-0000-0000-000030000000}"/>
    <cellStyle name="Обычный 6 2" xfId="51" xr:uid="{00000000-0005-0000-0000-000031000000}"/>
    <cellStyle name="Обычный 6 2 2" xfId="52" xr:uid="{00000000-0005-0000-0000-000032000000}"/>
    <cellStyle name="Обычный 6 3" xfId="53" xr:uid="{00000000-0005-0000-0000-000033000000}"/>
    <cellStyle name="Обычный 7" xfId="12" xr:uid="{00000000-0005-0000-0000-000034000000}"/>
    <cellStyle name="Обычный 7 2" xfId="29" xr:uid="{00000000-0005-0000-0000-000035000000}"/>
    <cellStyle name="Обычный 8" xfId="15" xr:uid="{00000000-0005-0000-0000-000036000000}"/>
    <cellStyle name="Обычный 8 2" xfId="54" xr:uid="{00000000-0005-0000-0000-000037000000}"/>
    <cellStyle name="Обычный 9" xfId="32" xr:uid="{00000000-0005-0000-0000-000038000000}"/>
    <cellStyle name="Пояснение" xfId="8" builtinId="53"/>
    <cellStyle name="Стиль 1" xfId="55" xr:uid="{00000000-0005-0000-0000-00003A000000}"/>
    <cellStyle name="Финансовый" xfId="3" builtinId="3"/>
    <cellStyle name="Финансовый 2" xfId="56" xr:uid="{00000000-0005-0000-0000-00003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40625" defaultRowHeight="16.5"/>
  <cols>
    <col min="1" max="16384" width="9.140625" style="10"/>
  </cols>
  <sheetData>
    <row r="1" spans="1:17" ht="55.5" customHeight="1">
      <c r="A1" s="206" t="s">
        <v>0</v>
      </c>
      <c r="B1" s="207"/>
      <c r="C1" s="207"/>
      <c r="D1" s="207"/>
      <c r="E1" s="207"/>
      <c r="F1" s="207"/>
      <c r="G1" s="207"/>
      <c r="H1" s="207"/>
      <c r="I1" s="207"/>
      <c r="J1" s="207"/>
      <c r="K1" s="207"/>
      <c r="L1" s="207"/>
      <c r="M1" s="207"/>
      <c r="N1" s="207"/>
      <c r="O1" s="207"/>
      <c r="P1" s="207"/>
      <c r="Q1" s="207"/>
    </row>
    <row r="2" spans="1:17" ht="30" customHeight="1">
      <c r="A2" s="208" t="s">
        <v>1</v>
      </c>
      <c r="B2" s="209"/>
      <c r="C2" s="209"/>
      <c r="D2" s="209"/>
      <c r="E2" s="209"/>
      <c r="F2" s="209"/>
      <c r="G2" s="209"/>
      <c r="H2" s="209"/>
      <c r="I2" s="209"/>
      <c r="J2" s="209"/>
      <c r="K2" s="209"/>
      <c r="L2" s="209"/>
      <c r="M2" s="209"/>
      <c r="N2" s="209"/>
      <c r="O2" s="209"/>
      <c r="P2" s="209"/>
      <c r="Q2" s="209"/>
    </row>
    <row r="3" spans="1:17" ht="20.25" customHeight="1">
      <c r="B3" s="11"/>
      <c r="C3" s="11"/>
      <c r="D3" s="11"/>
      <c r="E3" s="210" t="s">
        <v>2</v>
      </c>
      <c r="F3" s="211"/>
      <c r="G3" s="212"/>
      <c r="H3" s="212"/>
      <c r="I3" s="212"/>
      <c r="J3" s="212"/>
      <c r="K3" s="212"/>
      <c r="L3" s="212"/>
      <c r="M3" s="212"/>
      <c r="N3" s="212"/>
      <c r="O3" s="11"/>
      <c r="P3" s="11"/>
      <c r="Q3" s="11"/>
    </row>
    <row r="4" spans="1:17">
      <c r="B4" s="11"/>
      <c r="C4" s="11"/>
      <c r="D4" s="11"/>
      <c r="E4" s="12"/>
      <c r="F4" s="13"/>
      <c r="G4" s="14"/>
      <c r="H4" s="14"/>
      <c r="I4" s="14"/>
      <c r="J4" s="14"/>
      <c r="K4" s="14"/>
      <c r="L4" s="14"/>
      <c r="M4" s="14"/>
      <c r="N4" s="14"/>
      <c r="O4" s="11"/>
      <c r="P4" s="11"/>
      <c r="Q4" s="11"/>
    </row>
    <row r="5" spans="1:17" ht="59.25" customHeight="1">
      <c r="A5" s="15"/>
      <c r="B5" s="213" t="s">
        <v>3</v>
      </c>
      <c r="C5" s="214"/>
      <c r="D5" s="214"/>
      <c r="E5" s="214"/>
      <c r="F5" s="214"/>
      <c r="G5" s="214"/>
      <c r="H5" s="214"/>
      <c r="I5" s="214"/>
      <c r="J5" s="214"/>
      <c r="K5" s="214"/>
      <c r="L5" s="214"/>
      <c r="M5" s="214"/>
      <c r="N5" s="214"/>
      <c r="O5" s="214"/>
      <c r="P5" s="214"/>
      <c r="Q5" s="215"/>
    </row>
    <row r="6" spans="1:17" ht="64.5" customHeight="1">
      <c r="A6" s="16">
        <v>1</v>
      </c>
      <c r="B6" s="201" t="s">
        <v>4</v>
      </c>
      <c r="C6" s="202"/>
      <c r="D6" s="202"/>
      <c r="E6" s="202"/>
      <c r="F6" s="202"/>
      <c r="G6" s="202"/>
      <c r="H6" s="202"/>
      <c r="I6" s="202"/>
      <c r="J6" s="202"/>
      <c r="K6" s="202"/>
      <c r="L6" s="202"/>
      <c r="M6" s="202"/>
      <c r="N6" s="202"/>
      <c r="O6" s="202"/>
      <c r="P6" s="202"/>
      <c r="Q6" s="203"/>
    </row>
    <row r="7" spans="1:17" ht="18" customHeight="1">
      <c r="A7" s="16">
        <v>2</v>
      </c>
      <c r="B7" s="201" t="s">
        <v>5</v>
      </c>
      <c r="C7" s="202"/>
      <c r="D7" s="202"/>
      <c r="E7" s="202"/>
      <c r="F7" s="202"/>
      <c r="G7" s="202"/>
      <c r="H7" s="202"/>
      <c r="I7" s="202"/>
      <c r="J7" s="202"/>
      <c r="K7" s="202"/>
      <c r="L7" s="202"/>
      <c r="M7" s="202"/>
      <c r="N7" s="202"/>
      <c r="O7" s="202"/>
      <c r="P7" s="202"/>
      <c r="Q7" s="203"/>
    </row>
    <row r="8" spans="1:17" ht="45" customHeight="1">
      <c r="A8" s="16">
        <v>3</v>
      </c>
      <c r="B8" s="201" t="s">
        <v>6</v>
      </c>
      <c r="C8" s="202"/>
      <c r="D8" s="202"/>
      <c r="E8" s="202"/>
      <c r="F8" s="202"/>
      <c r="G8" s="202"/>
      <c r="H8" s="202"/>
      <c r="I8" s="202"/>
      <c r="J8" s="202"/>
      <c r="K8" s="202"/>
      <c r="L8" s="202"/>
      <c r="M8" s="202"/>
      <c r="N8" s="202"/>
      <c r="O8" s="202"/>
      <c r="P8" s="202"/>
      <c r="Q8" s="203"/>
    </row>
    <row r="9" spans="1:17" ht="24" customHeight="1">
      <c r="A9" s="16">
        <v>4</v>
      </c>
      <c r="B9" s="201" t="s">
        <v>7</v>
      </c>
      <c r="C9" s="202"/>
      <c r="D9" s="202"/>
      <c r="E9" s="202"/>
      <c r="F9" s="202"/>
      <c r="G9" s="202"/>
      <c r="H9" s="202"/>
      <c r="I9" s="202"/>
      <c r="J9" s="202"/>
      <c r="K9" s="202"/>
      <c r="L9" s="202"/>
      <c r="M9" s="202"/>
      <c r="N9" s="202"/>
      <c r="O9" s="202"/>
      <c r="P9" s="202"/>
      <c r="Q9" s="203"/>
    </row>
    <row r="10" spans="1:17" ht="19.5" customHeight="1">
      <c r="A10" s="16">
        <v>5</v>
      </c>
      <c r="B10" s="201" t="s">
        <v>8</v>
      </c>
      <c r="C10" s="202"/>
      <c r="D10" s="202"/>
      <c r="E10" s="202"/>
      <c r="F10" s="202"/>
      <c r="G10" s="202"/>
      <c r="H10" s="202"/>
      <c r="I10" s="202"/>
      <c r="J10" s="202"/>
      <c r="K10" s="202"/>
      <c r="L10" s="202"/>
      <c r="M10" s="202"/>
      <c r="N10" s="202"/>
      <c r="O10" s="202"/>
      <c r="P10" s="202"/>
      <c r="Q10" s="203"/>
    </row>
    <row r="11" spans="1:17" ht="21" customHeight="1">
      <c r="A11" s="17"/>
      <c r="B11" s="204" t="s">
        <v>9</v>
      </c>
      <c r="C11" s="205"/>
      <c r="D11" s="205"/>
      <c r="E11" s="205"/>
      <c r="F11" s="205"/>
      <c r="G11" s="205"/>
      <c r="H11" s="205"/>
      <c r="I11" s="205"/>
      <c r="J11" s="205"/>
      <c r="K11" s="205"/>
      <c r="L11" s="205"/>
      <c r="M11" s="205"/>
      <c r="N11" s="205"/>
      <c r="O11" s="205"/>
      <c r="P11" s="205"/>
      <c r="Q11" s="205"/>
    </row>
    <row r="12" spans="1:17" ht="21" customHeight="1">
      <c r="A12" s="11"/>
      <c r="B12" s="18"/>
      <c r="C12" s="19"/>
      <c r="D12" s="19"/>
      <c r="E12" s="19"/>
      <c r="F12" s="19"/>
      <c r="G12" s="19"/>
      <c r="H12" s="19"/>
      <c r="I12" s="19"/>
      <c r="J12" s="19"/>
      <c r="K12" s="19"/>
      <c r="L12" s="19"/>
      <c r="M12" s="19"/>
      <c r="N12" s="19"/>
      <c r="O12" s="19"/>
      <c r="P12" s="19"/>
      <c r="Q12" s="19"/>
    </row>
    <row r="13" spans="1:17">
      <c r="A13" s="199" t="s">
        <v>10</v>
      </c>
      <c r="B13" s="199"/>
      <c r="C13" s="199"/>
      <c r="D13" s="199"/>
      <c r="E13" s="199"/>
      <c r="F13" s="199"/>
      <c r="G13" s="199"/>
      <c r="H13" s="199"/>
      <c r="I13" s="199"/>
      <c r="J13" s="199"/>
      <c r="K13" s="199"/>
      <c r="L13" s="199"/>
      <c r="M13" s="199"/>
      <c r="N13" s="199"/>
      <c r="O13" s="199"/>
      <c r="P13" s="199"/>
      <c r="Q13" s="199"/>
    </row>
    <row r="14" spans="1:17" ht="15.75" customHeight="1">
      <c r="A14" s="199" t="s">
        <v>11</v>
      </c>
      <c r="B14" s="199"/>
      <c r="C14" s="199"/>
      <c r="D14" s="199"/>
      <c r="E14" s="199" t="s">
        <v>12</v>
      </c>
      <c r="F14" s="199"/>
      <c r="G14" s="199"/>
      <c r="H14" s="199"/>
      <c r="I14" s="199"/>
      <c r="J14" s="199"/>
      <c r="K14" s="199"/>
      <c r="L14" s="199"/>
      <c r="M14" s="199"/>
      <c r="N14" s="199"/>
      <c r="O14" s="199"/>
      <c r="P14" s="199"/>
      <c r="Q14" s="199"/>
    </row>
    <row r="15" spans="1:17" ht="15.75" customHeight="1">
      <c r="A15" s="199" t="s">
        <v>13</v>
      </c>
      <c r="B15" s="199"/>
      <c r="C15" s="199"/>
      <c r="D15" s="199"/>
      <c r="E15" s="199"/>
      <c r="F15" s="199"/>
      <c r="G15" s="199"/>
      <c r="H15" s="199"/>
      <c r="I15" s="199"/>
      <c r="J15" s="199"/>
      <c r="K15" s="199"/>
      <c r="L15" s="199"/>
      <c r="M15" s="199"/>
      <c r="N15" s="199"/>
      <c r="O15" s="199"/>
      <c r="P15" s="199"/>
      <c r="Q15" s="199"/>
    </row>
    <row r="16" spans="1:17" ht="24" customHeight="1">
      <c r="A16" s="193" t="s">
        <v>14</v>
      </c>
      <c r="B16" s="193"/>
      <c r="C16" s="193"/>
      <c r="D16" s="193"/>
      <c r="E16" s="200" t="s">
        <v>15</v>
      </c>
      <c r="F16" s="200"/>
      <c r="G16" s="200"/>
      <c r="H16" s="200"/>
      <c r="I16" s="200"/>
      <c r="J16" s="200"/>
      <c r="K16" s="200"/>
      <c r="L16" s="200"/>
      <c r="M16" s="200"/>
      <c r="N16" s="200"/>
      <c r="O16" s="200"/>
      <c r="P16" s="200"/>
      <c r="Q16" s="200"/>
    </row>
    <row r="17" spans="1:17" ht="47.25" customHeight="1">
      <c r="A17" s="193"/>
      <c r="B17" s="193"/>
      <c r="C17" s="193"/>
      <c r="D17" s="193"/>
      <c r="E17" s="195" t="s">
        <v>16</v>
      </c>
      <c r="F17" s="195"/>
      <c r="G17" s="195"/>
      <c r="H17" s="195"/>
      <c r="I17" s="195"/>
      <c r="J17" s="195"/>
      <c r="K17" s="195"/>
      <c r="L17" s="195"/>
      <c r="M17" s="195"/>
      <c r="N17" s="195"/>
      <c r="O17" s="195"/>
      <c r="P17" s="195"/>
      <c r="Q17" s="195"/>
    </row>
    <row r="18" spans="1:17" ht="39.75" customHeight="1">
      <c r="A18" s="193"/>
      <c r="B18" s="193"/>
      <c r="C18" s="193"/>
      <c r="D18" s="193"/>
      <c r="E18" s="195" t="s">
        <v>17</v>
      </c>
      <c r="F18" s="195"/>
      <c r="G18" s="195"/>
      <c r="H18" s="195"/>
      <c r="I18" s="195"/>
      <c r="J18" s="195"/>
      <c r="K18" s="195"/>
      <c r="L18" s="195"/>
      <c r="M18" s="195"/>
      <c r="N18" s="195"/>
      <c r="O18" s="195"/>
      <c r="P18" s="195"/>
      <c r="Q18" s="195"/>
    </row>
    <row r="19" spans="1:17" ht="38.25" customHeight="1">
      <c r="A19" s="193"/>
      <c r="B19" s="193"/>
      <c r="C19" s="193"/>
      <c r="D19" s="193"/>
      <c r="E19" s="195" t="s">
        <v>18</v>
      </c>
      <c r="F19" s="195"/>
      <c r="G19" s="195"/>
      <c r="H19" s="195"/>
      <c r="I19" s="195"/>
      <c r="J19" s="195"/>
      <c r="K19" s="195"/>
      <c r="L19" s="195"/>
      <c r="M19" s="195"/>
      <c r="N19" s="195"/>
      <c r="O19" s="195"/>
      <c r="P19" s="195"/>
      <c r="Q19" s="195"/>
    </row>
    <row r="20" spans="1:17" ht="30" customHeight="1">
      <c r="A20" s="193"/>
      <c r="B20" s="193"/>
      <c r="C20" s="193"/>
      <c r="D20" s="193"/>
      <c r="E20" s="195" t="s">
        <v>19</v>
      </c>
      <c r="F20" s="195"/>
      <c r="G20" s="195"/>
      <c r="H20" s="195"/>
      <c r="I20" s="195"/>
      <c r="J20" s="195"/>
      <c r="K20" s="195"/>
      <c r="L20" s="195"/>
      <c r="M20" s="195"/>
      <c r="N20" s="195"/>
      <c r="O20" s="195"/>
      <c r="P20" s="195"/>
      <c r="Q20" s="195"/>
    </row>
    <row r="21" spans="1:17" ht="53.25" customHeight="1">
      <c r="A21" s="193"/>
      <c r="B21" s="193"/>
      <c r="C21" s="193"/>
      <c r="D21" s="193"/>
      <c r="E21" s="195" t="s">
        <v>20</v>
      </c>
      <c r="F21" s="195"/>
      <c r="G21" s="195"/>
      <c r="H21" s="195"/>
      <c r="I21" s="195"/>
      <c r="J21" s="195"/>
      <c r="K21" s="195"/>
      <c r="L21" s="195"/>
      <c r="M21" s="195"/>
      <c r="N21" s="195"/>
      <c r="O21" s="195"/>
      <c r="P21" s="195"/>
      <c r="Q21" s="195"/>
    </row>
    <row r="22" spans="1:17">
      <c r="A22" s="196" t="s">
        <v>21</v>
      </c>
      <c r="B22" s="198"/>
      <c r="C22" s="198"/>
      <c r="D22" s="198"/>
      <c r="E22" s="198"/>
      <c r="F22" s="198"/>
      <c r="G22" s="198"/>
      <c r="H22" s="198"/>
      <c r="I22" s="198"/>
      <c r="J22" s="198"/>
      <c r="K22" s="198"/>
      <c r="L22" s="198"/>
      <c r="M22" s="198"/>
      <c r="N22" s="198"/>
      <c r="O22" s="198"/>
      <c r="P22" s="198"/>
      <c r="Q22" s="198"/>
    </row>
    <row r="23" spans="1:17" ht="48" customHeight="1">
      <c r="A23" s="193" t="s">
        <v>22</v>
      </c>
      <c r="B23" s="194"/>
      <c r="C23" s="194"/>
      <c r="D23" s="194"/>
      <c r="E23" s="195" t="s">
        <v>23</v>
      </c>
      <c r="F23" s="195"/>
      <c r="G23" s="195"/>
      <c r="H23" s="195"/>
      <c r="I23" s="195"/>
      <c r="J23" s="195"/>
      <c r="K23" s="195"/>
      <c r="L23" s="195"/>
      <c r="M23" s="195"/>
      <c r="N23" s="195"/>
      <c r="O23" s="195"/>
      <c r="P23" s="195"/>
      <c r="Q23" s="195"/>
    </row>
    <row r="24" spans="1:17" ht="46.5" customHeight="1">
      <c r="A24" s="194"/>
      <c r="B24" s="194"/>
      <c r="C24" s="194"/>
      <c r="D24" s="194"/>
      <c r="E24" s="195" t="s">
        <v>24</v>
      </c>
      <c r="F24" s="195"/>
      <c r="G24" s="195"/>
      <c r="H24" s="195"/>
      <c r="I24" s="195"/>
      <c r="J24" s="195"/>
      <c r="K24" s="195"/>
      <c r="L24" s="195"/>
      <c r="M24" s="195"/>
      <c r="N24" s="195"/>
      <c r="O24" s="195"/>
      <c r="P24" s="195"/>
      <c r="Q24" s="195"/>
    </row>
    <row r="25" spans="1:17" ht="46.5" customHeight="1">
      <c r="A25" s="194"/>
      <c r="B25" s="194"/>
      <c r="C25" s="194"/>
      <c r="D25" s="194"/>
      <c r="E25" s="195" t="s">
        <v>25</v>
      </c>
      <c r="F25" s="195"/>
      <c r="G25" s="195"/>
      <c r="H25" s="195"/>
      <c r="I25" s="195"/>
      <c r="J25" s="195"/>
      <c r="K25" s="195"/>
      <c r="L25" s="195"/>
      <c r="M25" s="195"/>
      <c r="N25" s="195"/>
      <c r="O25" s="195"/>
      <c r="P25" s="195"/>
      <c r="Q25" s="195"/>
    </row>
    <row r="26" spans="1:17">
      <c r="A26" s="194"/>
      <c r="B26" s="194"/>
      <c r="C26" s="194"/>
      <c r="D26" s="194"/>
      <c r="E26" s="195" t="s">
        <v>26</v>
      </c>
      <c r="F26" s="195"/>
      <c r="G26" s="195"/>
      <c r="H26" s="195"/>
      <c r="I26" s="195"/>
      <c r="J26" s="195"/>
      <c r="K26" s="195"/>
      <c r="L26" s="195"/>
      <c r="M26" s="195"/>
      <c r="N26" s="195"/>
      <c r="O26" s="195"/>
      <c r="P26" s="195"/>
      <c r="Q26" s="195"/>
    </row>
    <row r="27" spans="1:17">
      <c r="A27" s="196" t="s">
        <v>27</v>
      </c>
      <c r="B27" s="196"/>
      <c r="C27" s="196"/>
      <c r="D27" s="196"/>
      <c r="E27" s="196"/>
      <c r="F27" s="196"/>
      <c r="G27" s="196"/>
      <c r="H27" s="196"/>
      <c r="I27" s="196"/>
      <c r="J27" s="196"/>
      <c r="K27" s="196"/>
      <c r="L27" s="196"/>
      <c r="M27" s="196"/>
      <c r="N27" s="196"/>
      <c r="O27" s="196"/>
      <c r="P27" s="196"/>
      <c r="Q27" s="196"/>
    </row>
    <row r="28" spans="1:17" ht="58.5" customHeight="1">
      <c r="A28" s="193" t="s">
        <v>28</v>
      </c>
      <c r="B28" s="193"/>
      <c r="C28" s="193"/>
      <c r="D28" s="193"/>
      <c r="E28" s="195" t="s">
        <v>29</v>
      </c>
      <c r="F28" s="195"/>
      <c r="G28" s="195"/>
      <c r="H28" s="195"/>
      <c r="I28" s="195"/>
      <c r="J28" s="195"/>
      <c r="K28" s="195"/>
      <c r="L28" s="195"/>
      <c r="M28" s="195"/>
      <c r="N28" s="195"/>
      <c r="O28" s="195"/>
      <c r="P28" s="195"/>
      <c r="Q28" s="195"/>
    </row>
    <row r="29" spans="1:17" ht="24" customHeight="1">
      <c r="A29" s="196" t="s">
        <v>30</v>
      </c>
      <c r="B29" s="196"/>
      <c r="C29" s="196"/>
      <c r="D29" s="196"/>
      <c r="E29" s="196"/>
      <c r="F29" s="196"/>
      <c r="G29" s="196"/>
      <c r="H29" s="196"/>
      <c r="I29" s="196"/>
      <c r="J29" s="196"/>
      <c r="K29" s="196"/>
      <c r="L29" s="196"/>
      <c r="M29" s="196"/>
      <c r="N29" s="196"/>
      <c r="O29" s="196"/>
      <c r="P29" s="196"/>
      <c r="Q29" s="196"/>
    </row>
    <row r="30" spans="1:17" ht="50.25" customHeight="1">
      <c r="A30" s="194">
        <v>4</v>
      </c>
      <c r="B30" s="194"/>
      <c r="C30" s="194"/>
      <c r="D30" s="194"/>
      <c r="E30" s="195" t="s">
        <v>31</v>
      </c>
      <c r="F30" s="195"/>
      <c r="G30" s="195"/>
      <c r="H30" s="195"/>
      <c r="I30" s="195"/>
      <c r="J30" s="195"/>
      <c r="K30" s="195"/>
      <c r="L30" s="195"/>
      <c r="M30" s="195"/>
      <c r="N30" s="195"/>
      <c r="O30" s="195"/>
      <c r="P30" s="195"/>
      <c r="Q30" s="195"/>
    </row>
    <row r="31" spans="1:17" ht="45.75" customHeight="1">
      <c r="A31" s="194"/>
      <c r="B31" s="194"/>
      <c r="C31" s="194"/>
      <c r="D31" s="194"/>
      <c r="E31" s="195" t="s">
        <v>32</v>
      </c>
      <c r="F31" s="195"/>
      <c r="G31" s="195"/>
      <c r="H31" s="195"/>
      <c r="I31" s="195"/>
      <c r="J31" s="195"/>
      <c r="K31" s="195"/>
      <c r="L31" s="195"/>
      <c r="M31" s="195"/>
      <c r="N31" s="195"/>
      <c r="O31" s="195"/>
      <c r="P31" s="195"/>
      <c r="Q31" s="195"/>
    </row>
    <row r="32" spans="1:17" ht="30" customHeight="1">
      <c r="A32" s="196" t="s">
        <v>33</v>
      </c>
      <c r="B32" s="196"/>
      <c r="C32" s="196"/>
      <c r="D32" s="196"/>
      <c r="E32" s="196"/>
      <c r="F32" s="196"/>
      <c r="G32" s="196"/>
      <c r="H32" s="196"/>
      <c r="I32" s="196"/>
      <c r="J32" s="196"/>
      <c r="K32" s="196"/>
      <c r="L32" s="196"/>
      <c r="M32" s="196"/>
      <c r="N32" s="196"/>
      <c r="O32" s="196"/>
      <c r="P32" s="196"/>
      <c r="Q32" s="196"/>
    </row>
    <row r="33" spans="1:17" ht="19.5" customHeight="1">
      <c r="A33" s="194">
        <v>5</v>
      </c>
      <c r="B33" s="194"/>
      <c r="C33" s="194"/>
      <c r="D33" s="194"/>
      <c r="E33" s="197" t="s">
        <v>34</v>
      </c>
      <c r="F33" s="197"/>
      <c r="G33" s="197"/>
      <c r="H33" s="197"/>
      <c r="I33" s="197"/>
      <c r="J33" s="197"/>
      <c r="K33" s="197"/>
      <c r="L33" s="197"/>
      <c r="M33" s="197"/>
      <c r="N33" s="197"/>
      <c r="O33" s="197"/>
      <c r="P33" s="197"/>
      <c r="Q33" s="197"/>
    </row>
    <row r="34" spans="1:17" ht="201.75" customHeight="1">
      <c r="A34" s="194"/>
      <c r="B34" s="194"/>
      <c r="C34" s="194"/>
      <c r="D34" s="194"/>
      <c r="E34" s="190" t="s">
        <v>35</v>
      </c>
      <c r="F34" s="190"/>
      <c r="G34" s="190"/>
      <c r="H34" s="190"/>
      <c r="I34" s="190"/>
      <c r="J34" s="190"/>
      <c r="K34" s="190"/>
      <c r="L34" s="190"/>
      <c r="M34" s="190"/>
      <c r="N34" s="190"/>
      <c r="O34" s="190"/>
      <c r="P34" s="190"/>
      <c r="Q34" s="190"/>
    </row>
    <row r="35" spans="1:17" ht="18.75" customHeight="1">
      <c r="A35" s="194"/>
      <c r="B35" s="194"/>
      <c r="C35" s="194"/>
      <c r="D35" s="194"/>
      <c r="E35" s="197" t="s">
        <v>36</v>
      </c>
      <c r="F35" s="197"/>
      <c r="G35" s="197"/>
      <c r="H35" s="197"/>
      <c r="I35" s="197"/>
      <c r="J35" s="197"/>
      <c r="K35" s="197"/>
      <c r="L35" s="197"/>
      <c r="M35" s="197"/>
      <c r="N35" s="197"/>
      <c r="O35" s="197"/>
      <c r="P35" s="197"/>
      <c r="Q35" s="197"/>
    </row>
    <row r="36" spans="1:17" ht="186.75" customHeight="1">
      <c r="A36" s="194"/>
      <c r="B36" s="194"/>
      <c r="C36" s="194"/>
      <c r="D36" s="194"/>
      <c r="E36" s="190" t="s">
        <v>37</v>
      </c>
      <c r="F36" s="191"/>
      <c r="G36" s="191"/>
      <c r="H36" s="191"/>
      <c r="I36" s="191"/>
      <c r="J36" s="191"/>
      <c r="K36" s="191"/>
      <c r="L36" s="191"/>
      <c r="M36" s="191"/>
      <c r="N36" s="191"/>
      <c r="O36" s="191"/>
      <c r="P36" s="191"/>
      <c r="Q36" s="191"/>
    </row>
    <row r="37" spans="1:17" ht="115.5" customHeight="1">
      <c r="A37" s="194"/>
      <c r="B37" s="194"/>
      <c r="C37" s="194"/>
      <c r="D37" s="194"/>
      <c r="E37" s="192" t="s">
        <v>38</v>
      </c>
      <c r="F37" s="192"/>
      <c r="G37" s="192"/>
      <c r="H37" s="192"/>
      <c r="I37" s="192"/>
      <c r="J37" s="192"/>
      <c r="K37" s="192"/>
      <c r="L37" s="192"/>
      <c r="M37" s="192"/>
      <c r="N37" s="192"/>
      <c r="O37" s="192"/>
      <c r="P37" s="192"/>
      <c r="Q37" s="192"/>
    </row>
    <row r="38" spans="1:17" ht="66.75" customHeight="1">
      <c r="A38" s="194"/>
      <c r="B38" s="194"/>
      <c r="C38" s="194"/>
      <c r="D38" s="194"/>
      <c r="E38" s="190" t="s">
        <v>39</v>
      </c>
      <c r="F38" s="191"/>
      <c r="G38" s="191"/>
      <c r="H38" s="191"/>
      <c r="I38" s="191"/>
      <c r="J38" s="191"/>
      <c r="K38" s="191"/>
      <c r="L38" s="191"/>
      <c r="M38" s="191"/>
      <c r="N38" s="191"/>
      <c r="O38" s="191"/>
      <c r="P38" s="191"/>
      <c r="Q38" s="191"/>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34" t="s">
        <v>41</v>
      </c>
      <c r="B2" s="235"/>
      <c r="C2" s="235"/>
      <c r="D2" s="235"/>
      <c r="E2" s="235"/>
      <c r="F2" s="235"/>
      <c r="G2" s="235"/>
      <c r="H2" s="235"/>
      <c r="I2" s="235"/>
      <c r="J2" s="235"/>
      <c r="K2" s="235"/>
      <c r="L2" s="235"/>
      <c r="M2" s="235"/>
      <c r="N2" s="236"/>
    </row>
    <row r="3" spans="1:14">
      <c r="A3" s="219" t="s">
        <v>42</v>
      </c>
      <c r="B3" s="220"/>
      <c r="C3" s="220"/>
      <c r="D3" s="220"/>
      <c r="E3" s="220"/>
      <c r="F3" s="220"/>
      <c r="G3" s="220"/>
      <c r="H3" s="220"/>
      <c r="I3" s="220"/>
      <c r="J3" s="220"/>
      <c r="K3" s="220"/>
      <c r="L3" s="220"/>
      <c r="M3" s="220"/>
      <c r="N3" s="221"/>
    </row>
    <row r="4" spans="1:14" ht="46.5" customHeight="1">
      <c r="A4" s="4" t="s">
        <v>43</v>
      </c>
      <c r="B4" s="237" t="s">
        <v>44</v>
      </c>
      <c r="C4" s="237"/>
      <c r="D4" s="237"/>
      <c r="E4" s="237"/>
      <c r="F4" s="237"/>
      <c r="G4" s="237"/>
      <c r="H4" s="237"/>
      <c r="I4" s="237"/>
      <c r="J4" s="237"/>
      <c r="K4" s="237"/>
      <c r="L4" s="237"/>
      <c r="M4" s="237"/>
      <c r="N4" s="238"/>
    </row>
    <row r="5" spans="1:14" ht="45.75" customHeight="1">
      <c r="A5" s="222" t="s">
        <v>45</v>
      </c>
      <c r="B5" s="223"/>
      <c r="C5" s="223"/>
      <c r="D5" s="223"/>
      <c r="E5" s="223"/>
      <c r="F5" s="223"/>
      <c r="G5" s="223"/>
      <c r="H5" s="223"/>
      <c r="I5" s="223"/>
      <c r="J5" s="223"/>
      <c r="K5" s="223"/>
      <c r="L5" s="223"/>
      <c r="M5" s="223"/>
      <c r="N5" s="224"/>
    </row>
    <row r="6" spans="1:14" ht="29.25" customHeight="1">
      <c r="A6" s="222" t="s">
        <v>46</v>
      </c>
      <c r="B6" s="223"/>
      <c r="C6" s="223"/>
      <c r="D6" s="223"/>
      <c r="E6" s="223"/>
      <c r="F6" s="223"/>
      <c r="G6" s="223"/>
      <c r="H6" s="223"/>
      <c r="I6" s="223"/>
      <c r="J6" s="223"/>
      <c r="K6" s="223"/>
      <c r="L6" s="223"/>
      <c r="M6" s="223"/>
      <c r="N6" s="224"/>
    </row>
    <row r="7" spans="1:14" ht="17.25" customHeight="1">
      <c r="A7" s="5" t="s">
        <v>47</v>
      </c>
      <c r="B7" s="6"/>
      <c r="C7" s="6"/>
      <c r="D7" s="6"/>
      <c r="E7" s="6"/>
      <c r="F7" s="6"/>
      <c r="G7" s="6"/>
      <c r="H7" s="6"/>
      <c r="I7" s="6"/>
      <c r="J7" s="6"/>
      <c r="K7" s="6"/>
      <c r="L7" s="6"/>
      <c r="M7" s="6"/>
      <c r="N7" s="8"/>
    </row>
    <row r="8" spans="1:14" ht="51" customHeight="1">
      <c r="A8" s="222" t="s">
        <v>48</v>
      </c>
      <c r="B8" s="223"/>
      <c r="C8" s="223"/>
      <c r="D8" s="223"/>
      <c r="E8" s="223"/>
      <c r="F8" s="223"/>
      <c r="G8" s="223"/>
      <c r="H8" s="223"/>
      <c r="I8" s="223"/>
      <c r="J8" s="223"/>
      <c r="K8" s="223"/>
      <c r="L8" s="223"/>
      <c r="M8" s="223"/>
      <c r="N8" s="224"/>
    </row>
    <row r="9" spans="1:14" ht="36" customHeight="1">
      <c r="A9" s="222" t="s">
        <v>49</v>
      </c>
      <c r="B9" s="223"/>
      <c r="C9" s="223"/>
      <c r="D9" s="223"/>
      <c r="E9" s="223"/>
      <c r="F9" s="223"/>
      <c r="G9" s="223"/>
      <c r="H9" s="223"/>
      <c r="I9" s="223"/>
      <c r="J9" s="223"/>
      <c r="K9" s="223"/>
      <c r="L9" s="223"/>
      <c r="M9" s="223"/>
      <c r="N9" s="224"/>
    </row>
    <row r="10" spans="1:14" ht="30" customHeight="1">
      <c r="A10" s="222" t="s">
        <v>50</v>
      </c>
      <c r="B10" s="223"/>
      <c r="C10" s="223"/>
      <c r="D10" s="223"/>
      <c r="E10" s="223"/>
      <c r="F10" s="223"/>
      <c r="G10" s="223"/>
      <c r="H10" s="223"/>
      <c r="I10" s="223"/>
      <c r="J10" s="223"/>
      <c r="K10" s="223"/>
      <c r="L10" s="223"/>
      <c r="M10" s="223"/>
      <c r="N10" s="224"/>
    </row>
    <row r="11" spans="1:14" ht="18.75" customHeight="1">
      <c r="A11" s="222" t="s">
        <v>51</v>
      </c>
      <c r="B11" s="223"/>
      <c r="C11" s="223"/>
      <c r="D11" s="223"/>
      <c r="E11" s="223"/>
      <c r="F11" s="223"/>
      <c r="G11" s="223"/>
      <c r="H11" s="223"/>
      <c r="I11" s="223"/>
      <c r="J11" s="223"/>
      <c r="K11" s="223"/>
      <c r="L11" s="223"/>
      <c r="M11" s="223"/>
      <c r="N11" s="224"/>
    </row>
    <row r="12" spans="1:14">
      <c r="A12" s="219" t="s">
        <v>52</v>
      </c>
      <c r="B12" s="220"/>
      <c r="C12" s="220"/>
      <c r="D12" s="220"/>
      <c r="E12" s="220"/>
      <c r="F12" s="220"/>
      <c r="G12" s="220"/>
      <c r="H12" s="220"/>
      <c r="I12" s="220"/>
      <c r="J12" s="220"/>
      <c r="K12" s="220"/>
      <c r="L12" s="220"/>
      <c r="M12" s="220"/>
      <c r="N12" s="221"/>
    </row>
    <row r="13" spans="1:14">
      <c r="A13" s="7" t="s">
        <v>53</v>
      </c>
      <c r="N13" s="9"/>
    </row>
    <row r="14" spans="1:14" ht="117" customHeight="1">
      <c r="A14" s="225" t="s">
        <v>54</v>
      </c>
      <c r="B14" s="226"/>
      <c r="C14" s="226"/>
      <c r="D14" s="226"/>
      <c r="E14" s="226"/>
      <c r="F14" s="226"/>
      <c r="G14" s="226"/>
      <c r="H14" s="226"/>
      <c r="I14" s="226"/>
      <c r="J14" s="226"/>
      <c r="K14" s="226"/>
      <c r="L14" s="226"/>
      <c r="M14" s="226"/>
      <c r="N14" s="227"/>
    </row>
    <row r="15" spans="1:14" ht="28.5" customHeight="1">
      <c r="A15" s="228" t="s">
        <v>55</v>
      </c>
      <c r="B15" s="229"/>
      <c r="C15" s="229"/>
      <c r="D15" s="229"/>
      <c r="E15" s="229"/>
      <c r="F15" s="229"/>
      <c r="G15" s="229"/>
      <c r="H15" s="229"/>
      <c r="I15" s="229"/>
      <c r="J15" s="229"/>
      <c r="K15" s="229"/>
      <c r="L15" s="229"/>
      <c r="M15" s="229"/>
      <c r="N15" s="230"/>
    </row>
    <row r="16" spans="1:14" ht="120" customHeight="1">
      <c r="A16" s="231" t="s">
        <v>56</v>
      </c>
      <c r="B16" s="232"/>
      <c r="C16" s="232"/>
      <c r="D16" s="232"/>
      <c r="E16" s="232"/>
      <c r="F16" s="232"/>
      <c r="G16" s="232"/>
      <c r="H16" s="232"/>
      <c r="I16" s="232"/>
      <c r="J16" s="232"/>
      <c r="K16" s="232"/>
      <c r="L16" s="232"/>
      <c r="M16" s="232"/>
      <c r="N16" s="233"/>
    </row>
    <row r="17" spans="1:14" ht="13.5" customHeight="1">
      <c r="A17" s="222" t="s">
        <v>57</v>
      </c>
      <c r="B17" s="223"/>
      <c r="C17" s="223"/>
      <c r="D17" s="223"/>
      <c r="E17" s="223"/>
      <c r="F17" s="223"/>
      <c r="G17" s="223"/>
      <c r="H17" s="223"/>
      <c r="I17" s="223"/>
      <c r="J17" s="223"/>
      <c r="K17" s="223"/>
      <c r="L17" s="223"/>
      <c r="M17" s="223"/>
      <c r="N17" s="224"/>
    </row>
    <row r="18" spans="1:14" ht="15" customHeight="1">
      <c r="A18" s="222" t="s">
        <v>58</v>
      </c>
      <c r="B18" s="223"/>
      <c r="C18" s="223"/>
      <c r="D18" s="223"/>
      <c r="E18" s="223"/>
      <c r="F18" s="223"/>
      <c r="G18" s="223"/>
      <c r="H18" s="223"/>
      <c r="I18" s="223"/>
      <c r="J18" s="223"/>
      <c r="K18" s="223"/>
      <c r="L18" s="223"/>
      <c r="M18" s="223"/>
      <c r="N18" s="224"/>
    </row>
    <row r="19" spans="1:14" ht="49.5" customHeight="1">
      <c r="A19" s="222" t="s">
        <v>59</v>
      </c>
      <c r="B19" s="223"/>
      <c r="C19" s="223"/>
      <c r="D19" s="223"/>
      <c r="E19" s="223"/>
      <c r="F19" s="223"/>
      <c r="G19" s="223"/>
      <c r="H19" s="223"/>
      <c r="I19" s="223"/>
      <c r="J19" s="223"/>
      <c r="K19" s="223"/>
      <c r="L19" s="223"/>
      <c r="M19" s="223"/>
      <c r="N19" s="224"/>
    </row>
    <row r="20" spans="1:14">
      <c r="A20" s="219" t="s">
        <v>60</v>
      </c>
      <c r="B20" s="220"/>
      <c r="C20" s="220"/>
      <c r="D20" s="220"/>
      <c r="E20" s="220"/>
      <c r="F20" s="220"/>
      <c r="G20" s="220"/>
      <c r="H20" s="220"/>
      <c r="I20" s="220"/>
      <c r="J20" s="220"/>
      <c r="K20" s="220"/>
      <c r="L20" s="220"/>
      <c r="M20" s="220"/>
      <c r="N20" s="221"/>
    </row>
    <row r="21" spans="1:14" ht="77.25" customHeight="1">
      <c r="A21" s="216" t="s">
        <v>61</v>
      </c>
      <c r="B21" s="217"/>
      <c r="C21" s="217"/>
      <c r="D21" s="217"/>
      <c r="E21" s="217"/>
      <c r="F21" s="217"/>
      <c r="G21" s="217"/>
      <c r="H21" s="217"/>
      <c r="I21" s="217"/>
      <c r="J21" s="217"/>
      <c r="K21" s="217"/>
      <c r="L21" s="217"/>
      <c r="M21" s="217"/>
      <c r="N21" s="218"/>
    </row>
    <row r="22" spans="1:14">
      <c r="A22" s="219" t="s">
        <v>62</v>
      </c>
      <c r="B22" s="220"/>
      <c r="C22" s="220"/>
      <c r="D22" s="220"/>
      <c r="E22" s="220"/>
      <c r="F22" s="220"/>
      <c r="G22" s="220"/>
      <c r="H22" s="220"/>
      <c r="I22" s="220"/>
      <c r="J22" s="220"/>
      <c r="K22" s="220"/>
      <c r="L22" s="220"/>
      <c r="M22" s="220"/>
      <c r="N22" s="221"/>
    </row>
    <row r="23" spans="1:14" ht="51.75" customHeight="1">
      <c r="A23" s="216" t="s">
        <v>63</v>
      </c>
      <c r="B23" s="217"/>
      <c r="C23" s="217"/>
      <c r="D23" s="217"/>
      <c r="E23" s="217"/>
      <c r="F23" s="217"/>
      <c r="G23" s="217"/>
      <c r="H23" s="217"/>
      <c r="I23" s="217"/>
      <c r="J23" s="217"/>
      <c r="K23" s="217"/>
      <c r="L23" s="217"/>
      <c r="M23" s="217"/>
      <c r="N23" s="218"/>
    </row>
    <row r="24" spans="1:14">
      <c r="A24" s="219" t="s">
        <v>64</v>
      </c>
      <c r="B24" s="220"/>
      <c r="C24" s="220"/>
      <c r="D24" s="220"/>
      <c r="E24" s="220"/>
      <c r="F24" s="220"/>
      <c r="G24" s="220"/>
      <c r="H24" s="220"/>
      <c r="I24" s="220"/>
      <c r="J24" s="220"/>
      <c r="K24" s="220"/>
      <c r="L24" s="220"/>
      <c r="M24" s="220"/>
      <c r="N24" s="221"/>
    </row>
    <row r="25" spans="1:14" ht="14.25" customHeight="1">
      <c r="A25" s="216" t="s">
        <v>65</v>
      </c>
      <c r="B25" s="217"/>
      <c r="C25" s="217"/>
      <c r="D25" s="217"/>
      <c r="E25" s="217"/>
      <c r="F25" s="217"/>
      <c r="G25" s="217"/>
      <c r="H25" s="217"/>
      <c r="I25" s="217"/>
      <c r="J25" s="217"/>
      <c r="K25" s="217"/>
      <c r="L25" s="217"/>
      <c r="M25" s="217"/>
      <c r="N25" s="218"/>
    </row>
    <row r="26" spans="1:14">
      <c r="A26" s="219" t="s">
        <v>66</v>
      </c>
      <c r="B26" s="220"/>
      <c r="C26" s="220"/>
      <c r="D26" s="220"/>
      <c r="E26" s="220"/>
      <c r="F26" s="220"/>
      <c r="G26" s="220"/>
      <c r="H26" s="220"/>
      <c r="I26" s="220"/>
      <c r="J26" s="220"/>
      <c r="K26" s="220"/>
      <c r="L26" s="220"/>
      <c r="M26" s="220"/>
      <c r="N26" s="221"/>
    </row>
    <row r="27" spans="1:14" ht="63" customHeight="1">
      <c r="A27" s="216" t="s">
        <v>67</v>
      </c>
      <c r="B27" s="217"/>
      <c r="C27" s="217"/>
      <c r="D27" s="217"/>
      <c r="E27" s="217"/>
      <c r="F27" s="217"/>
      <c r="G27" s="217"/>
      <c r="H27" s="217"/>
      <c r="I27" s="217"/>
      <c r="J27" s="217"/>
      <c r="K27" s="217"/>
      <c r="L27" s="217"/>
      <c r="M27" s="217"/>
      <c r="N27" s="218"/>
    </row>
    <row r="28" spans="1:14">
      <c r="A28" s="219" t="s">
        <v>68</v>
      </c>
      <c r="B28" s="220"/>
      <c r="C28" s="220"/>
      <c r="D28" s="220"/>
      <c r="E28" s="220"/>
      <c r="F28" s="220"/>
      <c r="G28" s="220"/>
      <c r="H28" s="220"/>
      <c r="I28" s="220"/>
      <c r="J28" s="220"/>
      <c r="K28" s="220"/>
      <c r="L28" s="220"/>
      <c r="M28" s="220"/>
      <c r="N28" s="221"/>
    </row>
    <row r="29" spans="1:14" ht="17.25" customHeight="1">
      <c r="A29" s="216" t="s">
        <v>69</v>
      </c>
      <c r="B29" s="217"/>
      <c r="C29" s="217"/>
      <c r="D29" s="217"/>
      <c r="E29" s="217"/>
      <c r="F29" s="217"/>
      <c r="G29" s="217"/>
      <c r="H29" s="217"/>
      <c r="I29" s="217"/>
      <c r="J29" s="217"/>
      <c r="K29" s="217"/>
      <c r="L29" s="217"/>
      <c r="M29" s="217"/>
      <c r="N29" s="218"/>
    </row>
    <row r="30" spans="1:14" ht="36" customHeight="1">
      <c r="A30" s="216" t="s">
        <v>70</v>
      </c>
      <c r="B30" s="217"/>
      <c r="C30" s="217"/>
      <c r="D30" s="217"/>
      <c r="E30" s="217"/>
      <c r="F30" s="217"/>
      <c r="G30" s="217"/>
      <c r="H30" s="217"/>
      <c r="I30" s="217"/>
      <c r="J30" s="217"/>
      <c r="K30" s="217"/>
      <c r="L30" s="217"/>
      <c r="M30" s="217"/>
      <c r="N30" s="218"/>
    </row>
    <row r="31" spans="1:14">
      <c r="A31" s="219" t="s">
        <v>71</v>
      </c>
      <c r="B31" s="220"/>
      <c r="C31" s="220"/>
      <c r="D31" s="220"/>
      <c r="E31" s="220"/>
      <c r="F31" s="220"/>
      <c r="G31" s="220"/>
      <c r="H31" s="220"/>
      <c r="I31" s="220"/>
      <c r="J31" s="220"/>
      <c r="K31" s="220"/>
      <c r="L31" s="220"/>
      <c r="M31" s="220"/>
      <c r="N31" s="221"/>
    </row>
    <row r="32" spans="1:14">
      <c r="A32" s="219" t="s">
        <v>72</v>
      </c>
      <c r="B32" s="220"/>
      <c r="C32" s="220"/>
      <c r="D32" s="220"/>
      <c r="E32" s="220"/>
      <c r="F32" s="220"/>
      <c r="G32" s="220"/>
      <c r="H32" s="220"/>
      <c r="I32" s="220"/>
      <c r="J32" s="220"/>
      <c r="K32" s="220"/>
      <c r="L32" s="220"/>
      <c r="M32" s="220"/>
      <c r="N32" s="221"/>
    </row>
    <row r="33" spans="1:14" ht="34.5" customHeight="1">
      <c r="A33" s="216" t="s">
        <v>73</v>
      </c>
      <c r="B33" s="217"/>
      <c r="C33" s="217"/>
      <c r="D33" s="217"/>
      <c r="E33" s="217"/>
      <c r="F33" s="217"/>
      <c r="G33" s="217"/>
      <c r="H33" s="217"/>
      <c r="I33" s="217"/>
      <c r="J33" s="217"/>
      <c r="K33" s="217"/>
      <c r="L33" s="217"/>
      <c r="M33" s="217"/>
      <c r="N33" s="218"/>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9121-BE99-4C3F-B64C-1F295C768702}">
  <sheetPr>
    <pageSetUpPr fitToPage="1"/>
  </sheetPr>
  <dimension ref="A1:L203"/>
  <sheetViews>
    <sheetView tabSelected="1" view="pageBreakPreview" zoomScaleNormal="90" zoomScaleSheetLayoutView="100" workbookViewId="0">
      <selection activeCell="I2" sqref="I2"/>
    </sheetView>
  </sheetViews>
  <sheetFormatPr defaultColWidth="9.140625" defaultRowHeight="15"/>
  <cols>
    <col min="1" max="1" width="6.28515625" style="46" customWidth="1"/>
    <col min="2" max="2" width="45.5703125" style="35" customWidth="1"/>
    <col min="3" max="3" width="9.28515625" style="35" customWidth="1"/>
    <col min="4" max="4" width="11.140625" style="35" customWidth="1"/>
    <col min="5" max="5" width="13" style="47" customWidth="1"/>
    <col min="6" max="6" width="15.140625" style="35" customWidth="1"/>
    <col min="7" max="7" width="57.28515625" style="35" customWidth="1"/>
    <col min="8" max="8" width="9.140625" style="35" customWidth="1"/>
    <col min="9" max="9" width="11" style="35" customWidth="1"/>
    <col min="10" max="10" width="10.7109375" style="35" customWidth="1"/>
    <col min="11" max="11" width="13.140625" style="35" customWidth="1"/>
    <col min="12" max="12" width="13.85546875" style="35" customWidth="1"/>
    <col min="13" max="16384" width="9.140625" style="35"/>
  </cols>
  <sheetData>
    <row r="1" spans="1:11">
      <c r="A1" s="239"/>
      <c r="B1" s="239"/>
      <c r="C1" s="72"/>
      <c r="D1" s="72"/>
      <c r="E1" s="73"/>
      <c r="F1" s="72"/>
      <c r="G1" s="74"/>
      <c r="H1" s="74"/>
      <c r="I1" s="74"/>
      <c r="J1" s="75"/>
      <c r="K1" s="75"/>
    </row>
    <row r="2" spans="1:11">
      <c r="A2" s="242" t="s">
        <v>271</v>
      </c>
      <c r="B2" s="242"/>
      <c r="C2" s="72"/>
      <c r="D2" s="72"/>
      <c r="E2" s="73"/>
      <c r="F2" s="72"/>
      <c r="G2" s="72"/>
      <c r="H2" s="72"/>
      <c r="I2" s="75"/>
      <c r="J2" s="75"/>
      <c r="K2" s="75"/>
    </row>
    <row r="3" spans="1:11">
      <c r="A3" s="240"/>
      <c r="B3" s="240"/>
      <c r="C3" s="240"/>
      <c r="D3" s="240"/>
      <c r="E3" s="240"/>
      <c r="F3" s="240"/>
      <c r="G3" s="240"/>
      <c r="H3" s="240"/>
      <c r="I3" s="240"/>
      <c r="J3" s="240"/>
      <c r="K3" s="51"/>
    </row>
    <row r="4" spans="1:11">
      <c r="A4" s="240" t="s">
        <v>259</v>
      </c>
      <c r="B4" s="240"/>
      <c r="C4" s="240"/>
      <c r="D4" s="240"/>
      <c r="E4" s="240"/>
      <c r="F4" s="240"/>
      <c r="G4" s="240"/>
      <c r="H4" s="240"/>
      <c r="I4" s="240"/>
    </row>
    <row r="5" spans="1:11">
      <c r="A5" s="241" t="s">
        <v>182</v>
      </c>
      <c r="B5" s="241"/>
      <c r="C5" s="241"/>
      <c r="D5" s="241"/>
      <c r="E5" s="241"/>
      <c r="F5" s="241"/>
      <c r="G5" s="241"/>
      <c r="H5" s="241"/>
      <c r="I5" s="241"/>
      <c r="J5" s="241"/>
      <c r="K5" s="241"/>
    </row>
    <row r="6" spans="1:11">
      <c r="A6" s="241"/>
      <c r="B6" s="241"/>
      <c r="C6" s="241"/>
      <c r="D6" s="241"/>
      <c r="E6" s="241"/>
      <c r="F6" s="241"/>
      <c r="G6" s="241"/>
      <c r="H6" s="241"/>
      <c r="I6" s="241"/>
      <c r="J6" s="241"/>
      <c r="K6" s="241"/>
    </row>
    <row r="7" spans="1:11" ht="86.25">
      <c r="A7" s="36" t="s">
        <v>74</v>
      </c>
      <c r="B7" s="37" t="s">
        <v>75</v>
      </c>
      <c r="C7" s="38" t="s">
        <v>76</v>
      </c>
      <c r="D7" s="39" t="s">
        <v>115</v>
      </c>
      <c r="E7" s="40" t="s">
        <v>119</v>
      </c>
      <c r="F7" s="39" t="s">
        <v>120</v>
      </c>
      <c r="G7" s="38" t="s">
        <v>77</v>
      </c>
      <c r="H7" s="38" t="s">
        <v>78</v>
      </c>
      <c r="I7" s="39" t="s">
        <v>79</v>
      </c>
      <c r="J7" s="39" t="s">
        <v>121</v>
      </c>
      <c r="K7" s="39" t="s">
        <v>122</v>
      </c>
    </row>
    <row r="8" spans="1:11">
      <c r="A8" s="48"/>
      <c r="B8" s="76" t="s">
        <v>155</v>
      </c>
      <c r="C8" s="20"/>
      <c r="D8" s="21"/>
      <c r="E8" s="41"/>
      <c r="F8" s="21"/>
      <c r="G8" s="20"/>
      <c r="H8" s="20"/>
      <c r="I8" s="22"/>
      <c r="J8" s="22"/>
      <c r="K8" s="22"/>
    </row>
    <row r="9" spans="1:11">
      <c r="A9" s="20">
        <v>1</v>
      </c>
      <c r="B9" s="82" t="s">
        <v>242</v>
      </c>
      <c r="C9" s="80" t="s">
        <v>80</v>
      </c>
      <c r="D9" s="81">
        <v>3</v>
      </c>
      <c r="E9" s="81">
        <v>39</v>
      </c>
      <c r="F9" s="85">
        <f>D9*E9</f>
        <v>117</v>
      </c>
      <c r="G9" s="43"/>
      <c r="H9" s="43"/>
      <c r="I9" s="78"/>
      <c r="J9" s="79"/>
      <c r="K9" s="78"/>
    </row>
    <row r="10" spans="1:11">
      <c r="A10" s="20">
        <v>2</v>
      </c>
      <c r="B10" s="82" t="s">
        <v>185</v>
      </c>
      <c r="C10" s="83" t="s">
        <v>80</v>
      </c>
      <c r="D10" s="84">
        <v>1</v>
      </c>
      <c r="E10" s="81">
        <v>450</v>
      </c>
      <c r="F10" s="85">
        <f t="shared" ref="F10:F15" si="0">D10*E10</f>
        <v>450</v>
      </c>
      <c r="G10" s="86"/>
      <c r="H10" s="43"/>
      <c r="I10" s="78"/>
      <c r="J10" s="79"/>
      <c r="K10" s="78"/>
    </row>
    <row r="11" spans="1:11" ht="27.6" customHeight="1">
      <c r="A11" s="20">
        <v>3</v>
      </c>
      <c r="B11" s="20" t="s">
        <v>236</v>
      </c>
      <c r="C11" s="23" t="s">
        <v>87</v>
      </c>
      <c r="D11" s="24">
        <v>63.05</v>
      </c>
      <c r="E11" s="24">
        <v>100</v>
      </c>
      <c r="F11" s="85">
        <f t="shared" si="0"/>
        <v>6305</v>
      </c>
      <c r="G11" s="86"/>
      <c r="H11" s="43"/>
      <c r="I11" s="78"/>
      <c r="J11" s="79"/>
      <c r="K11" s="78"/>
    </row>
    <row r="12" spans="1:11" ht="27.6" customHeight="1">
      <c r="A12" s="20">
        <v>4</v>
      </c>
      <c r="B12" s="82" t="s">
        <v>154</v>
      </c>
      <c r="C12" s="83" t="s">
        <v>80</v>
      </c>
      <c r="D12" s="84">
        <v>10</v>
      </c>
      <c r="E12" s="85">
        <v>35</v>
      </c>
      <c r="F12" s="85">
        <f t="shared" si="0"/>
        <v>350</v>
      </c>
      <c r="G12" s="86"/>
      <c r="H12" s="43"/>
      <c r="I12" s="78"/>
      <c r="J12" s="79"/>
      <c r="K12" s="78"/>
    </row>
    <row r="13" spans="1:11" ht="45">
      <c r="A13" s="20">
        <v>5</v>
      </c>
      <c r="B13" s="82" t="s">
        <v>162</v>
      </c>
      <c r="C13" s="83" t="s">
        <v>80</v>
      </c>
      <c r="D13" s="84">
        <v>1</v>
      </c>
      <c r="E13" s="85">
        <v>1300</v>
      </c>
      <c r="F13" s="85">
        <f t="shared" si="0"/>
        <v>1300</v>
      </c>
      <c r="G13" s="86"/>
      <c r="H13" s="43"/>
      <c r="I13" s="78"/>
      <c r="J13" s="79"/>
      <c r="K13" s="78"/>
    </row>
    <row r="14" spans="1:11">
      <c r="A14" s="20">
        <v>6</v>
      </c>
      <c r="B14" s="82" t="s">
        <v>239</v>
      </c>
      <c r="C14" s="83" t="s">
        <v>80</v>
      </c>
      <c r="D14" s="84">
        <v>1</v>
      </c>
      <c r="E14" s="85">
        <v>230</v>
      </c>
      <c r="F14" s="85">
        <f t="shared" si="0"/>
        <v>230</v>
      </c>
      <c r="G14" s="86"/>
      <c r="H14" s="43"/>
      <c r="I14" s="78"/>
      <c r="J14" s="79"/>
      <c r="K14" s="78"/>
    </row>
    <row r="15" spans="1:11">
      <c r="A15" s="20">
        <v>7</v>
      </c>
      <c r="B15" s="82" t="s">
        <v>237</v>
      </c>
      <c r="C15" s="155" t="s">
        <v>86</v>
      </c>
      <c r="D15" s="91">
        <v>20</v>
      </c>
      <c r="E15" s="113">
        <v>100</v>
      </c>
      <c r="F15" s="85">
        <f t="shared" si="0"/>
        <v>2000</v>
      </c>
      <c r="G15" s="129"/>
      <c r="H15" s="130"/>
      <c r="I15" s="126"/>
      <c r="J15" s="126"/>
      <c r="K15" s="126"/>
    </row>
    <row r="16" spans="1:11" ht="29.25">
      <c r="A16" s="20">
        <v>8</v>
      </c>
      <c r="B16" s="28" t="s">
        <v>170</v>
      </c>
      <c r="C16" s="29"/>
      <c r="D16" s="30"/>
      <c r="E16" s="30">
        <v>0</v>
      </c>
      <c r="F16" s="30">
        <f>SUM(F9:F15)</f>
        <v>10752</v>
      </c>
      <c r="G16" s="28" t="s">
        <v>156</v>
      </c>
      <c r="H16" s="32"/>
      <c r="I16" s="33"/>
      <c r="J16" s="87"/>
      <c r="K16" s="88">
        <f>SUM(K12:K15)</f>
        <v>0</v>
      </c>
    </row>
    <row r="17" spans="1:11" s="125" customFormat="1" ht="30">
      <c r="A17" s="20">
        <v>9</v>
      </c>
      <c r="B17" s="103" t="s">
        <v>238</v>
      </c>
      <c r="C17" s="100" t="s">
        <v>86</v>
      </c>
      <c r="D17" s="85">
        <v>64.92</v>
      </c>
      <c r="E17" s="85">
        <v>450</v>
      </c>
      <c r="F17" s="85">
        <f>D17*E17</f>
        <v>29214</v>
      </c>
      <c r="G17" s="103" t="s">
        <v>153</v>
      </c>
      <c r="H17" s="143" t="s">
        <v>81</v>
      </c>
      <c r="I17" s="23">
        <f>D17*6</f>
        <v>389.52</v>
      </c>
      <c r="J17" s="23">
        <v>7.36</v>
      </c>
      <c r="K17" s="24">
        <f t="shared" ref="K17:K33" si="1">J17*I17</f>
        <v>2866.8672000000001</v>
      </c>
    </row>
    <row r="18" spans="1:11" s="125" customFormat="1">
      <c r="A18" s="20">
        <v>10</v>
      </c>
      <c r="B18" s="103" t="s">
        <v>243</v>
      </c>
      <c r="C18" s="23" t="s">
        <v>262</v>
      </c>
      <c r="D18" s="85">
        <v>0.4</v>
      </c>
      <c r="E18" s="85">
        <v>100</v>
      </c>
      <c r="F18" s="85">
        <f t="shared" ref="F18:F54" si="2">D18*E18</f>
        <v>40</v>
      </c>
      <c r="G18" s="104" t="s">
        <v>171</v>
      </c>
      <c r="H18" s="91" t="s">
        <v>82</v>
      </c>
      <c r="I18" s="91">
        <f>D17*0.1</f>
        <v>6.4920000000000009</v>
      </c>
      <c r="J18" s="91">
        <v>38.58</v>
      </c>
      <c r="K18" s="24">
        <f t="shared" si="1"/>
        <v>250.46136000000001</v>
      </c>
    </row>
    <row r="19" spans="1:11" s="125" customFormat="1">
      <c r="A19" s="20">
        <v>11</v>
      </c>
      <c r="B19" s="103"/>
      <c r="C19" s="23"/>
      <c r="D19" s="85"/>
      <c r="E19" s="85">
        <v>0</v>
      </c>
      <c r="F19" s="85">
        <f t="shared" si="2"/>
        <v>0</v>
      </c>
      <c r="G19" s="104" t="s">
        <v>219</v>
      </c>
      <c r="H19" s="91" t="s">
        <v>87</v>
      </c>
      <c r="I19" s="91">
        <f>D17*1.05</f>
        <v>68.166000000000011</v>
      </c>
      <c r="J19" s="91">
        <v>457.5</v>
      </c>
      <c r="K19" s="24">
        <f>J19*I19</f>
        <v>31185.945000000003</v>
      </c>
    </row>
    <row r="20" spans="1:11" s="125" customFormat="1">
      <c r="A20" s="20">
        <v>12</v>
      </c>
      <c r="B20" s="103"/>
      <c r="C20" s="23"/>
      <c r="D20" s="85"/>
      <c r="E20" s="85">
        <v>0</v>
      </c>
      <c r="F20" s="85">
        <f t="shared" si="2"/>
        <v>0</v>
      </c>
      <c r="G20" s="104" t="s">
        <v>144</v>
      </c>
      <c r="H20" s="91" t="s">
        <v>81</v>
      </c>
      <c r="I20" s="91">
        <f>D17*0.5</f>
        <v>32.46</v>
      </c>
      <c r="J20" s="91">
        <v>97.5</v>
      </c>
      <c r="K20" s="24">
        <f t="shared" si="1"/>
        <v>3164.85</v>
      </c>
    </row>
    <row r="21" spans="1:11" s="125" customFormat="1" ht="30">
      <c r="A21" s="20">
        <v>13</v>
      </c>
      <c r="B21" s="156" t="s">
        <v>198</v>
      </c>
      <c r="C21" s="157" t="s">
        <v>86</v>
      </c>
      <c r="D21" s="24">
        <v>11.34</v>
      </c>
      <c r="E21" s="85">
        <v>270</v>
      </c>
      <c r="F21" s="85">
        <f t="shared" si="2"/>
        <v>3061.8</v>
      </c>
      <c r="G21" s="144" t="s">
        <v>199</v>
      </c>
      <c r="H21" s="147" t="s">
        <v>143</v>
      </c>
      <c r="I21" s="145">
        <f>D21*2*1.05</f>
        <v>23.814</v>
      </c>
      <c r="J21" s="145">
        <v>138.88999999999999</v>
      </c>
      <c r="K21" s="146">
        <f t="shared" si="1"/>
        <v>3307.5264599999996</v>
      </c>
    </row>
    <row r="22" spans="1:11" s="125" customFormat="1">
      <c r="A22" s="20">
        <v>14</v>
      </c>
      <c r="B22" s="156"/>
      <c r="C22" s="156"/>
      <c r="D22" s="158"/>
      <c r="E22" s="159"/>
      <c r="F22" s="85">
        <f t="shared" si="2"/>
        <v>0</v>
      </c>
      <c r="G22" s="142" t="s">
        <v>188</v>
      </c>
      <c r="H22" s="147" t="s">
        <v>80</v>
      </c>
      <c r="I22" s="145">
        <v>7</v>
      </c>
      <c r="J22" s="145">
        <v>233.34</v>
      </c>
      <c r="K22" s="146">
        <f t="shared" si="1"/>
        <v>1633.38</v>
      </c>
    </row>
    <row r="23" spans="1:11" s="125" customFormat="1">
      <c r="A23" s="20">
        <v>15</v>
      </c>
      <c r="B23" s="156"/>
      <c r="C23" s="156"/>
      <c r="D23" s="158"/>
      <c r="E23" s="159"/>
      <c r="F23" s="85">
        <f t="shared" si="2"/>
        <v>0</v>
      </c>
      <c r="G23" s="142" t="s">
        <v>189</v>
      </c>
      <c r="H23" s="147" t="s">
        <v>80</v>
      </c>
      <c r="I23" s="145">
        <v>4</v>
      </c>
      <c r="J23" s="147">
        <v>156.88</v>
      </c>
      <c r="K23" s="127">
        <f t="shared" si="1"/>
        <v>627.52</v>
      </c>
    </row>
    <row r="24" spans="1:11" s="125" customFormat="1">
      <c r="A24" s="20">
        <v>16</v>
      </c>
      <c r="B24" s="156"/>
      <c r="C24" s="156"/>
      <c r="D24" s="158"/>
      <c r="E24" s="159"/>
      <c r="F24" s="85">
        <f t="shared" si="2"/>
        <v>0</v>
      </c>
      <c r="G24" s="142" t="s">
        <v>267</v>
      </c>
      <c r="H24" s="147" t="s">
        <v>80</v>
      </c>
      <c r="I24" s="145">
        <v>5</v>
      </c>
      <c r="J24" s="145">
        <v>113.75</v>
      </c>
      <c r="K24" s="146">
        <f t="shared" si="1"/>
        <v>568.75</v>
      </c>
    </row>
    <row r="25" spans="1:11" s="125" customFormat="1">
      <c r="A25" s="20">
        <v>17</v>
      </c>
      <c r="B25" s="156"/>
      <c r="C25" s="156"/>
      <c r="D25" s="158"/>
      <c r="E25" s="159"/>
      <c r="F25" s="85">
        <f t="shared" si="2"/>
        <v>0</v>
      </c>
      <c r="G25" s="142" t="s">
        <v>186</v>
      </c>
      <c r="H25" s="147" t="s">
        <v>80</v>
      </c>
      <c r="I25" s="145">
        <f>ROUNDUP(D21*3,0)</f>
        <v>35</v>
      </c>
      <c r="J25" s="145">
        <v>0.61</v>
      </c>
      <c r="K25" s="146">
        <f t="shared" si="1"/>
        <v>21.349999999999998</v>
      </c>
    </row>
    <row r="26" spans="1:11" s="125" customFormat="1">
      <c r="A26" s="20">
        <v>18</v>
      </c>
      <c r="B26" s="156"/>
      <c r="C26" s="156"/>
      <c r="D26" s="158"/>
      <c r="E26" s="159"/>
      <c r="F26" s="85">
        <f t="shared" si="2"/>
        <v>0</v>
      </c>
      <c r="G26" s="144" t="s">
        <v>187</v>
      </c>
      <c r="H26" s="147" t="s">
        <v>81</v>
      </c>
      <c r="I26" s="145">
        <f>D21*0.7</f>
        <v>7.9379999999999997</v>
      </c>
      <c r="J26" s="145">
        <v>15.13</v>
      </c>
      <c r="K26" s="146">
        <f t="shared" si="1"/>
        <v>120.10194</v>
      </c>
    </row>
    <row r="27" spans="1:11" s="125" customFormat="1">
      <c r="A27" s="20">
        <v>19</v>
      </c>
      <c r="B27" s="156"/>
      <c r="C27" s="156"/>
      <c r="D27" s="158"/>
      <c r="E27" s="159"/>
      <c r="F27" s="85">
        <f t="shared" si="2"/>
        <v>0</v>
      </c>
      <c r="G27" s="142" t="s">
        <v>145</v>
      </c>
      <c r="H27" s="147" t="s">
        <v>80</v>
      </c>
      <c r="I27" s="145">
        <v>1</v>
      </c>
      <c r="J27" s="145">
        <v>20.83</v>
      </c>
      <c r="K27" s="146">
        <f t="shared" si="1"/>
        <v>20.83</v>
      </c>
    </row>
    <row r="28" spans="1:11" s="125" customFormat="1" ht="30">
      <c r="A28" s="20">
        <v>20</v>
      </c>
      <c r="B28" s="98" t="s">
        <v>190</v>
      </c>
      <c r="C28" s="99" t="s">
        <v>80</v>
      </c>
      <c r="D28" s="91">
        <v>1</v>
      </c>
      <c r="E28" s="85">
        <v>1100</v>
      </c>
      <c r="F28" s="85">
        <f t="shared" si="2"/>
        <v>1100</v>
      </c>
      <c r="G28" s="96" t="s">
        <v>191</v>
      </c>
      <c r="H28" s="27" t="s">
        <v>80</v>
      </c>
      <c r="I28" s="105">
        <v>1</v>
      </c>
      <c r="J28" s="91">
        <v>3500</v>
      </c>
      <c r="K28" s="24">
        <f t="shared" si="1"/>
        <v>3500</v>
      </c>
    </row>
    <row r="29" spans="1:11" s="125" customFormat="1">
      <c r="A29" s="20">
        <v>21</v>
      </c>
      <c r="B29" s="98"/>
      <c r="C29" s="99"/>
      <c r="D29" s="91"/>
      <c r="E29" s="85"/>
      <c r="F29" s="85">
        <f t="shared" si="2"/>
        <v>0</v>
      </c>
      <c r="G29" s="96" t="s">
        <v>192</v>
      </c>
      <c r="H29" s="27" t="s">
        <v>193</v>
      </c>
      <c r="I29" s="105">
        <v>1</v>
      </c>
      <c r="J29" s="91">
        <v>2500</v>
      </c>
      <c r="K29" s="24">
        <f t="shared" si="1"/>
        <v>2500</v>
      </c>
    </row>
    <row r="30" spans="1:11" s="125" customFormat="1" ht="30">
      <c r="A30" s="20">
        <v>22</v>
      </c>
      <c r="B30" s="98"/>
      <c r="C30" s="99"/>
      <c r="D30" s="91"/>
      <c r="E30" s="85"/>
      <c r="F30" s="85">
        <f t="shared" si="2"/>
        <v>0</v>
      </c>
      <c r="G30" s="96" t="s">
        <v>194</v>
      </c>
      <c r="H30" s="27" t="s">
        <v>195</v>
      </c>
      <c r="I30" s="105">
        <v>1</v>
      </c>
      <c r="J30" s="91">
        <v>1100</v>
      </c>
      <c r="K30" s="24">
        <f t="shared" si="1"/>
        <v>1100</v>
      </c>
    </row>
    <row r="31" spans="1:11" s="125" customFormat="1" ht="30">
      <c r="A31" s="20">
        <v>23</v>
      </c>
      <c r="B31" s="98"/>
      <c r="C31" s="99"/>
      <c r="D31" s="91"/>
      <c r="E31" s="85"/>
      <c r="F31" s="85">
        <f t="shared" si="2"/>
        <v>0</v>
      </c>
      <c r="G31" s="96" t="s">
        <v>196</v>
      </c>
      <c r="H31" s="27" t="s">
        <v>80</v>
      </c>
      <c r="I31" s="105">
        <v>1</v>
      </c>
      <c r="J31" s="91">
        <v>1250</v>
      </c>
      <c r="K31" s="24">
        <f t="shared" si="1"/>
        <v>1250</v>
      </c>
    </row>
    <row r="32" spans="1:11" s="125" customFormat="1">
      <c r="A32" s="20">
        <v>24</v>
      </c>
      <c r="B32" s="98"/>
      <c r="C32" s="99"/>
      <c r="D32" s="91"/>
      <c r="E32" s="85"/>
      <c r="F32" s="85">
        <f t="shared" si="2"/>
        <v>0</v>
      </c>
      <c r="G32" s="96" t="s">
        <v>197</v>
      </c>
      <c r="H32" s="27" t="s">
        <v>80</v>
      </c>
      <c r="I32" s="105">
        <v>2</v>
      </c>
      <c r="J32" s="91">
        <v>150</v>
      </c>
      <c r="K32" s="24">
        <f t="shared" si="1"/>
        <v>300</v>
      </c>
    </row>
    <row r="33" spans="1:11" s="125" customFormat="1">
      <c r="A33" s="20">
        <v>25</v>
      </c>
      <c r="B33" s="98"/>
      <c r="C33" s="99"/>
      <c r="D33" s="91"/>
      <c r="E33" s="85"/>
      <c r="F33" s="85">
        <f t="shared" si="2"/>
        <v>0</v>
      </c>
      <c r="G33" s="96" t="s">
        <v>230</v>
      </c>
      <c r="H33" s="27" t="s">
        <v>80</v>
      </c>
      <c r="I33" s="148">
        <v>1</v>
      </c>
      <c r="J33" s="91">
        <v>195</v>
      </c>
      <c r="K33" s="24">
        <f t="shared" si="1"/>
        <v>195</v>
      </c>
    </row>
    <row r="34" spans="1:11" s="125" customFormat="1">
      <c r="A34" s="20">
        <v>26</v>
      </c>
      <c r="B34" s="98" t="s">
        <v>260</v>
      </c>
      <c r="C34" s="99" t="s">
        <v>143</v>
      </c>
      <c r="D34" s="91">
        <v>20</v>
      </c>
      <c r="E34" s="85">
        <v>40</v>
      </c>
      <c r="F34" s="85">
        <f t="shared" si="2"/>
        <v>800</v>
      </c>
      <c r="G34" s="96"/>
      <c r="H34" s="27"/>
      <c r="I34" s="148"/>
      <c r="J34" s="91"/>
      <c r="K34" s="24"/>
    </row>
    <row r="35" spans="1:11" s="125" customFormat="1">
      <c r="A35" s="20">
        <v>27</v>
      </c>
      <c r="B35" s="103" t="s">
        <v>221</v>
      </c>
      <c r="C35" s="23" t="s">
        <v>88</v>
      </c>
      <c r="D35" s="85">
        <v>22.95</v>
      </c>
      <c r="E35" s="160">
        <v>48</v>
      </c>
      <c r="F35" s="85">
        <f t="shared" si="2"/>
        <v>1101.5999999999999</v>
      </c>
      <c r="G35" s="153" t="s">
        <v>222</v>
      </c>
      <c r="H35" s="155" t="s">
        <v>223</v>
      </c>
      <c r="I35" s="131">
        <v>28</v>
      </c>
      <c r="J35" s="131">
        <v>22.4</v>
      </c>
      <c r="K35" s="127">
        <f t="shared" ref="K35:K40" si="3">J35*I35</f>
        <v>627.19999999999993</v>
      </c>
    </row>
    <row r="36" spans="1:11" s="125" customFormat="1">
      <c r="A36" s="20">
        <v>28</v>
      </c>
      <c r="B36" s="103"/>
      <c r="C36" s="23"/>
      <c r="D36" s="85"/>
      <c r="E36" s="160">
        <v>0</v>
      </c>
      <c r="F36" s="85">
        <f t="shared" si="2"/>
        <v>0</v>
      </c>
      <c r="G36" s="153" t="s">
        <v>224</v>
      </c>
      <c r="H36" s="155" t="s">
        <v>220</v>
      </c>
      <c r="I36" s="131">
        <v>4</v>
      </c>
      <c r="J36" s="131">
        <v>22.5</v>
      </c>
      <c r="K36" s="127">
        <f t="shared" si="3"/>
        <v>90</v>
      </c>
    </row>
    <row r="37" spans="1:11" s="125" customFormat="1">
      <c r="A37" s="20">
        <v>29</v>
      </c>
      <c r="B37" s="103"/>
      <c r="C37" s="23"/>
      <c r="D37" s="85"/>
      <c r="E37" s="160">
        <v>0</v>
      </c>
      <c r="F37" s="85">
        <f t="shared" si="2"/>
        <v>0</v>
      </c>
      <c r="G37" s="153" t="s">
        <v>225</v>
      </c>
      <c r="H37" s="155" t="s">
        <v>220</v>
      </c>
      <c r="I37" s="131">
        <v>4</v>
      </c>
      <c r="J37" s="131">
        <v>22.5</v>
      </c>
      <c r="K37" s="127">
        <f t="shared" si="3"/>
        <v>90</v>
      </c>
    </row>
    <row r="38" spans="1:11" s="125" customFormat="1">
      <c r="A38" s="20">
        <v>30</v>
      </c>
      <c r="B38" s="103"/>
      <c r="C38" s="23"/>
      <c r="D38" s="85"/>
      <c r="E38" s="160">
        <v>0</v>
      </c>
      <c r="F38" s="85">
        <f t="shared" si="2"/>
        <v>0</v>
      </c>
      <c r="G38" s="153" t="s">
        <v>226</v>
      </c>
      <c r="H38" s="155" t="s">
        <v>220</v>
      </c>
      <c r="I38" s="131">
        <v>4</v>
      </c>
      <c r="J38" s="131">
        <v>22.5</v>
      </c>
      <c r="K38" s="127">
        <f t="shared" si="3"/>
        <v>90</v>
      </c>
    </row>
    <row r="39" spans="1:11" s="125" customFormat="1">
      <c r="A39" s="20">
        <v>31</v>
      </c>
      <c r="B39" s="103"/>
      <c r="C39" s="23"/>
      <c r="D39" s="85"/>
      <c r="E39" s="160">
        <v>0</v>
      </c>
      <c r="F39" s="85">
        <f t="shared" si="2"/>
        <v>0</v>
      </c>
      <c r="G39" s="153" t="s">
        <v>227</v>
      </c>
      <c r="H39" s="155" t="s">
        <v>220</v>
      </c>
      <c r="I39" s="131">
        <v>4</v>
      </c>
      <c r="J39" s="131">
        <v>22.5</v>
      </c>
      <c r="K39" s="127">
        <f t="shared" si="3"/>
        <v>90</v>
      </c>
    </row>
    <row r="40" spans="1:11" s="125" customFormat="1">
      <c r="A40" s="20">
        <v>32</v>
      </c>
      <c r="B40" s="103"/>
      <c r="C40" s="23"/>
      <c r="D40" s="85"/>
      <c r="E40" s="160">
        <v>0</v>
      </c>
      <c r="F40" s="85">
        <f t="shared" si="2"/>
        <v>0</v>
      </c>
      <c r="G40" s="153" t="s">
        <v>228</v>
      </c>
      <c r="H40" s="155" t="s">
        <v>229</v>
      </c>
      <c r="I40" s="131">
        <v>1</v>
      </c>
      <c r="J40" s="131">
        <v>35.6</v>
      </c>
      <c r="K40" s="127">
        <f t="shared" si="3"/>
        <v>35.6</v>
      </c>
    </row>
    <row r="41" spans="1:11" s="42" customFormat="1" ht="30">
      <c r="A41" s="20">
        <v>33</v>
      </c>
      <c r="B41" s="98" t="s">
        <v>200</v>
      </c>
      <c r="C41" s="99" t="s">
        <v>87</v>
      </c>
      <c r="D41" s="91">
        <v>11.34</v>
      </c>
      <c r="E41" s="85">
        <v>150</v>
      </c>
      <c r="F41" s="85">
        <f t="shared" si="2"/>
        <v>1701</v>
      </c>
      <c r="G41" s="104" t="s">
        <v>133</v>
      </c>
      <c r="H41" s="91" t="s">
        <v>82</v>
      </c>
      <c r="I41" s="91">
        <f>D41*0.1</f>
        <v>1.1340000000000001</v>
      </c>
      <c r="J41" s="91">
        <v>38.58</v>
      </c>
      <c r="K41" s="24">
        <f>J41*I41</f>
        <v>43.749720000000003</v>
      </c>
    </row>
    <row r="42" spans="1:11" s="42" customFormat="1">
      <c r="A42" s="20">
        <v>34</v>
      </c>
      <c r="B42" s="98"/>
      <c r="C42" s="99"/>
      <c r="D42" s="91"/>
      <c r="E42" s="85">
        <v>0</v>
      </c>
      <c r="F42" s="85">
        <f t="shared" si="2"/>
        <v>0</v>
      </c>
      <c r="G42" s="97" t="s">
        <v>172</v>
      </c>
      <c r="H42" s="27" t="s">
        <v>81</v>
      </c>
      <c r="I42" s="92">
        <f>D41*3</f>
        <v>34.019999999999996</v>
      </c>
      <c r="J42" s="91">
        <v>11.53</v>
      </c>
      <c r="K42" s="24">
        <f>J42*I42</f>
        <v>392.25059999999991</v>
      </c>
    </row>
    <row r="43" spans="1:11" s="42" customFormat="1" ht="45">
      <c r="A43" s="20">
        <v>35</v>
      </c>
      <c r="B43" s="106" t="s">
        <v>201</v>
      </c>
      <c r="C43" s="161" t="s">
        <v>87</v>
      </c>
      <c r="D43" s="91">
        <v>68.09</v>
      </c>
      <c r="E43" s="189">
        <v>200</v>
      </c>
      <c r="F43" s="85">
        <f t="shared" si="2"/>
        <v>13618</v>
      </c>
      <c r="G43" s="104" t="s">
        <v>133</v>
      </c>
      <c r="H43" s="91" t="s">
        <v>82</v>
      </c>
      <c r="I43" s="91">
        <f>D43*0.1</f>
        <v>6.8090000000000011</v>
      </c>
      <c r="J43" s="132">
        <v>38.58</v>
      </c>
      <c r="K43" s="127">
        <f t="shared" ref="K43:K48" si="4">J43*I43</f>
        <v>262.69122000000004</v>
      </c>
    </row>
    <row r="44" spans="1:11" s="42" customFormat="1" ht="30">
      <c r="A44" s="20">
        <v>36</v>
      </c>
      <c r="B44" s="106" t="s">
        <v>264</v>
      </c>
      <c r="C44" s="161" t="s">
        <v>262</v>
      </c>
      <c r="D44" s="91">
        <f>D46+D48</f>
        <v>19.439999999999998</v>
      </c>
      <c r="E44" s="160">
        <v>150</v>
      </c>
      <c r="F44" s="85">
        <f t="shared" si="2"/>
        <v>2915.9999999999995</v>
      </c>
      <c r="G44" s="153" t="s">
        <v>202</v>
      </c>
      <c r="H44" s="155" t="s">
        <v>81</v>
      </c>
      <c r="I44" s="131">
        <f>D43*1.5</f>
        <v>102.13500000000001</v>
      </c>
      <c r="J44" s="132">
        <v>33.299999999999997</v>
      </c>
      <c r="K44" s="127">
        <f t="shared" si="4"/>
        <v>3401.0954999999999</v>
      </c>
    </row>
    <row r="45" spans="1:11" s="42" customFormat="1">
      <c r="A45" s="20">
        <v>37</v>
      </c>
      <c r="B45" s="106" t="s">
        <v>146</v>
      </c>
      <c r="C45" s="99" t="s">
        <v>87</v>
      </c>
      <c r="D45" s="91">
        <v>63.17</v>
      </c>
      <c r="E45" s="85">
        <v>130</v>
      </c>
      <c r="F45" s="85">
        <f t="shared" si="2"/>
        <v>8212.1</v>
      </c>
      <c r="G45" s="104" t="s">
        <v>134</v>
      </c>
      <c r="H45" s="91" t="s">
        <v>82</v>
      </c>
      <c r="I45" s="91">
        <f>(D45+D46*0.15)*0.1</f>
        <v>6.4322000000000008</v>
      </c>
      <c r="J45" s="91">
        <v>38.58</v>
      </c>
      <c r="K45" s="24">
        <f t="shared" si="4"/>
        <v>248.15427600000001</v>
      </c>
    </row>
    <row r="46" spans="1:11" s="42" customFormat="1">
      <c r="A46" s="20">
        <v>38</v>
      </c>
      <c r="B46" s="106" t="s">
        <v>261</v>
      </c>
      <c r="C46" s="99" t="s">
        <v>262</v>
      </c>
      <c r="D46" s="91">
        <v>7.68</v>
      </c>
      <c r="E46" s="85">
        <v>130</v>
      </c>
      <c r="F46" s="85">
        <f t="shared" si="2"/>
        <v>998.4</v>
      </c>
      <c r="G46" s="94" t="s">
        <v>164</v>
      </c>
      <c r="H46" s="91" t="s">
        <v>82</v>
      </c>
      <c r="I46" s="91">
        <f>(D45+D46*0.15)/7*2</f>
        <v>18.377714285714287</v>
      </c>
      <c r="J46" s="91">
        <v>250</v>
      </c>
      <c r="K46" s="24">
        <f t="shared" si="4"/>
        <v>4594.4285714285716</v>
      </c>
    </row>
    <row r="47" spans="1:11" s="42" customFormat="1">
      <c r="A47" s="20">
        <v>39</v>
      </c>
      <c r="B47" s="106" t="s">
        <v>142</v>
      </c>
      <c r="C47" s="99" t="s">
        <v>87</v>
      </c>
      <c r="D47" s="91">
        <v>16.260000000000002</v>
      </c>
      <c r="E47" s="85">
        <v>130</v>
      </c>
      <c r="F47" s="85">
        <f t="shared" si="2"/>
        <v>2113.8000000000002</v>
      </c>
      <c r="G47" s="94" t="s">
        <v>134</v>
      </c>
      <c r="H47" s="91" t="s">
        <v>82</v>
      </c>
      <c r="I47" s="91">
        <f>(D47+D48*0.15)*0.1</f>
        <v>1.8024000000000002</v>
      </c>
      <c r="J47" s="91">
        <v>38.58</v>
      </c>
      <c r="K47" s="24">
        <f t="shared" si="4"/>
        <v>69.536591999999999</v>
      </c>
    </row>
    <row r="48" spans="1:11" s="42" customFormat="1">
      <c r="A48" s="20">
        <v>40</v>
      </c>
      <c r="B48" s="106" t="s">
        <v>263</v>
      </c>
      <c r="C48" s="99" t="s">
        <v>262</v>
      </c>
      <c r="D48" s="91">
        <v>11.76</v>
      </c>
      <c r="E48" s="85">
        <v>130</v>
      </c>
      <c r="F48" s="85">
        <f t="shared" si="2"/>
        <v>1528.8</v>
      </c>
      <c r="G48" s="94" t="s">
        <v>165</v>
      </c>
      <c r="H48" s="99" t="s">
        <v>82</v>
      </c>
      <c r="I48" s="91">
        <f>(D47+D48*0.15)/7*2</f>
        <v>5.1497142857142864</v>
      </c>
      <c r="J48" s="91">
        <v>550</v>
      </c>
      <c r="K48" s="24">
        <f t="shared" si="4"/>
        <v>2832.3428571428576</v>
      </c>
    </row>
    <row r="49" spans="1:11" s="49" customFormat="1" ht="30">
      <c r="A49" s="20">
        <v>41</v>
      </c>
      <c r="B49" s="162" t="s">
        <v>231</v>
      </c>
      <c r="C49" s="163" t="s">
        <v>80</v>
      </c>
      <c r="D49" s="163">
        <v>1</v>
      </c>
      <c r="E49" s="163">
        <v>150</v>
      </c>
      <c r="F49" s="85">
        <f t="shared" si="2"/>
        <v>150</v>
      </c>
      <c r="G49" s="162" t="s">
        <v>232</v>
      </c>
      <c r="H49" s="163" t="s">
        <v>80</v>
      </c>
      <c r="I49" s="163">
        <f>D49</f>
        <v>1</v>
      </c>
      <c r="J49" s="163" t="s">
        <v>105</v>
      </c>
      <c r="K49" s="163">
        <v>0</v>
      </c>
    </row>
    <row r="50" spans="1:11" s="49" customFormat="1">
      <c r="A50" s="20">
        <v>42</v>
      </c>
      <c r="B50" s="162"/>
      <c r="C50" s="162"/>
      <c r="D50" s="162"/>
      <c r="E50" s="162">
        <v>0</v>
      </c>
      <c r="F50" s="85">
        <f t="shared" si="2"/>
        <v>0</v>
      </c>
      <c r="G50" s="162" t="s">
        <v>233</v>
      </c>
      <c r="H50" s="163" t="s">
        <v>80</v>
      </c>
      <c r="I50" s="163">
        <f>4*D49</f>
        <v>4</v>
      </c>
      <c r="J50" s="163">
        <v>26.25</v>
      </c>
      <c r="K50" s="163">
        <f t="shared" ref="K50" si="5">I50*J50</f>
        <v>105</v>
      </c>
    </row>
    <row r="51" spans="1:11" s="42" customFormat="1" ht="30">
      <c r="A51" s="20">
        <v>43</v>
      </c>
      <c r="B51" s="162" t="s">
        <v>178</v>
      </c>
      <c r="C51" s="164" t="s">
        <v>80</v>
      </c>
      <c r="D51" s="113">
        <v>3</v>
      </c>
      <c r="E51" s="113">
        <v>80</v>
      </c>
      <c r="F51" s="85">
        <f t="shared" si="2"/>
        <v>240</v>
      </c>
      <c r="G51" s="96" t="s">
        <v>179</v>
      </c>
      <c r="H51" s="27" t="s">
        <v>80</v>
      </c>
      <c r="I51" s="165">
        <f>D51</f>
        <v>3</v>
      </c>
      <c r="J51" s="166" t="s">
        <v>105</v>
      </c>
      <c r="K51" s="127">
        <v>0</v>
      </c>
    </row>
    <row r="52" spans="1:11" s="42" customFormat="1">
      <c r="A52" s="20">
        <v>44</v>
      </c>
      <c r="B52" s="167"/>
      <c r="C52" s="168"/>
      <c r="D52" s="131"/>
      <c r="E52" s="113">
        <v>0</v>
      </c>
      <c r="F52" s="85">
        <f t="shared" si="2"/>
        <v>0</v>
      </c>
      <c r="G52" s="94" t="s">
        <v>180</v>
      </c>
      <c r="H52" s="91" t="s">
        <v>80</v>
      </c>
      <c r="I52" s="91">
        <v>24</v>
      </c>
      <c r="J52" s="169">
        <v>10.119999999999999</v>
      </c>
      <c r="K52" s="127">
        <f>J52*I52</f>
        <v>242.88</v>
      </c>
    </row>
    <row r="53" spans="1:11" s="42" customFormat="1">
      <c r="A53" s="20">
        <v>45</v>
      </c>
      <c r="B53" s="167" t="s">
        <v>181</v>
      </c>
      <c r="C53" s="168" t="s">
        <v>80</v>
      </c>
      <c r="D53" s="131">
        <v>2</v>
      </c>
      <c r="E53" s="113">
        <v>300</v>
      </c>
      <c r="F53" s="85">
        <f t="shared" si="2"/>
        <v>600</v>
      </c>
      <c r="G53" s="133" t="s">
        <v>168</v>
      </c>
      <c r="H53" s="132" t="s">
        <v>88</v>
      </c>
      <c r="I53" s="170">
        <v>12</v>
      </c>
      <c r="J53" s="126">
        <v>21.92</v>
      </c>
      <c r="K53" s="188">
        <f t="shared" ref="K53:K54" si="6">J53*I53</f>
        <v>263.04000000000002</v>
      </c>
    </row>
    <row r="54" spans="1:11" s="42" customFormat="1">
      <c r="A54" s="20">
        <v>46</v>
      </c>
      <c r="B54" s="103"/>
      <c r="C54" s="23"/>
      <c r="D54" s="85"/>
      <c r="E54" s="85">
        <v>0</v>
      </c>
      <c r="F54" s="85">
        <f t="shared" si="2"/>
        <v>0</v>
      </c>
      <c r="G54" s="133" t="s">
        <v>169</v>
      </c>
      <c r="H54" s="132" t="s">
        <v>80</v>
      </c>
      <c r="I54" s="170">
        <v>8</v>
      </c>
      <c r="J54" s="132">
        <v>12</v>
      </c>
      <c r="K54" s="127">
        <f t="shared" si="6"/>
        <v>96</v>
      </c>
    </row>
    <row r="55" spans="1:11" ht="43.5">
      <c r="A55" s="20">
        <v>47</v>
      </c>
      <c r="B55" s="28" t="s">
        <v>90</v>
      </c>
      <c r="C55" s="29"/>
      <c r="D55" s="30"/>
      <c r="E55" s="101">
        <v>0</v>
      </c>
      <c r="F55" s="30">
        <f>SUM(F17:F54)</f>
        <v>67395.5</v>
      </c>
      <c r="G55" s="28" t="s">
        <v>91</v>
      </c>
      <c r="H55" s="32"/>
      <c r="I55" s="33"/>
      <c r="J55" s="87"/>
      <c r="K55" s="88">
        <f>SUM(K17:K54)</f>
        <v>66186.55129657143</v>
      </c>
    </row>
    <row r="56" spans="1:11">
      <c r="A56" s="20">
        <v>48</v>
      </c>
      <c r="B56" s="76" t="s">
        <v>83</v>
      </c>
      <c r="C56" s="23"/>
      <c r="D56" s="24"/>
      <c r="E56" s="24">
        <v>0</v>
      </c>
      <c r="F56" s="24"/>
      <c r="G56" s="20"/>
      <c r="H56" s="23"/>
      <c r="I56" s="25"/>
      <c r="J56" s="25"/>
      <c r="K56" s="25"/>
    </row>
    <row r="57" spans="1:11">
      <c r="A57" s="20">
        <v>49</v>
      </c>
      <c r="B57" s="103" t="s">
        <v>100</v>
      </c>
      <c r="C57" s="103" t="s">
        <v>88</v>
      </c>
      <c r="D57" s="138">
        <v>280</v>
      </c>
      <c r="E57" s="141">
        <v>25</v>
      </c>
      <c r="F57" s="141">
        <f>D57*E57</f>
        <v>7000</v>
      </c>
      <c r="G57" s="103" t="s">
        <v>123</v>
      </c>
      <c r="H57" s="149" t="s">
        <v>88</v>
      </c>
      <c r="I57" s="150">
        <v>170</v>
      </c>
      <c r="J57" s="141">
        <v>30.08</v>
      </c>
      <c r="K57" s="140">
        <f t="shared" ref="K57:K65" si="7">J57*I57</f>
        <v>5113.5999999999995</v>
      </c>
    </row>
    <row r="58" spans="1:11">
      <c r="A58" s="20">
        <v>50</v>
      </c>
      <c r="B58" s="144"/>
      <c r="C58" s="149"/>
      <c r="D58" s="141"/>
      <c r="E58" s="141"/>
      <c r="F58" s="141">
        <f t="shared" ref="F58:F103" si="8">D58*E58</f>
        <v>0</v>
      </c>
      <c r="G58" s="103" t="s">
        <v>150</v>
      </c>
      <c r="H58" s="149" t="s">
        <v>88</v>
      </c>
      <c r="I58" s="150">
        <v>100</v>
      </c>
      <c r="J58" s="141">
        <v>46.75</v>
      </c>
      <c r="K58" s="140">
        <f t="shared" si="7"/>
        <v>4675</v>
      </c>
    </row>
    <row r="59" spans="1:11">
      <c r="A59" s="20">
        <v>51</v>
      </c>
      <c r="B59" s="144"/>
      <c r="C59" s="149"/>
      <c r="D59" s="141"/>
      <c r="E59" s="141"/>
      <c r="F59" s="141">
        <f t="shared" si="8"/>
        <v>0</v>
      </c>
      <c r="G59" s="142" t="s">
        <v>147</v>
      </c>
      <c r="H59" s="151" t="s">
        <v>80</v>
      </c>
      <c r="I59" s="150">
        <v>2</v>
      </c>
      <c r="J59" s="141">
        <v>20</v>
      </c>
      <c r="K59" s="140">
        <f t="shared" si="7"/>
        <v>40</v>
      </c>
    </row>
    <row r="60" spans="1:11" ht="30">
      <c r="A60" s="20">
        <v>52</v>
      </c>
      <c r="B60" s="144"/>
      <c r="C60" s="149"/>
      <c r="D60" s="141"/>
      <c r="E60" s="141"/>
      <c r="F60" s="141">
        <f t="shared" si="8"/>
        <v>0</v>
      </c>
      <c r="G60" s="96" t="s">
        <v>217</v>
      </c>
      <c r="H60" s="96" t="s">
        <v>89</v>
      </c>
      <c r="I60" s="150">
        <v>2</v>
      </c>
      <c r="J60" s="141">
        <v>104.17</v>
      </c>
      <c r="K60" s="140">
        <f t="shared" si="7"/>
        <v>208.34</v>
      </c>
    </row>
    <row r="61" spans="1:11" ht="30">
      <c r="A61" s="20">
        <v>53</v>
      </c>
      <c r="B61" s="144"/>
      <c r="C61" s="149"/>
      <c r="D61" s="141"/>
      <c r="E61" s="141"/>
      <c r="F61" s="141">
        <f t="shared" si="8"/>
        <v>0</v>
      </c>
      <c r="G61" s="96" t="s">
        <v>96</v>
      </c>
      <c r="H61" s="96" t="s">
        <v>89</v>
      </c>
      <c r="I61" s="139">
        <v>2</v>
      </c>
      <c r="J61" s="141">
        <v>91.5</v>
      </c>
      <c r="K61" s="140">
        <f t="shared" si="7"/>
        <v>183</v>
      </c>
    </row>
    <row r="62" spans="1:11" s="42" customFormat="1">
      <c r="A62" s="20">
        <v>54</v>
      </c>
      <c r="B62" s="103" t="s">
        <v>97</v>
      </c>
      <c r="C62" s="149" t="s">
        <v>88</v>
      </c>
      <c r="D62" s="138">
        <v>250</v>
      </c>
      <c r="E62" s="141">
        <v>18</v>
      </c>
      <c r="F62" s="141">
        <f t="shared" si="8"/>
        <v>4500</v>
      </c>
      <c r="G62" s="96" t="s">
        <v>218</v>
      </c>
      <c r="H62" s="149" t="s">
        <v>80</v>
      </c>
      <c r="I62" s="139">
        <v>5</v>
      </c>
      <c r="J62" s="141">
        <v>553</v>
      </c>
      <c r="K62" s="140">
        <f t="shared" si="7"/>
        <v>2765</v>
      </c>
    </row>
    <row r="63" spans="1:11" s="42" customFormat="1" ht="30">
      <c r="A63" s="20">
        <v>55</v>
      </c>
      <c r="B63" s="103"/>
      <c r="C63" s="149"/>
      <c r="D63" s="138"/>
      <c r="E63" s="141"/>
      <c r="F63" s="141">
        <f t="shared" si="8"/>
        <v>0</v>
      </c>
      <c r="G63" s="96" t="s">
        <v>217</v>
      </c>
      <c r="H63" s="96" t="s">
        <v>89</v>
      </c>
      <c r="I63" s="150">
        <v>1</v>
      </c>
      <c r="J63" s="141">
        <v>104.17</v>
      </c>
      <c r="K63" s="140">
        <f t="shared" si="7"/>
        <v>104.17</v>
      </c>
    </row>
    <row r="64" spans="1:11" s="42" customFormat="1" ht="30">
      <c r="A64" s="20">
        <v>56</v>
      </c>
      <c r="B64" s="103"/>
      <c r="C64" s="149"/>
      <c r="D64" s="138"/>
      <c r="E64" s="141"/>
      <c r="F64" s="141">
        <f t="shared" si="8"/>
        <v>0</v>
      </c>
      <c r="G64" s="96" t="s">
        <v>96</v>
      </c>
      <c r="H64" s="96" t="s">
        <v>89</v>
      </c>
      <c r="I64" s="139">
        <v>1</v>
      </c>
      <c r="J64" s="141">
        <v>91.5</v>
      </c>
      <c r="K64" s="140">
        <f t="shared" si="7"/>
        <v>91.5</v>
      </c>
    </row>
    <row r="65" spans="1:11" s="42" customFormat="1" ht="30">
      <c r="A65" s="20">
        <v>57</v>
      </c>
      <c r="B65" s="103" t="s">
        <v>137</v>
      </c>
      <c r="C65" s="23" t="s">
        <v>88</v>
      </c>
      <c r="D65" s="85">
        <v>13</v>
      </c>
      <c r="E65" s="85">
        <v>30</v>
      </c>
      <c r="F65" s="141">
        <f t="shared" si="8"/>
        <v>390</v>
      </c>
      <c r="G65" s="103" t="s">
        <v>152</v>
      </c>
      <c r="H65" s="23" t="s">
        <v>88</v>
      </c>
      <c r="I65" s="92">
        <f>D65</f>
        <v>13</v>
      </c>
      <c r="J65" s="85">
        <v>37.5</v>
      </c>
      <c r="K65" s="92">
        <f t="shared" si="7"/>
        <v>487.5</v>
      </c>
    </row>
    <row r="66" spans="1:11" s="42" customFormat="1" ht="30">
      <c r="A66" s="20">
        <v>58</v>
      </c>
      <c r="B66" s="82" t="s">
        <v>138</v>
      </c>
      <c r="C66" s="83" t="s">
        <v>80</v>
      </c>
      <c r="D66" s="84">
        <v>1</v>
      </c>
      <c r="E66" s="85">
        <v>90</v>
      </c>
      <c r="F66" s="141">
        <f t="shared" si="8"/>
        <v>90</v>
      </c>
      <c r="G66" s="103" t="s">
        <v>139</v>
      </c>
      <c r="H66" s="23" t="s">
        <v>80</v>
      </c>
      <c r="I66" s="85">
        <f>D66</f>
        <v>1</v>
      </c>
      <c r="J66" s="85" t="s">
        <v>103</v>
      </c>
      <c r="K66" s="92">
        <v>0</v>
      </c>
    </row>
    <row r="67" spans="1:11" s="42" customFormat="1" ht="30">
      <c r="A67" s="20">
        <v>59</v>
      </c>
      <c r="B67" s="82" t="s">
        <v>140</v>
      </c>
      <c r="C67" s="83" t="s">
        <v>80</v>
      </c>
      <c r="D67" s="84">
        <v>1</v>
      </c>
      <c r="E67" s="85">
        <v>260</v>
      </c>
      <c r="F67" s="141">
        <f t="shared" si="8"/>
        <v>260</v>
      </c>
      <c r="G67" s="103" t="s">
        <v>141</v>
      </c>
      <c r="H67" s="23" t="s">
        <v>80</v>
      </c>
      <c r="I67" s="85">
        <v>1</v>
      </c>
      <c r="J67" s="85" t="s">
        <v>103</v>
      </c>
      <c r="K67" s="92">
        <v>0</v>
      </c>
    </row>
    <row r="68" spans="1:11" s="42" customFormat="1">
      <c r="A68" s="20">
        <v>60</v>
      </c>
      <c r="B68" s="103" t="s">
        <v>244</v>
      </c>
      <c r="C68" s="23" t="s">
        <v>80</v>
      </c>
      <c r="D68" s="85">
        <v>1</v>
      </c>
      <c r="E68" s="85">
        <v>520</v>
      </c>
      <c r="F68" s="141">
        <f t="shared" si="8"/>
        <v>520</v>
      </c>
      <c r="G68" s="103" t="s">
        <v>173</v>
      </c>
      <c r="H68" s="23" t="s">
        <v>80</v>
      </c>
      <c r="I68" s="85">
        <v>6</v>
      </c>
      <c r="J68" s="85">
        <v>91.75</v>
      </c>
      <c r="K68" s="92">
        <v>0</v>
      </c>
    </row>
    <row r="69" spans="1:11" s="42" customFormat="1">
      <c r="A69" s="20">
        <v>61</v>
      </c>
      <c r="B69" s="103"/>
      <c r="C69" s="23"/>
      <c r="D69" s="85"/>
      <c r="E69" s="85">
        <v>0</v>
      </c>
      <c r="F69" s="141">
        <f t="shared" si="8"/>
        <v>0</v>
      </c>
      <c r="G69" s="103" t="s">
        <v>174</v>
      </c>
      <c r="H69" s="23" t="s">
        <v>80</v>
      </c>
      <c r="I69" s="85">
        <v>8</v>
      </c>
      <c r="J69" s="85">
        <v>96.08</v>
      </c>
      <c r="K69" s="92">
        <v>0</v>
      </c>
    </row>
    <row r="70" spans="1:11" s="42" customFormat="1">
      <c r="A70" s="20">
        <v>62</v>
      </c>
      <c r="E70" s="42">
        <v>0</v>
      </c>
      <c r="F70" s="141">
        <f t="shared" si="8"/>
        <v>0</v>
      </c>
      <c r="G70" s="103" t="s">
        <v>245</v>
      </c>
      <c r="H70" s="23" t="s">
        <v>80</v>
      </c>
      <c r="I70" s="85">
        <v>1</v>
      </c>
      <c r="J70" s="85">
        <v>800</v>
      </c>
      <c r="K70" s="92">
        <f>I70*J70</f>
        <v>800</v>
      </c>
    </row>
    <row r="71" spans="1:11" s="42" customFormat="1" ht="30">
      <c r="A71" s="20">
        <v>63</v>
      </c>
      <c r="B71" s="103" t="s">
        <v>207</v>
      </c>
      <c r="C71" s="23" t="s">
        <v>80</v>
      </c>
      <c r="D71" s="85">
        <v>1</v>
      </c>
      <c r="E71" s="85">
        <v>260</v>
      </c>
      <c r="F71" s="141">
        <f t="shared" si="8"/>
        <v>260</v>
      </c>
      <c r="G71" s="96"/>
      <c r="H71" s="27"/>
      <c r="I71" s="92"/>
      <c r="J71" s="85"/>
      <c r="K71" s="92"/>
    </row>
    <row r="72" spans="1:11" s="42" customFormat="1" ht="45">
      <c r="A72" s="20">
        <v>64</v>
      </c>
      <c r="B72" s="103" t="s">
        <v>157</v>
      </c>
      <c r="C72" s="23" t="s">
        <v>80</v>
      </c>
      <c r="D72" s="85">
        <v>9</v>
      </c>
      <c r="E72" s="85">
        <v>180</v>
      </c>
      <c r="F72" s="141">
        <f t="shared" si="8"/>
        <v>1620</v>
      </c>
      <c r="G72" s="96" t="s">
        <v>163</v>
      </c>
      <c r="H72" s="27" t="s">
        <v>80</v>
      </c>
      <c r="I72" s="92">
        <v>9</v>
      </c>
      <c r="J72" s="85">
        <v>1806.78</v>
      </c>
      <c r="K72" s="92">
        <f>J72*I72</f>
        <v>16261.02</v>
      </c>
    </row>
    <row r="73" spans="1:11" s="42" customFormat="1">
      <c r="A73" s="20">
        <v>65</v>
      </c>
      <c r="B73" s="103"/>
      <c r="C73" s="23"/>
      <c r="D73" s="85"/>
      <c r="E73" s="85">
        <v>0</v>
      </c>
      <c r="F73" s="141">
        <f t="shared" si="8"/>
        <v>0</v>
      </c>
      <c r="G73" s="96" t="s">
        <v>215</v>
      </c>
      <c r="H73" s="27" t="s">
        <v>80</v>
      </c>
      <c r="I73" s="92">
        <v>9</v>
      </c>
      <c r="J73" s="85">
        <v>315.83</v>
      </c>
      <c r="K73" s="92">
        <f>J73*I73</f>
        <v>2842.47</v>
      </c>
    </row>
    <row r="74" spans="1:11" ht="15.75" customHeight="1">
      <c r="A74" s="20">
        <v>66</v>
      </c>
      <c r="B74" s="103" t="s">
        <v>98</v>
      </c>
      <c r="C74" s="23" t="s">
        <v>80</v>
      </c>
      <c r="D74" s="85">
        <v>14</v>
      </c>
      <c r="E74" s="85">
        <v>140</v>
      </c>
      <c r="F74" s="141">
        <f t="shared" si="8"/>
        <v>1960</v>
      </c>
      <c r="G74" s="106" t="s">
        <v>136</v>
      </c>
      <c r="H74" s="99" t="s">
        <v>80</v>
      </c>
      <c r="I74" s="92">
        <f>D74</f>
        <v>14</v>
      </c>
      <c r="J74" s="85">
        <v>19.170000000000002</v>
      </c>
      <c r="K74" s="92">
        <f t="shared" ref="K74:K81" si="9">J74*I74</f>
        <v>268.38</v>
      </c>
    </row>
    <row r="75" spans="1:11" ht="28.9" customHeight="1">
      <c r="A75" s="20">
        <v>67</v>
      </c>
      <c r="B75" s="103" t="s">
        <v>99</v>
      </c>
      <c r="C75" s="23" t="s">
        <v>80</v>
      </c>
      <c r="D75" s="85">
        <v>20</v>
      </c>
      <c r="E75" s="85">
        <v>90</v>
      </c>
      <c r="F75" s="141">
        <f t="shared" si="8"/>
        <v>1800</v>
      </c>
      <c r="G75" s="98" t="s">
        <v>148</v>
      </c>
      <c r="H75" s="23" t="s">
        <v>80</v>
      </c>
      <c r="I75" s="85">
        <f>D75</f>
        <v>20</v>
      </c>
      <c r="J75" s="85">
        <v>103.33</v>
      </c>
      <c r="K75" s="92">
        <f t="shared" si="9"/>
        <v>2066.6</v>
      </c>
    </row>
    <row r="76" spans="1:11" ht="15.75" customHeight="1">
      <c r="A76" s="20">
        <v>68</v>
      </c>
      <c r="B76" s="103"/>
      <c r="C76" s="23"/>
      <c r="D76" s="85"/>
      <c r="E76" s="85"/>
      <c r="F76" s="141">
        <f t="shared" si="8"/>
        <v>0</v>
      </c>
      <c r="G76" s="42" t="s">
        <v>135</v>
      </c>
      <c r="H76" s="23" t="s">
        <v>80</v>
      </c>
      <c r="I76" s="85">
        <f>D75</f>
        <v>20</v>
      </c>
      <c r="J76" s="85">
        <v>4.17</v>
      </c>
      <c r="K76" s="92">
        <f t="shared" si="9"/>
        <v>83.4</v>
      </c>
    </row>
    <row r="77" spans="1:11" ht="19.149999999999999" customHeight="1">
      <c r="A77" s="20">
        <v>69</v>
      </c>
      <c r="B77" s="20"/>
      <c r="C77" s="23"/>
      <c r="D77" s="85"/>
      <c r="E77" s="85"/>
      <c r="F77" s="141">
        <f t="shared" si="8"/>
        <v>0</v>
      </c>
      <c r="G77" s="103" t="s">
        <v>101</v>
      </c>
      <c r="H77" s="23" t="s">
        <v>80</v>
      </c>
      <c r="I77" s="85">
        <v>7</v>
      </c>
      <c r="J77" s="95">
        <v>48.33</v>
      </c>
      <c r="K77" s="92">
        <f t="shared" si="9"/>
        <v>338.31</v>
      </c>
    </row>
    <row r="78" spans="1:11" ht="27.6" customHeight="1">
      <c r="A78" s="20">
        <v>70</v>
      </c>
      <c r="B78" s="103" t="s">
        <v>104</v>
      </c>
      <c r="C78" s="23" t="s">
        <v>80</v>
      </c>
      <c r="D78" s="85">
        <v>4</v>
      </c>
      <c r="E78" s="85">
        <v>90</v>
      </c>
      <c r="F78" s="141">
        <f t="shared" si="8"/>
        <v>360</v>
      </c>
      <c r="G78" s="20" t="s">
        <v>149</v>
      </c>
      <c r="H78" s="23" t="s">
        <v>80</v>
      </c>
      <c r="I78" s="85">
        <v>2</v>
      </c>
      <c r="J78" s="85">
        <v>91.87</v>
      </c>
      <c r="K78" s="92">
        <f t="shared" si="9"/>
        <v>183.74</v>
      </c>
    </row>
    <row r="79" spans="1:11" ht="28.9" customHeight="1">
      <c r="A79" s="20">
        <v>71</v>
      </c>
      <c r="B79" s="103"/>
      <c r="C79" s="23"/>
      <c r="D79" s="85"/>
      <c r="E79" s="85"/>
      <c r="F79" s="141">
        <f t="shared" si="8"/>
        <v>0</v>
      </c>
      <c r="G79" s="20" t="s">
        <v>151</v>
      </c>
      <c r="H79" s="23" t="s">
        <v>80</v>
      </c>
      <c r="I79" s="85">
        <v>2</v>
      </c>
      <c r="J79" s="85">
        <v>102.08</v>
      </c>
      <c r="K79" s="92">
        <f t="shared" si="9"/>
        <v>204.16</v>
      </c>
    </row>
    <row r="80" spans="1:11" ht="20.45" customHeight="1">
      <c r="A80" s="20">
        <v>72</v>
      </c>
      <c r="B80" s="20"/>
      <c r="C80" s="23"/>
      <c r="D80" s="85"/>
      <c r="E80" s="85"/>
      <c r="F80" s="141">
        <f t="shared" si="8"/>
        <v>0</v>
      </c>
      <c r="G80" s="109" t="s">
        <v>135</v>
      </c>
      <c r="H80" s="23" t="s">
        <v>80</v>
      </c>
      <c r="I80" s="85">
        <f>D78</f>
        <v>4</v>
      </c>
      <c r="J80" s="85">
        <v>4.17</v>
      </c>
      <c r="K80" s="92">
        <f t="shared" si="9"/>
        <v>16.68</v>
      </c>
    </row>
    <row r="81" spans="1:11" ht="18" customHeight="1">
      <c r="A81" s="20">
        <v>73</v>
      </c>
      <c r="B81" s="154"/>
      <c r="C81" s="171"/>
      <c r="D81" s="85"/>
      <c r="E81" s="92"/>
      <c r="F81" s="141">
        <f t="shared" si="8"/>
        <v>0</v>
      </c>
      <c r="G81" s="110" t="s">
        <v>235</v>
      </c>
      <c r="H81" s="23" t="s">
        <v>80</v>
      </c>
      <c r="I81" s="85">
        <v>1</v>
      </c>
      <c r="J81" s="95">
        <v>92.5</v>
      </c>
      <c r="K81" s="92">
        <f t="shared" si="9"/>
        <v>92.5</v>
      </c>
    </row>
    <row r="82" spans="1:11" ht="30">
      <c r="A82" s="20">
        <v>74</v>
      </c>
      <c r="B82" s="103" t="s">
        <v>214</v>
      </c>
      <c r="C82" s="91" t="s">
        <v>80</v>
      </c>
      <c r="D82" s="91">
        <v>3</v>
      </c>
      <c r="E82" s="85">
        <v>90</v>
      </c>
      <c r="F82" s="141">
        <f t="shared" si="8"/>
        <v>270</v>
      </c>
      <c r="G82" s="110" t="s">
        <v>234</v>
      </c>
      <c r="H82" s="23" t="s">
        <v>80</v>
      </c>
      <c r="I82" s="85">
        <f>D82</f>
        <v>3</v>
      </c>
      <c r="J82" s="95">
        <v>106.67</v>
      </c>
      <c r="K82" s="92">
        <f>J82*I82</f>
        <v>320.01</v>
      </c>
    </row>
    <row r="83" spans="1:11" ht="18" customHeight="1">
      <c r="A83" s="20">
        <v>75</v>
      </c>
      <c r="B83" s="154" t="s">
        <v>208</v>
      </c>
      <c r="C83" s="172" t="s">
        <v>88</v>
      </c>
      <c r="D83" s="85">
        <v>33.06</v>
      </c>
      <c r="E83" s="85">
        <v>180</v>
      </c>
      <c r="F83" s="141">
        <f t="shared" si="8"/>
        <v>5950.8</v>
      </c>
      <c r="G83" s="110" t="s">
        <v>209</v>
      </c>
      <c r="H83" s="23" t="s">
        <v>88</v>
      </c>
      <c r="I83" s="77">
        <f>D83</f>
        <v>33.06</v>
      </c>
      <c r="J83" s="85">
        <v>2415</v>
      </c>
      <c r="K83" s="92">
        <f t="shared" ref="K83:K97" si="10">J83*I83</f>
        <v>79839.900000000009</v>
      </c>
    </row>
    <row r="84" spans="1:11" ht="18" customHeight="1">
      <c r="A84" s="20">
        <v>76</v>
      </c>
      <c r="B84" s="154"/>
      <c r="C84" s="172"/>
      <c r="D84" s="85"/>
      <c r="E84" s="85"/>
      <c r="F84" s="141">
        <f t="shared" si="8"/>
        <v>0</v>
      </c>
      <c r="G84" s="96" t="s">
        <v>216</v>
      </c>
      <c r="H84" s="147" t="s">
        <v>88</v>
      </c>
      <c r="I84" s="93">
        <f>7.2*16</f>
        <v>115.2</v>
      </c>
      <c r="J84" s="113">
        <v>6</v>
      </c>
      <c r="K84" s="112">
        <f t="shared" si="10"/>
        <v>691.2</v>
      </c>
    </row>
    <row r="85" spans="1:11" ht="18" customHeight="1">
      <c r="A85" s="20">
        <v>77</v>
      </c>
      <c r="B85" s="154"/>
      <c r="C85" s="172"/>
      <c r="D85" s="85"/>
      <c r="E85" s="85"/>
      <c r="F85" s="141">
        <f t="shared" si="8"/>
        <v>0</v>
      </c>
      <c r="G85" s="96" t="s">
        <v>212</v>
      </c>
      <c r="H85" s="147" t="s">
        <v>80</v>
      </c>
      <c r="I85" s="93">
        <v>16</v>
      </c>
      <c r="J85" s="113">
        <v>22</v>
      </c>
      <c r="K85" s="112">
        <f t="shared" si="10"/>
        <v>352</v>
      </c>
    </row>
    <row r="86" spans="1:11" ht="18" customHeight="1">
      <c r="A86" s="20">
        <v>78</v>
      </c>
      <c r="B86" s="154"/>
      <c r="C86" s="172"/>
      <c r="D86" s="85"/>
      <c r="E86" s="85"/>
      <c r="F86" s="141">
        <f t="shared" si="8"/>
        <v>0</v>
      </c>
      <c r="G86" s="96" t="s">
        <v>266</v>
      </c>
      <c r="H86" s="147" t="s">
        <v>176</v>
      </c>
      <c r="I86" s="92">
        <v>1</v>
      </c>
      <c r="J86" s="113">
        <v>500</v>
      </c>
      <c r="K86" s="112">
        <f t="shared" si="10"/>
        <v>500</v>
      </c>
    </row>
    <row r="87" spans="1:11" ht="45">
      <c r="A87" s="20">
        <v>79</v>
      </c>
      <c r="B87" s="154" t="s">
        <v>240</v>
      </c>
      <c r="C87" s="173" t="s">
        <v>80</v>
      </c>
      <c r="D87" s="85">
        <v>6</v>
      </c>
      <c r="E87" s="85">
        <v>150</v>
      </c>
      <c r="F87" s="141">
        <f t="shared" si="8"/>
        <v>900</v>
      </c>
      <c r="G87" s="96" t="s">
        <v>241</v>
      </c>
      <c r="H87" s="152" t="s">
        <v>80</v>
      </c>
      <c r="I87" s="93">
        <f>D87</f>
        <v>6</v>
      </c>
      <c r="J87" s="113">
        <v>3800</v>
      </c>
      <c r="K87" s="112">
        <f t="shared" si="10"/>
        <v>22800</v>
      </c>
    </row>
    <row r="88" spans="1:11">
      <c r="A88" s="20"/>
      <c r="B88" s="154"/>
      <c r="C88" s="173"/>
      <c r="D88" s="85"/>
      <c r="E88" s="85"/>
      <c r="F88" s="141">
        <f t="shared" si="8"/>
        <v>0</v>
      </c>
      <c r="G88" s="96" t="s">
        <v>216</v>
      </c>
      <c r="H88" s="147" t="s">
        <v>88</v>
      </c>
      <c r="I88" s="92">
        <v>72</v>
      </c>
      <c r="J88" s="113">
        <v>6</v>
      </c>
      <c r="K88" s="112">
        <f t="shared" si="10"/>
        <v>432</v>
      </c>
    </row>
    <row r="89" spans="1:11">
      <c r="A89" s="20"/>
      <c r="B89" s="154"/>
      <c r="C89" s="173"/>
      <c r="D89" s="85"/>
      <c r="E89" s="85"/>
      <c r="F89" s="141">
        <f t="shared" si="8"/>
        <v>0</v>
      </c>
      <c r="G89" s="96" t="s">
        <v>212</v>
      </c>
      <c r="H89" s="147" t="s">
        <v>80</v>
      </c>
      <c r="I89" s="92">
        <v>24</v>
      </c>
      <c r="J89" s="113">
        <v>22</v>
      </c>
      <c r="K89" s="112">
        <f t="shared" si="10"/>
        <v>528</v>
      </c>
    </row>
    <row r="90" spans="1:11">
      <c r="A90" s="20"/>
      <c r="B90" s="154"/>
      <c r="C90" s="173"/>
      <c r="D90" s="85"/>
      <c r="E90" s="85"/>
      <c r="F90" s="141">
        <f t="shared" si="8"/>
        <v>0</v>
      </c>
      <c r="G90" s="96" t="s">
        <v>266</v>
      </c>
      <c r="H90" s="147" t="s">
        <v>176</v>
      </c>
      <c r="I90" s="92">
        <v>1</v>
      </c>
      <c r="J90" s="113">
        <v>500</v>
      </c>
      <c r="K90" s="112">
        <f t="shared" si="10"/>
        <v>500</v>
      </c>
    </row>
    <row r="91" spans="1:11" ht="31.9" customHeight="1">
      <c r="A91" s="20">
        <v>80</v>
      </c>
      <c r="B91" s="103" t="s">
        <v>167</v>
      </c>
      <c r="C91" s="23" t="s">
        <v>80</v>
      </c>
      <c r="D91" s="85">
        <v>36</v>
      </c>
      <c r="E91" s="131">
        <v>200</v>
      </c>
      <c r="F91" s="141">
        <f t="shared" si="8"/>
        <v>7200</v>
      </c>
      <c r="G91" s="110" t="s">
        <v>249</v>
      </c>
      <c r="H91" s="90" t="s">
        <v>80</v>
      </c>
      <c r="I91" s="93">
        <f>D91</f>
        <v>36</v>
      </c>
      <c r="J91" s="111">
        <v>763.33</v>
      </c>
      <c r="K91" s="92">
        <f t="shared" si="10"/>
        <v>27479.88</v>
      </c>
    </row>
    <row r="92" spans="1:11" s="125" customFormat="1">
      <c r="A92" s="20">
        <v>81</v>
      </c>
      <c r="B92" s="103" t="s">
        <v>183</v>
      </c>
      <c r="C92" s="23" t="s">
        <v>88</v>
      </c>
      <c r="D92" s="85">
        <v>14</v>
      </c>
      <c r="E92" s="131">
        <v>150</v>
      </c>
      <c r="F92" s="141">
        <f t="shared" si="8"/>
        <v>2100</v>
      </c>
      <c r="G92" s="177" t="s">
        <v>247</v>
      </c>
      <c r="H92" s="90" t="s">
        <v>80</v>
      </c>
      <c r="I92" s="93">
        <v>4</v>
      </c>
      <c r="J92" s="111">
        <v>198</v>
      </c>
      <c r="K92" s="112">
        <f t="shared" si="10"/>
        <v>792</v>
      </c>
    </row>
    <row r="93" spans="1:11" s="125" customFormat="1">
      <c r="A93" s="20">
        <v>82</v>
      </c>
      <c r="B93" s="103"/>
      <c r="C93" s="23"/>
      <c r="D93" s="85"/>
      <c r="E93" s="131"/>
      <c r="F93" s="141">
        <f t="shared" si="8"/>
        <v>0</v>
      </c>
      <c r="G93" s="177" t="s">
        <v>248</v>
      </c>
      <c r="H93" s="90" t="s">
        <v>80</v>
      </c>
      <c r="I93" s="93">
        <v>5</v>
      </c>
      <c r="J93" s="111">
        <v>390</v>
      </c>
      <c r="K93" s="112">
        <f t="shared" si="10"/>
        <v>1950</v>
      </c>
    </row>
    <row r="94" spans="1:11" s="125" customFormat="1">
      <c r="A94" s="20">
        <v>83</v>
      </c>
      <c r="B94" s="103"/>
      <c r="C94" s="103"/>
      <c r="D94" s="138"/>
      <c r="E94" s="139"/>
      <c r="F94" s="141">
        <f t="shared" si="8"/>
        <v>0</v>
      </c>
      <c r="G94" s="96" t="s">
        <v>184</v>
      </c>
      <c r="H94" s="147" t="s">
        <v>80</v>
      </c>
      <c r="I94" s="92">
        <v>3</v>
      </c>
      <c r="J94" s="113">
        <v>45.83</v>
      </c>
      <c r="K94" s="92">
        <f t="shared" si="10"/>
        <v>137.49</v>
      </c>
    </row>
    <row r="95" spans="1:11" s="125" customFormat="1" ht="30">
      <c r="A95" s="20">
        <v>84</v>
      </c>
      <c r="B95" s="103"/>
      <c r="C95" s="103"/>
      <c r="D95" s="138"/>
      <c r="E95" s="139"/>
      <c r="F95" s="141">
        <f t="shared" si="8"/>
        <v>0</v>
      </c>
      <c r="G95" s="96" t="s">
        <v>250</v>
      </c>
      <c r="H95" s="147" t="s">
        <v>80</v>
      </c>
      <c r="I95" s="92">
        <v>1</v>
      </c>
      <c r="J95" s="113">
        <v>52.5</v>
      </c>
      <c r="K95" s="92">
        <f t="shared" si="10"/>
        <v>52.5</v>
      </c>
    </row>
    <row r="96" spans="1:11" s="125" customFormat="1">
      <c r="A96" s="20">
        <v>85</v>
      </c>
      <c r="B96" s="178"/>
      <c r="C96" s="178"/>
      <c r="D96" s="179"/>
      <c r="E96" s="180"/>
      <c r="F96" s="141">
        <f t="shared" si="8"/>
        <v>0</v>
      </c>
      <c r="G96" s="177" t="s">
        <v>246</v>
      </c>
      <c r="H96" s="181" t="s">
        <v>176</v>
      </c>
      <c r="I96" s="93">
        <v>10</v>
      </c>
      <c r="J96" s="111">
        <v>164</v>
      </c>
      <c r="K96" s="112">
        <f t="shared" si="10"/>
        <v>1640</v>
      </c>
    </row>
    <row r="97" spans="1:11" ht="30">
      <c r="A97" s="20">
        <v>86</v>
      </c>
      <c r="B97" s="103" t="s">
        <v>175</v>
      </c>
      <c r="C97" s="23" t="s">
        <v>80</v>
      </c>
      <c r="D97" s="85">
        <v>1</v>
      </c>
      <c r="E97" s="113">
        <v>200</v>
      </c>
      <c r="F97" s="141">
        <f t="shared" si="8"/>
        <v>200</v>
      </c>
      <c r="G97" s="123" t="s">
        <v>213</v>
      </c>
      <c r="H97" s="108" t="s">
        <v>80</v>
      </c>
      <c r="I97" s="113">
        <v>1</v>
      </c>
      <c r="J97" s="95">
        <v>660</v>
      </c>
      <c r="K97" s="92">
        <f t="shared" si="10"/>
        <v>660</v>
      </c>
    </row>
    <row r="98" spans="1:11" s="50" customFormat="1">
      <c r="A98" s="20">
        <v>87</v>
      </c>
      <c r="B98" s="182" t="s">
        <v>251</v>
      </c>
      <c r="C98" s="91" t="s">
        <v>80</v>
      </c>
      <c r="D98" s="91">
        <v>1</v>
      </c>
      <c r="E98" s="85">
        <v>260</v>
      </c>
      <c r="F98" s="141">
        <f t="shared" si="8"/>
        <v>260</v>
      </c>
      <c r="G98" s="133"/>
      <c r="H98" s="183"/>
      <c r="I98" s="184"/>
      <c r="J98" s="132"/>
      <c r="K98" s="127"/>
    </row>
    <row r="99" spans="1:11" s="50" customFormat="1" ht="30">
      <c r="A99" s="20">
        <v>88</v>
      </c>
      <c r="B99" s="103" t="s">
        <v>252</v>
      </c>
      <c r="C99" s="23" t="s">
        <v>80</v>
      </c>
      <c r="D99" s="185">
        <v>1</v>
      </c>
      <c r="E99" s="185">
        <v>350</v>
      </c>
      <c r="F99" s="141">
        <f t="shared" si="8"/>
        <v>350</v>
      </c>
      <c r="G99" s="186" t="s">
        <v>253</v>
      </c>
      <c r="H99" s="185" t="s">
        <v>80</v>
      </c>
      <c r="I99" s="185">
        <v>1</v>
      </c>
      <c r="J99" s="185">
        <v>132.5</v>
      </c>
      <c r="K99" s="185">
        <f t="shared" ref="K99" si="11">I99*J99</f>
        <v>132.5</v>
      </c>
    </row>
    <row r="100" spans="1:11" s="50" customFormat="1">
      <c r="A100" s="20">
        <v>89</v>
      </c>
      <c r="B100" s="103"/>
      <c r="C100" s="23"/>
      <c r="D100" s="185"/>
      <c r="E100" s="185">
        <v>0</v>
      </c>
      <c r="F100" s="141">
        <f t="shared" si="8"/>
        <v>0</v>
      </c>
      <c r="G100" s="186" t="s">
        <v>254</v>
      </c>
      <c r="H100" s="185" t="s">
        <v>80</v>
      </c>
      <c r="I100" s="185">
        <v>1</v>
      </c>
      <c r="J100" s="185">
        <v>586</v>
      </c>
      <c r="K100" s="185">
        <f t="shared" ref="K100:K101" si="12">J100*I100</f>
        <v>586</v>
      </c>
    </row>
    <row r="101" spans="1:11" s="50" customFormat="1">
      <c r="A101" s="20">
        <v>90</v>
      </c>
      <c r="B101" s="103" t="s">
        <v>255</v>
      </c>
      <c r="C101" s="23" t="s">
        <v>80</v>
      </c>
      <c r="D101" s="185">
        <v>1</v>
      </c>
      <c r="E101" s="185">
        <v>150</v>
      </c>
      <c r="F101" s="141">
        <f t="shared" si="8"/>
        <v>150</v>
      </c>
      <c r="G101" s="186" t="s">
        <v>256</v>
      </c>
      <c r="H101" s="185" t="s">
        <v>80</v>
      </c>
      <c r="I101" s="185">
        <v>1</v>
      </c>
      <c r="J101" s="185">
        <v>79.459999999999994</v>
      </c>
      <c r="K101" s="185">
        <f t="shared" si="12"/>
        <v>79.459999999999994</v>
      </c>
    </row>
    <row r="102" spans="1:11" s="50" customFormat="1" ht="30">
      <c r="A102" s="20">
        <v>91</v>
      </c>
      <c r="B102" s="103" t="s">
        <v>210</v>
      </c>
      <c r="C102" s="23" t="s">
        <v>102</v>
      </c>
      <c r="D102" s="85">
        <v>1</v>
      </c>
      <c r="E102" s="85">
        <v>8500</v>
      </c>
      <c r="F102" s="141">
        <f t="shared" si="8"/>
        <v>8500</v>
      </c>
      <c r="G102" s="109"/>
      <c r="H102" s="23"/>
      <c r="I102" s="85"/>
      <c r="J102" s="95"/>
      <c r="K102" s="92"/>
    </row>
    <row r="103" spans="1:11" s="50" customFormat="1" ht="30">
      <c r="A103" s="20">
        <v>92</v>
      </c>
      <c r="B103" s="103" t="s">
        <v>211</v>
      </c>
      <c r="C103" s="23" t="s">
        <v>80</v>
      </c>
      <c r="D103" s="85">
        <v>1</v>
      </c>
      <c r="E103" s="85">
        <v>15000</v>
      </c>
      <c r="F103" s="141">
        <f t="shared" si="8"/>
        <v>15000</v>
      </c>
      <c r="G103" s="20"/>
      <c r="H103" s="23"/>
      <c r="I103" s="85"/>
      <c r="J103" s="95"/>
      <c r="K103" s="95"/>
    </row>
    <row r="104" spans="1:11" ht="43.5">
      <c r="A104" s="20">
        <v>93</v>
      </c>
      <c r="B104" s="124" t="s">
        <v>92</v>
      </c>
      <c r="C104" s="34"/>
      <c r="D104" s="34"/>
      <c r="E104" s="115"/>
      <c r="F104" s="116">
        <f>SUM(F57:F103)</f>
        <v>59640.800000000003</v>
      </c>
      <c r="G104" s="34" t="s">
        <v>93</v>
      </c>
      <c r="H104" s="34"/>
      <c r="I104" s="34"/>
      <c r="J104" s="34"/>
      <c r="K104" s="116">
        <f>SUM(K57:K103)</f>
        <v>176298.30999999997</v>
      </c>
    </row>
    <row r="105" spans="1:11">
      <c r="A105" s="20">
        <v>94</v>
      </c>
      <c r="B105" s="135" t="s">
        <v>84</v>
      </c>
      <c r="C105" s="134"/>
      <c r="D105" s="134"/>
      <c r="E105" s="135">
        <v>0</v>
      </c>
      <c r="F105" s="136"/>
      <c r="G105" s="134"/>
      <c r="H105" s="134"/>
      <c r="I105" s="134"/>
      <c r="J105" s="134"/>
      <c r="K105" s="137"/>
    </row>
    <row r="106" spans="1:11" s="42" customFormat="1" ht="30">
      <c r="A106" s="20">
        <v>95</v>
      </c>
      <c r="B106" s="174" t="s">
        <v>203</v>
      </c>
      <c r="C106" s="100" t="s">
        <v>80</v>
      </c>
      <c r="D106" s="85">
        <v>1</v>
      </c>
      <c r="E106" s="85">
        <v>340</v>
      </c>
      <c r="F106" s="85">
        <f>D106*E106</f>
        <v>340</v>
      </c>
      <c r="G106" s="96" t="s">
        <v>204</v>
      </c>
      <c r="H106" s="27" t="s">
        <v>88</v>
      </c>
      <c r="I106" s="92">
        <f>D106</f>
        <v>1</v>
      </c>
      <c r="J106" s="85" t="s">
        <v>103</v>
      </c>
      <c r="K106" s="92"/>
    </row>
    <row r="107" spans="1:11" s="42" customFormat="1" ht="30">
      <c r="A107" s="20">
        <v>96</v>
      </c>
      <c r="B107" s="174" t="s">
        <v>106</v>
      </c>
      <c r="C107" s="100" t="s">
        <v>88</v>
      </c>
      <c r="D107" s="85">
        <v>55</v>
      </c>
      <c r="E107" s="85">
        <v>50</v>
      </c>
      <c r="F107" s="85">
        <f t="shared" ref="F107:F110" si="13">D107*E107</f>
        <v>2750</v>
      </c>
      <c r="G107" s="96" t="s">
        <v>113</v>
      </c>
      <c r="H107" s="27" t="s">
        <v>88</v>
      </c>
      <c r="I107" s="92">
        <f>D107</f>
        <v>55</v>
      </c>
      <c r="J107" s="85">
        <v>20.83</v>
      </c>
      <c r="K107" s="92">
        <f>J107*I107</f>
        <v>1145.6499999999999</v>
      </c>
    </row>
    <row r="108" spans="1:11" s="42" customFormat="1">
      <c r="A108" s="20">
        <v>97</v>
      </c>
      <c r="B108" s="174" t="s">
        <v>107</v>
      </c>
      <c r="C108" s="100" t="s">
        <v>80</v>
      </c>
      <c r="D108" s="85">
        <v>9</v>
      </c>
      <c r="E108" s="85">
        <v>52</v>
      </c>
      <c r="F108" s="85">
        <f t="shared" si="13"/>
        <v>468</v>
      </c>
      <c r="G108" s="96" t="s">
        <v>109</v>
      </c>
      <c r="H108" s="27" t="s">
        <v>80</v>
      </c>
      <c r="I108" s="92">
        <f>D108</f>
        <v>9</v>
      </c>
      <c r="J108" s="85">
        <v>2.87</v>
      </c>
      <c r="K108" s="92">
        <f t="shared" ref="K108:K110" si="14">J108*I108</f>
        <v>25.830000000000002</v>
      </c>
    </row>
    <row r="109" spans="1:11" s="42" customFormat="1" ht="30">
      <c r="A109" s="20">
        <v>98</v>
      </c>
      <c r="B109" s="117" t="s">
        <v>108</v>
      </c>
      <c r="C109" s="118" t="s">
        <v>80</v>
      </c>
      <c r="D109" s="85">
        <v>8</v>
      </c>
      <c r="E109" s="85">
        <v>100</v>
      </c>
      <c r="F109" s="85">
        <f t="shared" si="13"/>
        <v>800</v>
      </c>
      <c r="G109" s="96" t="s">
        <v>114</v>
      </c>
      <c r="H109" s="27" t="s">
        <v>80</v>
      </c>
      <c r="I109" s="92">
        <f>D109</f>
        <v>8</v>
      </c>
      <c r="J109" s="85">
        <v>345</v>
      </c>
      <c r="K109" s="92">
        <f t="shared" si="14"/>
        <v>2760</v>
      </c>
    </row>
    <row r="110" spans="1:11" s="42" customFormat="1" ht="30">
      <c r="A110" s="20">
        <v>99</v>
      </c>
      <c r="B110" s="117"/>
      <c r="C110" s="118"/>
      <c r="D110" s="85"/>
      <c r="E110" s="85"/>
      <c r="F110" s="85">
        <f t="shared" si="13"/>
        <v>0</v>
      </c>
      <c r="G110" s="96" t="s">
        <v>124</v>
      </c>
      <c r="H110" s="27" t="s">
        <v>80</v>
      </c>
      <c r="I110" s="92">
        <f>D109</f>
        <v>8</v>
      </c>
      <c r="J110" s="85">
        <v>125.85</v>
      </c>
      <c r="K110" s="92">
        <f t="shared" si="14"/>
        <v>1006.8</v>
      </c>
    </row>
    <row r="111" spans="1:11" s="107" customFormat="1" ht="29.25">
      <c r="A111" s="20">
        <v>100</v>
      </c>
      <c r="B111" s="28" t="s">
        <v>94</v>
      </c>
      <c r="C111" s="29"/>
      <c r="D111" s="30"/>
      <c r="E111" s="101"/>
      <c r="F111" s="116">
        <f>SUM(F106:F110)</f>
        <v>4358</v>
      </c>
      <c r="G111" s="31" t="s">
        <v>95</v>
      </c>
      <c r="H111" s="32"/>
      <c r="I111" s="33"/>
      <c r="J111" s="87"/>
      <c r="K111" s="116">
        <f>SUM(K106:K110)</f>
        <v>4938.28</v>
      </c>
    </row>
    <row r="112" spans="1:11" s="107" customFormat="1">
      <c r="A112" s="20">
        <v>101</v>
      </c>
      <c r="B112" s="89" t="s">
        <v>85</v>
      </c>
      <c r="C112" s="23"/>
      <c r="D112" s="24"/>
      <c r="E112" s="24"/>
      <c r="F112" s="24"/>
      <c r="G112" s="26"/>
      <c r="H112" s="27"/>
      <c r="I112" s="25"/>
      <c r="J112" s="25"/>
      <c r="K112" s="25"/>
    </row>
    <row r="113" spans="1:11" s="125" customFormat="1">
      <c r="A113" s="20">
        <v>102</v>
      </c>
      <c r="B113" s="106" t="s">
        <v>206</v>
      </c>
      <c r="C113" s="23" t="s">
        <v>87</v>
      </c>
      <c r="D113" s="119">
        <v>64</v>
      </c>
      <c r="E113" s="85">
        <v>75</v>
      </c>
      <c r="F113" s="85">
        <f>D113*E113</f>
        <v>4800</v>
      </c>
      <c r="G113" s="26"/>
      <c r="H113" s="27"/>
      <c r="I113" s="92"/>
      <c r="J113" s="92"/>
      <c r="K113" s="92"/>
    </row>
    <row r="114" spans="1:11" s="125" customFormat="1" ht="45">
      <c r="A114" s="20">
        <v>103</v>
      </c>
      <c r="B114" s="106" t="s">
        <v>205</v>
      </c>
      <c r="C114" s="23" t="s">
        <v>87</v>
      </c>
      <c r="D114" s="119">
        <v>48</v>
      </c>
      <c r="E114" s="113">
        <v>80</v>
      </c>
      <c r="F114" s="85">
        <f t="shared" ref="F114:F119" si="15">D114*E114</f>
        <v>3840</v>
      </c>
      <c r="G114" s="26"/>
      <c r="H114" s="27"/>
      <c r="I114" s="92"/>
      <c r="J114" s="92"/>
      <c r="K114" s="92"/>
    </row>
    <row r="115" spans="1:11" s="125" customFormat="1">
      <c r="A115" s="20">
        <v>104</v>
      </c>
      <c r="B115" s="106" t="s">
        <v>258</v>
      </c>
      <c r="C115" s="23" t="s">
        <v>86</v>
      </c>
      <c r="D115" s="119">
        <v>48</v>
      </c>
      <c r="E115" s="85">
        <v>32</v>
      </c>
      <c r="F115" s="85">
        <f t="shared" si="15"/>
        <v>1536</v>
      </c>
      <c r="G115" s="26" t="s">
        <v>265</v>
      </c>
      <c r="H115" s="27" t="s">
        <v>143</v>
      </c>
      <c r="I115" s="92">
        <v>48</v>
      </c>
      <c r="J115" s="92">
        <v>12.5</v>
      </c>
      <c r="K115" s="92">
        <f>I115*J115</f>
        <v>600</v>
      </c>
    </row>
    <row r="116" spans="1:11" s="125" customFormat="1">
      <c r="A116" s="20">
        <v>105</v>
      </c>
      <c r="B116" s="106" t="s">
        <v>268</v>
      </c>
      <c r="C116" s="23" t="s">
        <v>86</v>
      </c>
      <c r="D116" s="119">
        <v>6.5</v>
      </c>
      <c r="E116" s="85">
        <v>60</v>
      </c>
      <c r="F116" s="85">
        <f t="shared" si="15"/>
        <v>390</v>
      </c>
      <c r="G116" s="149" t="s">
        <v>177</v>
      </c>
      <c r="H116" s="155" t="s">
        <v>80</v>
      </c>
      <c r="I116" s="175">
        <v>5</v>
      </c>
      <c r="J116" s="175">
        <v>97.5</v>
      </c>
      <c r="K116" s="132">
        <f>J116*I116</f>
        <v>487.5</v>
      </c>
    </row>
    <row r="117" spans="1:11" s="125" customFormat="1">
      <c r="A117" s="20">
        <v>106</v>
      </c>
      <c r="B117" s="106" t="s">
        <v>110</v>
      </c>
      <c r="C117" s="23" t="s">
        <v>112</v>
      </c>
      <c r="D117" s="119">
        <v>3</v>
      </c>
      <c r="E117" s="85">
        <v>600</v>
      </c>
      <c r="F117" s="85">
        <f t="shared" si="15"/>
        <v>1800</v>
      </c>
      <c r="G117" s="26" t="s">
        <v>132</v>
      </c>
      <c r="H117" s="27" t="s">
        <v>80</v>
      </c>
      <c r="I117" s="92">
        <v>100</v>
      </c>
      <c r="J117" s="92">
        <v>9.5</v>
      </c>
      <c r="K117" s="92">
        <f>I117*J117</f>
        <v>950</v>
      </c>
    </row>
    <row r="118" spans="1:11" s="42" customFormat="1">
      <c r="A118" s="20">
        <v>107</v>
      </c>
      <c r="B118" s="176" t="s">
        <v>161</v>
      </c>
      <c r="C118" s="23" t="s">
        <v>111</v>
      </c>
      <c r="D118" s="85">
        <v>1</v>
      </c>
      <c r="E118" s="85">
        <v>3500</v>
      </c>
      <c r="F118" s="85">
        <f t="shared" si="15"/>
        <v>3500</v>
      </c>
      <c r="G118" s="26"/>
      <c r="H118" s="27"/>
      <c r="I118" s="25"/>
      <c r="J118" s="92"/>
      <c r="K118" s="92"/>
    </row>
    <row r="119" spans="1:11" s="49" customFormat="1" ht="30">
      <c r="A119" s="20">
        <v>108</v>
      </c>
      <c r="B119" s="20" t="s">
        <v>257</v>
      </c>
      <c r="C119" s="187" t="s">
        <v>166</v>
      </c>
      <c r="D119" s="93">
        <v>519</v>
      </c>
      <c r="E119" s="85">
        <v>10.8</v>
      </c>
      <c r="F119" s="85">
        <f t="shared" si="15"/>
        <v>5605.2000000000007</v>
      </c>
      <c r="G119" s="26"/>
      <c r="H119" s="27"/>
      <c r="I119" s="25"/>
      <c r="J119" s="92"/>
      <c r="K119" s="92"/>
    </row>
    <row r="120" spans="1:11" s="50" customFormat="1" ht="29.25">
      <c r="A120" s="20"/>
      <c r="B120" s="28" t="s">
        <v>118</v>
      </c>
      <c r="C120" s="29"/>
      <c r="D120" s="30"/>
      <c r="E120" s="30"/>
      <c r="F120" s="30">
        <f>SUM(F113:F119)</f>
        <v>21471.200000000001</v>
      </c>
      <c r="G120" s="34" t="s">
        <v>129</v>
      </c>
      <c r="H120" s="32"/>
      <c r="I120" s="33"/>
      <c r="J120" s="120"/>
      <c r="K120" s="116">
        <f>SUM(K113:K119)</f>
        <v>2037.5</v>
      </c>
    </row>
    <row r="121" spans="1:11" s="50" customFormat="1">
      <c r="A121" s="20"/>
      <c r="B121" s="52"/>
      <c r="C121" s="53"/>
      <c r="D121" s="52"/>
      <c r="E121" s="54"/>
      <c r="F121" s="55"/>
      <c r="G121" s="56" t="s">
        <v>125</v>
      </c>
      <c r="H121" s="57"/>
      <c r="I121" s="58"/>
      <c r="J121" s="58"/>
      <c r="K121" s="59">
        <f>K120+K111+K104+K55+K16</f>
        <v>249460.64129657141</v>
      </c>
    </row>
    <row r="122" spans="1:11" s="50" customFormat="1" ht="29.25">
      <c r="A122" s="20"/>
      <c r="B122" s="56" t="s">
        <v>126</v>
      </c>
      <c r="C122" s="57"/>
      <c r="D122" s="60"/>
      <c r="E122" s="61"/>
      <c r="F122" s="62">
        <f>F16+F120+F111+F104+F55</f>
        <v>163617.5</v>
      </c>
      <c r="G122" s="63" t="s">
        <v>127</v>
      </c>
      <c r="H122" s="64">
        <v>0.03</v>
      </c>
      <c r="I122" s="58"/>
      <c r="J122" s="58"/>
      <c r="K122" s="59">
        <f>K121*H122</f>
        <v>7483.819238897142</v>
      </c>
    </row>
    <row r="123" spans="1:11" s="50" customFormat="1">
      <c r="A123" s="20"/>
      <c r="B123" s="63"/>
      <c r="C123" s="65"/>
      <c r="D123" s="66"/>
      <c r="E123" s="67"/>
      <c r="F123" s="62"/>
      <c r="G123" s="68" t="s">
        <v>117</v>
      </c>
      <c r="H123" s="57"/>
      <c r="I123" s="58"/>
      <c r="J123" s="58"/>
      <c r="K123" s="59">
        <f>K121+K122</f>
        <v>256944.46053546856</v>
      </c>
    </row>
    <row r="124" spans="1:11" s="50" customFormat="1">
      <c r="A124" s="20"/>
      <c r="B124" s="68" t="s">
        <v>116</v>
      </c>
      <c r="C124" s="69"/>
      <c r="D124" s="60"/>
      <c r="E124" s="61"/>
      <c r="F124" s="62">
        <f>F122</f>
        <v>163617.5</v>
      </c>
      <c r="G124" s="68" t="s">
        <v>130</v>
      </c>
      <c r="H124" s="69"/>
      <c r="I124" s="58"/>
      <c r="J124" s="58"/>
      <c r="K124" s="59">
        <f>F124+K123</f>
        <v>420561.96053546853</v>
      </c>
    </row>
    <row r="125" spans="1:11" s="50" customFormat="1">
      <c r="A125" s="20"/>
      <c r="B125" s="70"/>
      <c r="C125" s="69"/>
      <c r="D125" s="70"/>
      <c r="E125" s="71"/>
      <c r="F125" s="70"/>
      <c r="G125" s="68" t="s">
        <v>128</v>
      </c>
      <c r="H125" s="69"/>
      <c r="I125" s="58"/>
      <c r="J125" s="58"/>
      <c r="K125" s="59">
        <f>K126/6</f>
        <v>84112.392107093707</v>
      </c>
    </row>
    <row r="126" spans="1:11" s="50" customFormat="1">
      <c r="A126" s="20"/>
      <c r="B126" s="70"/>
      <c r="C126" s="69"/>
      <c r="D126" s="70"/>
      <c r="E126" s="71"/>
      <c r="F126" s="70"/>
      <c r="G126" s="68" t="s">
        <v>131</v>
      </c>
      <c r="H126" s="69"/>
      <c r="I126" s="58"/>
      <c r="J126" s="58"/>
      <c r="K126" s="59">
        <f>K124*1.2</f>
        <v>504674.35264256224</v>
      </c>
    </row>
    <row r="127" spans="1:11" s="50" customFormat="1">
      <c r="A127" s="102"/>
      <c r="B127" s="35"/>
      <c r="C127" s="35"/>
      <c r="D127" s="35"/>
      <c r="E127" s="47"/>
      <c r="F127" s="35"/>
      <c r="G127" s="35"/>
      <c r="H127" s="35"/>
      <c r="I127" s="35"/>
      <c r="J127" s="35"/>
      <c r="K127" s="35"/>
    </row>
    <row r="128" spans="1:11" s="50" customFormat="1">
      <c r="A128" s="102"/>
      <c r="B128" s="35"/>
      <c r="C128" s="35"/>
      <c r="D128" s="35"/>
      <c r="E128" s="47"/>
      <c r="F128" s="35"/>
      <c r="G128" s="35"/>
      <c r="H128" s="35"/>
      <c r="I128" s="35"/>
      <c r="J128" s="35"/>
      <c r="K128" s="35"/>
    </row>
    <row r="129" spans="1:5">
      <c r="A129" s="102"/>
      <c r="B129" s="121" t="s">
        <v>158</v>
      </c>
    </row>
    <row r="130" spans="1:5">
      <c r="A130" s="102"/>
    </row>
    <row r="131" spans="1:5">
      <c r="A131" s="102"/>
      <c r="B131" s="121" t="s">
        <v>159</v>
      </c>
    </row>
    <row r="132" spans="1:5">
      <c r="A132" s="102"/>
      <c r="B132" s="122" t="s">
        <v>160</v>
      </c>
    </row>
    <row r="133" spans="1:5">
      <c r="A133" s="102"/>
      <c r="E133" s="35"/>
    </row>
    <row r="134" spans="1:5">
      <c r="A134" s="102"/>
      <c r="E134" s="35"/>
    </row>
    <row r="135" spans="1:5">
      <c r="A135" s="102"/>
      <c r="E135" s="35"/>
    </row>
    <row r="136" spans="1:5">
      <c r="A136" s="102"/>
      <c r="B136" s="35" t="s">
        <v>269</v>
      </c>
      <c r="E136" s="35"/>
    </row>
    <row r="137" spans="1:5">
      <c r="A137" s="102"/>
      <c r="E137" s="35"/>
    </row>
    <row r="138" spans="1:5">
      <c r="A138" s="102"/>
      <c r="B138" s="35" t="s">
        <v>270</v>
      </c>
      <c r="E138" s="35"/>
    </row>
    <row r="139" spans="1:5">
      <c r="A139" s="102"/>
      <c r="E139" s="35"/>
    </row>
    <row r="140" spans="1:5">
      <c r="A140" s="102"/>
      <c r="E140" s="35"/>
    </row>
    <row r="141" spans="1:5">
      <c r="A141" s="102"/>
      <c r="E141" s="35"/>
    </row>
    <row r="142" spans="1:5">
      <c r="A142" s="102"/>
      <c r="E142" s="35"/>
    </row>
    <row r="143" spans="1:5">
      <c r="A143" s="102"/>
      <c r="E143" s="35"/>
    </row>
    <row r="144" spans="1:5">
      <c r="A144" s="102"/>
      <c r="E144" s="35"/>
    </row>
    <row r="145" spans="1:12">
      <c r="A145" s="102"/>
      <c r="E145" s="35"/>
    </row>
    <row r="146" spans="1:12">
      <c r="A146" s="102"/>
      <c r="E146" s="35"/>
    </row>
    <row r="147" spans="1:12">
      <c r="A147" s="102"/>
      <c r="E147" s="35"/>
    </row>
    <row r="148" spans="1:12">
      <c r="A148" s="102"/>
      <c r="E148" s="35"/>
    </row>
    <row r="149" spans="1:12">
      <c r="A149" s="102"/>
      <c r="E149" s="35"/>
    </row>
    <row r="150" spans="1:12">
      <c r="A150" s="102"/>
      <c r="E150" s="35"/>
    </row>
    <row r="151" spans="1:12">
      <c r="A151" s="102"/>
      <c r="E151" s="35"/>
    </row>
    <row r="152" spans="1:12">
      <c r="A152" s="102"/>
      <c r="E152" s="35"/>
    </row>
    <row r="153" spans="1:12">
      <c r="A153" s="102"/>
      <c r="E153" s="35"/>
    </row>
    <row r="154" spans="1:12">
      <c r="A154" s="128"/>
      <c r="E154" s="35"/>
    </row>
    <row r="155" spans="1:12">
      <c r="A155" s="35"/>
      <c r="E155" s="35"/>
    </row>
    <row r="156" spans="1:12">
      <c r="E156" s="35"/>
    </row>
    <row r="157" spans="1:12">
      <c r="E157" s="35"/>
    </row>
    <row r="158" spans="1:12">
      <c r="E158" s="35"/>
      <c r="L158" s="42"/>
    </row>
    <row r="159" spans="1:12">
      <c r="A159" s="72"/>
      <c r="E159" s="35"/>
      <c r="L159" s="42"/>
    </row>
    <row r="160" spans="1:12">
      <c r="A160" s="72"/>
    </row>
    <row r="168" spans="1:12">
      <c r="L168" s="42"/>
    </row>
    <row r="169" spans="1:12">
      <c r="L169" s="42"/>
    </row>
    <row r="170" spans="1:12" s="49" customFormat="1">
      <c r="A170" s="46"/>
      <c r="B170" s="35"/>
      <c r="C170" s="35"/>
      <c r="D170" s="35"/>
      <c r="E170" s="47"/>
      <c r="F170" s="35"/>
      <c r="G170" s="35"/>
      <c r="H170" s="35"/>
      <c r="I170" s="35"/>
      <c r="J170" s="35"/>
      <c r="K170" s="35"/>
    </row>
    <row r="171" spans="1:12" s="49" customFormat="1">
      <c r="A171" s="46"/>
      <c r="B171" s="35"/>
      <c r="C171" s="35"/>
      <c r="D171" s="35"/>
      <c r="E171" s="47"/>
      <c r="F171" s="35"/>
      <c r="G171" s="35"/>
      <c r="H171" s="35"/>
      <c r="I171" s="35"/>
      <c r="J171" s="35"/>
      <c r="K171" s="35"/>
    </row>
    <row r="172" spans="1:12" s="49" customFormat="1">
      <c r="A172" s="46"/>
      <c r="B172" s="35"/>
      <c r="C172" s="35"/>
      <c r="D172" s="35"/>
      <c r="E172" s="47"/>
      <c r="F172" s="35"/>
      <c r="G172" s="35"/>
      <c r="H172" s="35"/>
      <c r="I172" s="35"/>
      <c r="J172" s="35"/>
      <c r="K172" s="35"/>
    </row>
    <row r="173" spans="1:12" s="49" customFormat="1">
      <c r="A173" s="46"/>
      <c r="B173" s="35"/>
      <c r="C173" s="35"/>
      <c r="D173" s="35"/>
      <c r="E173" s="47"/>
      <c r="F173" s="35"/>
      <c r="G173" s="35"/>
      <c r="H173" s="35"/>
      <c r="I173" s="35"/>
      <c r="J173" s="35"/>
      <c r="K173" s="35"/>
    </row>
    <row r="174" spans="1:12" s="49" customFormat="1">
      <c r="A174" s="46"/>
      <c r="B174" s="35"/>
      <c r="C174" s="35"/>
      <c r="D174" s="35"/>
      <c r="E174" s="47"/>
      <c r="F174" s="35"/>
      <c r="G174" s="35"/>
      <c r="H174" s="35"/>
      <c r="I174" s="35"/>
      <c r="J174" s="35"/>
      <c r="K174" s="35"/>
    </row>
    <row r="175" spans="1:12" s="50" customFormat="1">
      <c r="A175" s="46"/>
      <c r="B175" s="35"/>
      <c r="C175" s="35"/>
      <c r="D175" s="35"/>
      <c r="E175" s="47"/>
      <c r="F175" s="35"/>
      <c r="G175" s="35"/>
      <c r="H175" s="35"/>
      <c r="I175" s="35"/>
      <c r="J175" s="35"/>
      <c r="K175" s="35"/>
    </row>
    <row r="176" spans="1:12" s="50" customFormat="1">
      <c r="A176" s="46"/>
      <c r="B176" s="35"/>
      <c r="C176" s="35"/>
      <c r="D176" s="35"/>
      <c r="E176" s="47"/>
      <c r="F176" s="35"/>
      <c r="G176" s="35"/>
      <c r="H176" s="35"/>
      <c r="I176" s="35"/>
      <c r="J176" s="35"/>
      <c r="K176" s="35"/>
      <c r="L176" s="49"/>
    </row>
    <row r="177" spans="1:12" s="44" customFormat="1" ht="29.45" customHeight="1">
      <c r="A177" s="46"/>
      <c r="B177" s="35"/>
      <c r="C177" s="35"/>
      <c r="D177" s="35"/>
      <c r="E177" s="47"/>
      <c r="F177" s="35"/>
      <c r="G177" s="35"/>
      <c r="H177" s="35"/>
      <c r="I177" s="35"/>
      <c r="J177" s="35"/>
      <c r="K177" s="35"/>
      <c r="L177" s="42"/>
    </row>
    <row r="178" spans="1:12" s="44" customFormat="1" ht="29.45" customHeight="1">
      <c r="A178" s="46"/>
      <c r="B178" s="35"/>
      <c r="C178" s="35"/>
      <c r="D178" s="35"/>
      <c r="E178" s="47"/>
      <c r="F178" s="35"/>
      <c r="G178" s="35"/>
      <c r="H178" s="35"/>
      <c r="I178" s="35"/>
      <c r="J178" s="35"/>
      <c r="K178" s="35"/>
      <c r="L178" s="42"/>
    </row>
    <row r="179" spans="1:12" s="44" customFormat="1" ht="29.45" customHeight="1">
      <c r="A179" s="46"/>
      <c r="B179" s="35"/>
      <c r="C179" s="35"/>
      <c r="D179" s="35"/>
      <c r="E179" s="47"/>
      <c r="F179" s="35"/>
      <c r="G179" s="35"/>
      <c r="H179" s="35"/>
      <c r="I179" s="35"/>
      <c r="J179" s="35"/>
      <c r="K179" s="35"/>
      <c r="L179" s="42"/>
    </row>
    <row r="181" spans="1:12" s="114" customFormat="1">
      <c r="A181" s="46"/>
      <c r="B181" s="35"/>
      <c r="C181" s="35"/>
      <c r="D181" s="35"/>
      <c r="E181" s="47"/>
      <c r="F181" s="35"/>
      <c r="G181" s="35"/>
      <c r="H181" s="35"/>
      <c r="I181" s="35"/>
      <c r="J181" s="35"/>
      <c r="K181" s="35"/>
    </row>
    <row r="182" spans="1:12" s="114" customFormat="1">
      <c r="A182" s="46"/>
      <c r="B182" s="35"/>
      <c r="C182" s="35"/>
      <c r="D182" s="35"/>
      <c r="E182" s="47"/>
      <c r="F182" s="35"/>
      <c r="G182" s="35"/>
      <c r="H182" s="35"/>
      <c r="I182" s="35"/>
      <c r="J182" s="35"/>
      <c r="K182" s="35"/>
    </row>
    <row r="183" spans="1:12" s="114" customFormat="1">
      <c r="A183" s="46"/>
      <c r="B183" s="35"/>
      <c r="C183" s="35"/>
      <c r="D183" s="35"/>
      <c r="E183" s="47"/>
      <c r="F183" s="35"/>
      <c r="G183" s="35"/>
      <c r="H183" s="35"/>
      <c r="I183" s="35"/>
      <c r="J183" s="35"/>
      <c r="K183" s="35"/>
    </row>
    <row r="202" spans="12:12">
      <c r="L202" s="45"/>
    </row>
    <row r="203" spans="12:12">
      <c r="L203" s="45"/>
    </row>
  </sheetData>
  <protectedRanges>
    <protectedRange sqref="J21" name="Range1_3_3_1_2_1"/>
    <protectedRange sqref="J22" name="Range1_4_1_1_1_2_1_2_1"/>
  </protectedRanges>
  <autoFilter ref="A7:I157" xr:uid="{00000000-0009-0000-0000-000002000000}"/>
  <dataConsolidate/>
  <mergeCells count="4">
    <mergeCell ref="A1:B1"/>
    <mergeCell ref="A3:J3"/>
    <mergeCell ref="A4:I4"/>
    <mergeCell ref="A5:K6"/>
  </mergeCells>
  <pageMargins left="0.7" right="0.7" top="0.75" bottom="0.75" header="0.3" footer="0.3"/>
  <pageSetup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Додаток 2</vt:lpstr>
      <vt:lpstr>Основні положеня</vt:lpstr>
      <vt:lpstr>Вхідна</vt:lpstr>
      <vt:lpstr>Вхідна!Область_печати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Дмитрий Прохоренко</cp:lastModifiedBy>
  <cp:lastPrinted>2022-11-07T08:53:10Z</cp:lastPrinted>
  <dcterms:created xsi:type="dcterms:W3CDTF">1996-10-08T23:32:00Z</dcterms:created>
  <dcterms:modified xsi:type="dcterms:W3CDTF">2024-02-08T14:08:59Z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