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evelopment\Develop\Рабочая документация отдела строительства\Днепропетровская\Павлоград\А Павлоград Олимпия 2\2024\"/>
    </mc:Choice>
  </mc:AlternateContent>
  <bookViews>
    <workbookView xWindow="0" yWindow="0" windowWidth="20490" windowHeight="7770"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F68" i="53" l="1"/>
  <c r="I105" i="53" l="1"/>
  <c r="K105" i="53" s="1"/>
  <c r="K69" i="53"/>
  <c r="I64" i="53" l="1"/>
  <c r="I51" i="53"/>
  <c r="I47" i="53"/>
  <c r="I46" i="53"/>
  <c r="I45" i="53"/>
  <c r="I30" i="53"/>
  <c r="F114" i="53"/>
  <c r="K37" i="53"/>
  <c r="K24" i="53"/>
  <c r="K22" i="53"/>
  <c r="K21" i="53"/>
  <c r="F18" i="53"/>
  <c r="F21" i="53"/>
  <c r="F23" i="53"/>
  <c r="F24" i="53"/>
  <c r="I17" i="53"/>
  <c r="F75" i="53" l="1"/>
  <c r="K23" i="53" l="1"/>
  <c r="F26" i="53" l="1"/>
  <c r="F112" i="53" l="1"/>
  <c r="I43" i="53" l="1"/>
  <c r="I19" i="53"/>
  <c r="I44" i="53"/>
  <c r="K16" i="53"/>
  <c r="F16" i="53"/>
  <c r="F17" i="53"/>
  <c r="K17" i="53"/>
  <c r="F11" i="53" l="1"/>
  <c r="F117" i="53" l="1"/>
  <c r="F116" i="53"/>
  <c r="K115" i="53"/>
  <c r="F115" i="53"/>
  <c r="K114" i="53"/>
  <c r="K113" i="53"/>
  <c r="F113" i="53"/>
  <c r="F111" i="53"/>
  <c r="F110" i="53"/>
  <c r="I104" i="53"/>
  <c r="K104" i="53" s="1"/>
  <c r="F104" i="53"/>
  <c r="F103" i="53"/>
  <c r="I102" i="53"/>
  <c r="K102" i="53" s="1"/>
  <c r="F102" i="53"/>
  <c r="I101" i="53"/>
  <c r="F101" i="53"/>
  <c r="F98" i="53"/>
  <c r="F97" i="53"/>
  <c r="K96" i="53"/>
  <c r="F96" i="53"/>
  <c r="K95" i="53"/>
  <c r="K94" i="53"/>
  <c r="F94" i="53"/>
  <c r="F93" i="53"/>
  <c r="K92" i="53"/>
  <c r="F92" i="53"/>
  <c r="K91" i="53"/>
  <c r="K90" i="53"/>
  <c r="K89" i="53"/>
  <c r="K88" i="53"/>
  <c r="K87" i="53"/>
  <c r="F87" i="53"/>
  <c r="I86" i="53"/>
  <c r="K86" i="53" s="1"/>
  <c r="F86" i="53"/>
  <c r="I85" i="53"/>
  <c r="K85" i="53" s="1"/>
  <c r="F85" i="53"/>
  <c r="K84" i="53"/>
  <c r="K83" i="53"/>
  <c r="K82" i="53"/>
  <c r="F82" i="53"/>
  <c r="I81" i="53"/>
  <c r="K81" i="53" s="1"/>
  <c r="F81" i="53"/>
  <c r="K80" i="53"/>
  <c r="I79" i="53"/>
  <c r="K79" i="53" s="1"/>
  <c r="K78" i="53"/>
  <c r="K77" i="53"/>
  <c r="F77" i="53"/>
  <c r="K76" i="53"/>
  <c r="I75" i="53"/>
  <c r="K75" i="53" s="1"/>
  <c r="I74" i="53"/>
  <c r="K74" i="53" s="1"/>
  <c r="F74" i="53"/>
  <c r="I73" i="53"/>
  <c r="K73" i="53" s="1"/>
  <c r="F73" i="53"/>
  <c r="K72" i="53"/>
  <c r="K71" i="53"/>
  <c r="F71" i="53"/>
  <c r="F67" i="53"/>
  <c r="F66" i="53"/>
  <c r="I65" i="53"/>
  <c r="F65" i="53"/>
  <c r="K64" i="53"/>
  <c r="F64" i="53"/>
  <c r="K63" i="53"/>
  <c r="K62" i="53"/>
  <c r="K61" i="53"/>
  <c r="F61" i="53"/>
  <c r="K60" i="53"/>
  <c r="K59" i="53"/>
  <c r="K58" i="53"/>
  <c r="K57" i="53"/>
  <c r="F57" i="53"/>
  <c r="K56" i="53"/>
  <c r="F56" i="53"/>
  <c r="K53" i="53"/>
  <c r="K52" i="53"/>
  <c r="F52" i="53"/>
  <c r="K51" i="53"/>
  <c r="I50" i="53"/>
  <c r="F50" i="53"/>
  <c r="I49" i="53"/>
  <c r="K49" i="53" s="1"/>
  <c r="F49" i="53"/>
  <c r="I48" i="53"/>
  <c r="F48" i="53"/>
  <c r="K47" i="53"/>
  <c r="F47" i="53"/>
  <c r="K46" i="53"/>
  <c r="K45" i="53"/>
  <c r="F45" i="53"/>
  <c r="K44" i="53"/>
  <c r="K43" i="53"/>
  <c r="F43" i="53"/>
  <c r="K42" i="53"/>
  <c r="K41" i="53"/>
  <c r="K40" i="53"/>
  <c r="K39" i="53"/>
  <c r="K38" i="53"/>
  <c r="F38" i="53"/>
  <c r="F37" i="53"/>
  <c r="K36" i="53"/>
  <c r="K35" i="53"/>
  <c r="K34" i="53"/>
  <c r="K33" i="53"/>
  <c r="K32" i="53"/>
  <c r="F32" i="53"/>
  <c r="K31" i="53"/>
  <c r="K30" i="53"/>
  <c r="K29" i="53"/>
  <c r="K28" i="53"/>
  <c r="K27" i="53"/>
  <c r="K26" i="53"/>
  <c r="K25" i="53"/>
  <c r="F25" i="53"/>
  <c r="K20" i="53"/>
  <c r="K19" i="53"/>
  <c r="I18" i="53"/>
  <c r="K18" i="53" s="1"/>
  <c r="K15" i="53"/>
  <c r="F14" i="53"/>
  <c r="F13" i="53"/>
  <c r="F12" i="53"/>
  <c r="F10" i="53"/>
  <c r="F9" i="53"/>
  <c r="K99" i="53" l="1"/>
  <c r="K118" i="53"/>
  <c r="K54" i="53"/>
  <c r="K108" i="53"/>
  <c r="F118" i="53"/>
  <c r="F99" i="53"/>
  <c r="F108" i="53"/>
  <c r="F54" i="53"/>
  <c r="F15" i="53"/>
  <c r="K120" i="53" l="1"/>
  <c r="K121" i="53" s="1"/>
  <c r="K122" i="53" s="1"/>
  <c r="F121" i="53"/>
  <c r="F123" i="53" s="1"/>
  <c r="K123" i="53" l="1"/>
  <c r="K125" i="53" s="1"/>
  <c r="K124" i="53" s="1"/>
</calcChain>
</file>

<file path=xl/sharedStrings.xml><?xml version="1.0" encoding="utf-8"?>
<sst xmlns="http://schemas.openxmlformats.org/spreadsheetml/2006/main" count="405" uniqueCount="274">
  <si>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</si>
  <si>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</si>
  <si>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</si>
  <si>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</si>
  <si>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</si>
  <si>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</si>
  <si>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</si>
  <si>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</si>
  <si>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</si>
  <si>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</si>
  <si>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</si>
  <si>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</si>
  <si>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</si>
  <si>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</si>
  <si>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</si>
  <si>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</si>
  <si>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</si>
  <si>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</si>
  <si>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</si>
  <si>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</si>
  <si>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</si>
  <si>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</si>
  <si>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</si>
  <si>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</si>
  <si>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</si>
  <si>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</si>
  <si>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</si>
  <si>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</si>
  <si>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</si>
  <si>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</si>
  <si>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</si>
  <si>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</si>
  <si>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</si>
  <si>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</si>
  <si>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</si>
  <si>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</si>
  <si>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</si>
  <si>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</si>
  <si>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</si>
  <si>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</si>
  <si>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</si>
  <si>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</si>
  <si>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</si>
  <si>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</si>
  <si>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</si>
  <si>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</si>
  <si>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</si>
  <si>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</si>
  <si>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</si>
  <si>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</si>
  <si>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</si>
  <si>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</si>
  <si>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</si>
  <si>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</si>
  <si>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</si>
  <si>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</si>
  <si>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</si>
  <si>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</si>
  <si>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</si>
  <si>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</si>
  <si>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</si>
  <si>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</si>
  <si>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</si>
  <si>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</si>
  <si>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</si>
  <si>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</si>
  <si>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</si>
  <si>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</si>
  <si>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</si>
  <si>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</si>
  <si>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</si>
  <si>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</si>
  <si>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</si>
  <si>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</si>
  <si>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</si>
  <si>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</si>
  <si>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</si>
  <si>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</si>
  <si>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</si>
  <si>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</si>
  <si>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</si>
  <si>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</si>
  <si>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</si>
  <si>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</si>
  <si>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</si>
  <si>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</si>
  <si>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</si>
  <si>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</si>
  <si>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</si>
  <si>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</si>
  <si>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</si>
  <si>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</si>
  <si>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</si>
  <si>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</si>
  <si>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</si>
  <si>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</si>
  <si>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</si>
  <si>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</si>
  <si>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</si>
  <si>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</si>
  <si>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</si>
  <si>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</si>
  <si>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</si>
  <si>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</si>
  <si>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</si>
  <si>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</si>
  <si>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</si>
  <si>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</si>
  <si>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</si>
  <si>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</si>
  <si>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</si>
  <si>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</si>
  <si>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</si>
  <si>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</si>
  <si>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</si>
  <si>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</si>
  <si>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</si>
  <si>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</si>
  <si>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</si>
  <si>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</si>
  <si>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</si>
  <si>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</si>
  <si>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</si>
  <si>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</si>
  <si>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</si>
  <si>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</si>
  <si>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</si>
  <si>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</si>
  <si>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</si>
  <si>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</si>
  <si>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</si>
  <si>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</si>
  <si>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</si>
  <si>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</si>
  <si>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</si>
  <si>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</si>
  <si>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</si>
  <si>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</si>
  <si>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</si>
  <si>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</si>
  <si>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м2</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</si>
  <si>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</si>
  <si>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</si>
  <si>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</si>
  <si>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</si>
  <si>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</si>
  <si>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</si>
  <si>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</si>
  <si>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</si>
  <si>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</si>
  <si>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</si>
  <si>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</si>
  <si>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</si>
  <si>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</si>
  <si>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</si>
  <si>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</si>
  <si>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</si>
  <si>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Фарба інтер'єрна акрилова  RAL 7047 ( в акті розписати)</t>
  </si>
  <si>
    <t>Фарба інтер'єрна акрилова  RAL 3020 ( в акті розписати)</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</si>
  <si>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</si>
  <si>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</si>
  <si>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</si>
  <si>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</si>
  <si>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</si>
  <si>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</si>
  <si>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</si>
  <si>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</si>
  <si>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</si>
  <si>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</si>
  <si>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</si>
  <si>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</si>
  <si>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</si>
  <si>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</si>
  <si>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</si>
  <si>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</si>
  <si>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Зєднувач лінійний, </t>
  </si>
  <si>
    <t>Дюбель ударний потай 6x60 мм 100 шт.</t>
  </si>
  <si>
    <t>Шпаклівка Knauf FUGENFULLER 25 кг</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</si>
  <si>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</si>
  <si>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</si>
  <si>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</si>
  <si>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</si>
  <si>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</si>
  <si>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</si>
  <si>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</si>
  <si>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</si>
  <si>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</si>
  <si>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</si>
  <si>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Гіпсокартон  Knauf 2500x1200х12,5 мм 3 кв. м</t>
  </si>
  <si>
    <t xml:space="preserve">Шпаклювання стін і перегородок  (2 разова шпаклівка  грунтовка і шліфування) </t>
  </si>
  <si>
    <t>Комутаційна шафа</t>
  </si>
  <si>
    <t>Миття скляних вітрин з обох боків з їх очищенням  (вартість моючих входить в вартість)</t>
  </si>
  <si>
    <t>Післябудівельне прибирання</t>
  </si>
  <si>
    <t>Монтаж лінійних світильників на підвісах</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</si>
  <si>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</si>
  <si>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</si>
  <si>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</si>
  <si>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Трос оцинкованный 2 мм </t>
  </si>
  <si>
    <t>Стяжка для кабелю UP! (Underprice) нейлоновий 3.6x300 (100 шт./уп.) білий</t>
  </si>
  <si>
    <t>Труба гофрована UP! (Underprice) 350H 20 мм / 50 м</t>
  </si>
  <si>
    <t>Плитка Cersanit Henley  Grey 30x60</t>
  </si>
  <si>
    <t>комп</t>
  </si>
  <si>
    <t xml:space="preserve">Монтаж ПВХ плінтуса на саморізи </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</si>
  <si>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</si>
  <si>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</si>
  <si>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</si>
  <si>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</si>
  <si>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</si>
  <si>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уп</t>
  </si>
  <si>
    <t>Кріплення анкерами сейфа/металлевої шкафи до полу(стіни)</t>
  </si>
  <si>
    <t>Сейф</t>
  </si>
  <si>
    <t>Анкер розпірний з болтом 10х80 EU 10x80 мм</t>
  </si>
  <si>
    <t>Розетка із заземленням Schneider Electric Прима без шторок білий WDE001080</t>
  </si>
  <si>
    <t>Рамка 4 посту Schneider Electric Asfora горизонтальна, білий</t>
  </si>
  <si>
    <t xml:space="preserve">Демонтаж керамічної плитки </t>
  </si>
  <si>
    <t xml:space="preserve">Укладання плитки с прирізкою (підготвка, грунтування, укладання,затирання швів) </t>
  </si>
  <si>
    <t>Демонтаж світильників</t>
  </si>
  <si>
    <t xml:space="preserve">Штроблення із заробленням </t>
  </si>
  <si>
    <t>Монтаж та збір ЩН до 24 місць</t>
  </si>
  <si>
    <t>щит ( в акті указати маркування)</t>
  </si>
  <si>
    <t>Тросовий підвіс для шинопроводу LD 2002 150 см</t>
  </si>
  <si>
    <t>З’єднувач Т-подібний LightMaster для шинопроводу однофазного 1 шт./уп. чорний LD2003</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</si>
  <si>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</si>
  <si>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</si>
  <si>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</si>
  <si>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</si>
  <si>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</si>
  <si>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</si>
  <si>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Доставка меблів,обладнання (Бориспільский р-н с. Мартусівка Моїсеєва 72)</t>
  </si>
  <si>
    <t>Закриття плівкою</t>
  </si>
  <si>
    <t>м/п</t>
  </si>
  <si>
    <t>Плівка поліетиленова 100 мк 1,5 м 100 пог.м 300 кв. м сіра</t>
  </si>
  <si>
    <t>комплект кріплень (розписати в акті)</t>
  </si>
  <si>
    <t>Саморез со сверлом по металу 3.5x9 мм 500 шт</t>
  </si>
  <si>
    <t>Демонтаж клея на підлозі з частковим шпаклюванням(підготовка пола)</t>
  </si>
  <si>
    <t>Заливка самовирівнювальної суміші</t>
  </si>
  <si>
    <t>Ceresit СN 69</t>
  </si>
  <si>
    <t>меш</t>
  </si>
  <si>
    <t>рул</t>
  </si>
  <si>
    <t>м</t>
  </si>
  <si>
    <t>Перегородка битової із ГКЛ в один шар з обох боків</t>
  </si>
  <si>
    <t>Покраска реклами</t>
  </si>
  <si>
    <t>Найменування будови та її адреса : Відкриття магазину за адресою, м. Павлоград</t>
  </si>
  <si>
    <t>Демонтаж перегороки (мет. труба, ДСП.)</t>
  </si>
  <si>
    <t>Заміна карт стелі АРМСТРОНГ</t>
  </si>
  <si>
    <t>Перегородка із ГКЛ в один шар</t>
  </si>
  <si>
    <t>м.п</t>
  </si>
  <si>
    <t>Монтаж ОСБ полоси 1200 мм</t>
  </si>
  <si>
    <t>Саморези по дереву</t>
  </si>
  <si>
    <t>Монтаж закладніх під Лайт Бокс</t>
  </si>
  <si>
    <t>Кріплення грошового ящику</t>
  </si>
  <si>
    <t xml:space="preserve">Монтаж ТВ та Лайт боксів на підвісах </t>
  </si>
  <si>
    <t>Монтаж розеток накладна</t>
  </si>
  <si>
    <t xml:space="preserve">Монтаж розетки накладної за потолком </t>
  </si>
  <si>
    <t>X-LED 90ВТ ТРИКУТНИК ЧОРНИЙ (3X680) LSNTRI-90B</t>
  </si>
  <si>
    <t>Монтаж світильників вбудованих</t>
  </si>
  <si>
    <t>Шинопровід 1-фазний LightMaster CAB2000 100 см білий</t>
  </si>
  <si>
    <t>Шинопровід 1-фазний LightMaster CAB2000 200 см білий</t>
  </si>
  <si>
    <t>LED світильник LightMaster LLT201, потужність 30Вт,  4000K білий</t>
  </si>
  <si>
    <t>Монтаж шафи СКС (підключення обладнання)</t>
  </si>
  <si>
    <t>Обжим UTP кабелю в патч панель</t>
  </si>
  <si>
    <t>Фуга Ceresit CE 40 aguastatic  5 кг</t>
  </si>
  <si>
    <t>Монтаж бруса до стіни під винос 250 мм</t>
  </si>
  <si>
    <t xml:space="preserve">Брус 50*50 2м </t>
  </si>
  <si>
    <t>Монтаж та підючення камери відеонагляду</t>
  </si>
  <si>
    <t>EVROLIGHT PANEL 5000Лм (в акті розписати)</t>
  </si>
  <si>
    <t>LED світильник 600x600 ( в акті розписати)</t>
  </si>
  <si>
    <t>Фарування стін (за 2 рази+грунт) ral 3020</t>
  </si>
  <si>
    <t xml:space="preserve">Монтаж лічильника </t>
  </si>
  <si>
    <t>Лічильник (замовник)</t>
  </si>
  <si>
    <t>Плита OSB-3 SWISS KRONO 16х1250х2500 мм (80511115)</t>
  </si>
  <si>
    <t>Монтаж wifi вимикача для реклами</t>
  </si>
  <si>
    <t>Вимикач двух канальное WiFi реле</t>
  </si>
  <si>
    <t>Плита армстронг Ритейл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</si>
</sst>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9">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0"/>
      <name val="Calibri"/>
      <family val="2"/>
      <charset val="204"/>
    </font>
    <font>
      <sz val="12"/>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239">
    <xf numFmtId="0" fontId="0" fillId="0" borderId="0" xfId="0"/>
    <xf numFmtId="0" fontId="3" fillId="0" borderId="0" xfId="4"/>
    <xf numFmtId="0" fontId="4" fillId="0" borderId="0" xfId="48" applyFont="1" applyAlignment="1">
      <alignment horizontal="left" vertical="top"/>
    </xf>
    <xf numFmtId="0" fontId="5" fillId="0" borderId="0" xfId="4" applyFont="1" applyAlignment="1">
      <alignment vertical="center" wrapText="1"/>
    </xf>
    <xf numFmtId="0" fontId="7" fillId="0" borderId="5" xfId="4" applyFont="1" applyBorder="1" applyAlignment="1">
      <alignment horizontal="left" vertical="top"/>
    </xf>
    <xf numFmtId="0" fontId="3" fillId="0" borderId="5" xfId="4" applyBorder="1" applyAlignment="1">
      <alignment horizontal="left" vertical="center"/>
    </xf>
    <xf numFmtId="0" fontId="3" fillId="0" borderId="0" xfId="4" applyAlignment="1">
      <alignment horizontal="left" vertical="center"/>
    </xf>
    <xf numFmtId="0" fontId="3" fillId="0" borderId="5" xfId="4" applyBorder="1"/>
    <xf numFmtId="0" fontId="3" fillId="0" borderId="10" xfId="4" applyBorder="1" applyAlignment="1">
      <alignment horizontal="left" vertical="center"/>
    </xf>
    <xf numFmtId="0" fontId="3" fillId="0" borderId="10" xfId="4" applyBorder="1"/>
    <xf numFmtId="0" fontId="8" fillId="0" borderId="0" xfId="9" applyFont="1"/>
    <xf numFmtId="0" fontId="10" fillId="0" borderId="0" xfId="9" applyFont="1"/>
    <xf numFmtId="0" fontId="4" fillId="0" borderId="0" xfId="48" applyFont="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Alignment="1">
      <alignment horizontal="left" wrapText="1"/>
    </xf>
    <xf numFmtId="0" fontId="10" fillId="0" borderId="0" xfId="9" applyFont="1" applyAlignment="1">
      <alignment horizontal="left"/>
    </xf>
    <xf numFmtId="0" fontId="41" fillId="4" borderId="1" xfId="48" applyFont="1" applyFill="1" applyBorder="1" applyAlignment="1">
      <alignment horizontal="center" vertical="center" wrapText="1"/>
    </xf>
    <xf numFmtId="4" fontId="41" fillId="4" borderId="1" xfId="48" applyNumberFormat="1" applyFont="1" applyFill="1" applyBorder="1" applyAlignment="1">
      <alignment horizontal="center" vertical="center" wrapText="1"/>
    </xf>
    <xf numFmtId="4" fontId="41" fillId="4" borderId="1" xfId="48" applyNumberFormat="1" applyFont="1" applyFill="1" applyBorder="1" applyAlignment="1">
      <alignment horizontal="center" vertical="center"/>
    </xf>
    <xf numFmtId="49" fontId="41" fillId="4" borderId="1" xfId="48" applyNumberFormat="1" applyFont="1" applyFill="1" applyBorder="1" applyAlignment="1" applyProtection="1">
      <alignment horizontal="center" vertical="center" wrapText="1"/>
      <protection locked="0"/>
    </xf>
    <xf numFmtId="0" fontId="43" fillId="9" borderId="1" xfId="28" applyFont="1" applyFill="1" applyBorder="1" applyAlignment="1">
      <alignment horizontal="center" vertical="center" wrapText="1"/>
    </xf>
    <xf numFmtId="4" fontId="43" fillId="9" borderId="1" xfId="48" applyNumberFormat="1" applyFont="1" applyFill="1" applyBorder="1" applyAlignment="1">
      <alignment horizontal="center" vertical="center" wrapText="1"/>
    </xf>
    <xf numFmtId="0" fontId="43" fillId="9" borderId="1" xfId="19" applyFont="1" applyFill="1" applyBorder="1" applyAlignment="1" applyProtection="1">
      <alignment horizontal="left" vertical="center" wrapText="1"/>
    </xf>
    <xf numFmtId="49" fontId="43" fillId="9" borderId="1" xfId="48" applyNumberFormat="1" applyFont="1" applyFill="1" applyBorder="1" applyAlignment="1" applyProtection="1">
      <alignment horizontal="center" vertical="center" wrapText="1"/>
      <protection locked="0"/>
    </xf>
    <xf numFmtId="4" fontId="43" fillId="9" borderId="1" xfId="48" applyNumberFormat="1" applyFont="1" applyFill="1" applyBorder="1" applyAlignment="1">
      <alignment horizontal="center" vertical="center"/>
    </xf>
    <xf numFmtId="0" fontId="41" fillId="0" borderId="0" xfId="0" applyFont="1" applyAlignment="1">
      <alignment horizontal="center" vertical="center"/>
    </xf>
    <xf numFmtId="1" fontId="41" fillId="4" borderId="1" xfId="48" applyNumberFormat="1" applyFont="1" applyFill="1" applyBorder="1" applyAlignment="1">
      <alignment horizontal="center" vertical="center"/>
    </xf>
    <xf numFmtId="166" fontId="43" fillId="4" borderId="0" xfId="0" applyNumberFormat="1" applyFont="1" applyFill="1" applyAlignment="1">
      <alignment horizontal="center" vertical="center" wrapText="1"/>
    </xf>
    <xf numFmtId="0" fontId="41" fillId="0" borderId="1" xfId="0" applyFont="1" applyBorder="1" applyAlignment="1">
      <alignment horizontal="center" vertical="center"/>
    </xf>
    <xf numFmtId="4" fontId="41" fillId="2" borderId="1" xfId="48" applyNumberFormat="1" applyFont="1" applyFill="1" applyBorder="1" applyAlignment="1">
      <alignment horizontal="center" vertical="center"/>
    </xf>
    <xf numFmtId="0" fontId="43" fillId="2" borderId="1" xfId="48" applyFont="1" applyFill="1" applyBorder="1" applyAlignment="1">
      <alignment horizontal="center" vertical="center" wrapText="1"/>
    </xf>
    <xf numFmtId="166" fontId="41" fillId="2" borderId="1" xfId="48" applyNumberFormat="1" applyFont="1" applyFill="1" applyBorder="1" applyAlignment="1">
      <alignment horizontal="center" vertical="center"/>
    </xf>
    <xf numFmtId="166" fontId="43" fillId="2" borderId="1" xfId="48" applyNumberFormat="1" applyFont="1" applyFill="1" applyBorder="1" applyAlignment="1">
      <alignment horizontal="center" vertical="center"/>
    </xf>
    <xf numFmtId="4" fontId="43" fillId="2" borderId="1" xfId="48" applyNumberFormat="1" applyFont="1" applyFill="1" applyBorder="1" applyAlignment="1">
      <alignment horizontal="center" vertical="center"/>
    </xf>
    <xf numFmtId="10" fontId="43" fillId="2" borderId="1" xfId="48" applyNumberFormat="1" applyFont="1" applyFill="1" applyBorder="1" applyAlignment="1">
      <alignment horizontal="center" vertical="center" wrapText="1"/>
    </xf>
    <xf numFmtId="9" fontId="43" fillId="2" borderId="1" xfId="48" applyNumberFormat="1" applyFont="1" applyFill="1" applyBorder="1" applyAlignment="1">
      <alignment horizontal="center" vertical="center" wrapText="1"/>
    </xf>
    <xf numFmtId="0" fontId="41" fillId="2" borderId="1" xfId="48" applyFont="1" applyFill="1" applyBorder="1" applyAlignment="1">
      <alignment horizontal="center" vertical="center"/>
    </xf>
    <xf numFmtId="166" fontId="41" fillId="0" borderId="0" xfId="48" applyNumberFormat="1" applyFont="1" applyAlignment="1">
      <alignment horizontal="center" vertical="center"/>
    </xf>
    <xf numFmtId="166" fontId="41" fillId="0" borderId="1" xfId="48" applyNumberFormat="1" applyFont="1" applyBorder="1" applyAlignment="1">
      <alignment horizontal="center" vertical="center" wrapText="1"/>
    </xf>
    <xf numFmtId="0" fontId="41" fillId="4" borderId="17" xfId="48" applyFont="1" applyFill="1" applyBorder="1" applyAlignment="1">
      <alignment horizontal="center" vertical="center" wrapText="1"/>
    </xf>
    <xf numFmtId="4" fontId="41" fillId="4" borderId="17" xfId="48" applyNumberFormat="1" applyFont="1" applyFill="1" applyBorder="1" applyAlignment="1">
      <alignment horizontal="center" vertical="center" wrapText="1"/>
    </xf>
    <xf numFmtId="0" fontId="41" fillId="4" borderId="1" xfId="8" applyFont="1" applyFill="1" applyBorder="1" applyAlignment="1">
      <alignment horizontal="center" vertical="center" wrapText="1"/>
    </xf>
    <xf numFmtId="166" fontId="41" fillId="4" borderId="1" xfId="8" applyNumberFormat="1" applyFont="1" applyFill="1" applyBorder="1" applyAlignment="1">
      <alignment horizontal="center" vertical="center"/>
    </xf>
    <xf numFmtId="166" fontId="41" fillId="4" borderId="1" xfId="48" applyNumberFormat="1" applyFont="1" applyFill="1" applyBorder="1" applyAlignment="1">
      <alignment horizontal="center" vertical="center" wrapText="1"/>
    </xf>
    <xf numFmtId="166" fontId="41" fillId="9" borderId="1" xfId="8" applyNumberFormat="1" applyFont="1" applyFill="1" applyBorder="1" applyAlignment="1" applyProtection="1">
      <alignment horizontal="center" vertical="center" wrapText="1"/>
      <protection locked="0"/>
    </xf>
    <xf numFmtId="166" fontId="43" fillId="9" borderId="1" xfId="8" applyNumberFormat="1" applyFont="1" applyFill="1" applyBorder="1" applyAlignment="1" applyProtection="1">
      <alignment horizontal="center" vertical="center" wrapText="1"/>
      <protection locked="0"/>
    </xf>
    <xf numFmtId="49" fontId="41" fillId="0" borderId="1" xfId="48" applyNumberFormat="1" applyFont="1" applyBorder="1" applyAlignment="1" applyProtection="1">
      <alignment horizontal="center" vertical="center" wrapText="1"/>
      <protection locked="0"/>
    </xf>
    <xf numFmtId="166" fontId="41" fillId="4" borderId="1" xfId="0" applyNumberFormat="1" applyFont="1" applyFill="1" applyBorder="1" applyAlignment="1">
      <alignment horizontal="center" vertical="center"/>
    </xf>
    <xf numFmtId="166" fontId="41" fillId="4" borderId="1" xfId="48" applyNumberFormat="1" applyFont="1" applyFill="1" applyBorder="1" applyAlignment="1">
      <alignment horizontal="center" vertical="center"/>
    </xf>
    <xf numFmtId="166" fontId="41" fillId="0" borderId="1" xfId="48" applyNumberFormat="1" applyFont="1" applyBorder="1" applyAlignment="1">
      <alignment horizontal="center" vertical="center"/>
    </xf>
    <xf numFmtId="166" fontId="41" fillId="4" borderId="1" xfId="0" applyNumberFormat="1" applyFont="1" applyFill="1" applyBorder="1" applyAlignment="1">
      <alignment horizontal="left" vertical="center" wrapText="1"/>
    </xf>
    <xf numFmtId="166" fontId="41" fillId="4" borderId="1" xfId="8" applyNumberFormat="1" applyFont="1" applyFill="1" applyBorder="1" applyAlignment="1" applyProtection="1">
      <alignment horizontal="center" vertical="center" wrapText="1"/>
      <protection locked="0"/>
    </xf>
    <xf numFmtId="49" fontId="41" fillId="4" borderId="1" xfId="48" applyNumberFormat="1" applyFont="1" applyFill="1" applyBorder="1" applyAlignment="1" applyProtection="1">
      <alignment horizontal="left" vertical="center" wrapText="1"/>
      <protection locked="0"/>
    </xf>
    <xf numFmtId="0" fontId="41" fillId="4" borderId="1" xfId="0" applyFont="1" applyFill="1" applyBorder="1" applyAlignment="1">
      <alignment vertical="center" wrapText="1"/>
    </xf>
    <xf numFmtId="0" fontId="41" fillId="4" borderId="1" xfId="0" applyFont="1" applyFill="1" applyBorder="1" applyAlignment="1">
      <alignment horizontal="center" vertical="center"/>
    </xf>
    <xf numFmtId="0" fontId="41" fillId="4" borderId="1" xfId="28" applyFont="1" applyFill="1" applyBorder="1" applyAlignment="1">
      <alignment horizontal="center" vertical="center" wrapText="1"/>
    </xf>
    <xf numFmtId="166" fontId="41" fillId="9" borderId="1" xfId="48" applyNumberFormat="1" applyFont="1" applyFill="1" applyBorder="1" applyAlignment="1">
      <alignment horizontal="center" vertical="center" wrapText="1"/>
    </xf>
    <xf numFmtId="0" fontId="41" fillId="4" borderId="1" xfId="48" applyFont="1" applyFill="1" applyBorder="1" applyAlignment="1">
      <alignment horizontal="left" vertical="center" wrapText="1"/>
    </xf>
    <xf numFmtId="166" fontId="41" fillId="4" borderId="1" xfId="0" applyNumberFormat="1" applyFont="1" applyFill="1" applyBorder="1" applyAlignment="1">
      <alignment horizontal="left" vertical="center"/>
    </xf>
    <xf numFmtId="2" fontId="41" fillId="4" borderId="1" xfId="48" applyNumberFormat="1" applyFont="1" applyFill="1" applyBorder="1" applyAlignment="1" applyProtection="1">
      <alignment horizontal="center" vertical="center" wrapText="1"/>
      <protection locked="0"/>
    </xf>
    <xf numFmtId="0" fontId="41" fillId="4" borderId="1" xfId="0" applyFont="1" applyFill="1" applyBorder="1" applyAlignment="1">
      <alignment horizontal="left" vertical="center" wrapText="1"/>
    </xf>
    <xf numFmtId="0" fontId="45" fillId="0" borderId="0" xfId="0" applyFont="1" applyAlignment="1">
      <alignment horizontal="left" vertical="center"/>
    </xf>
    <xf numFmtId="0" fontId="45" fillId="4" borderId="1" xfId="48" applyFont="1" applyFill="1" applyBorder="1" applyAlignment="1">
      <alignment horizontal="center" vertical="center" wrapText="1"/>
    </xf>
    <xf numFmtId="166" fontId="45" fillId="0" borderId="1" xfId="48" applyNumberFormat="1" applyFont="1" applyBorder="1" applyAlignment="1">
      <alignment horizontal="center" vertical="center" wrapText="1"/>
    </xf>
    <xf numFmtId="166" fontId="46" fillId="4" borderId="1" xfId="48" applyNumberFormat="1" applyFont="1" applyFill="1" applyBorder="1" applyAlignment="1">
      <alignment horizontal="center" vertical="center" wrapText="1"/>
    </xf>
    <xf numFmtId="166" fontId="45" fillId="4" borderId="1" xfId="48" applyNumberFormat="1" applyFont="1" applyFill="1" applyBorder="1" applyAlignment="1">
      <alignment horizontal="center" vertical="center" wrapText="1"/>
    </xf>
    <xf numFmtId="0" fontId="41" fillId="0" borderId="0" xfId="0" applyFont="1" applyAlignment="1">
      <alignment horizontal="left" vertical="center"/>
    </xf>
    <xf numFmtId="166" fontId="43" fillId="9" borderId="1" xfId="48" applyNumberFormat="1" applyFont="1" applyFill="1" applyBorder="1" applyAlignment="1">
      <alignment horizontal="center" vertical="center" wrapText="1"/>
    </xf>
    <xf numFmtId="0" fontId="41" fillId="4" borderId="1" xfId="57" applyFont="1" applyFill="1" applyBorder="1" applyAlignment="1" applyProtection="1">
      <alignment horizontal="left" vertical="center" wrapText="1"/>
    </xf>
    <xf numFmtId="0" fontId="41" fillId="4" borderId="1" xfId="58" applyFont="1" applyFill="1" applyBorder="1" applyAlignment="1">
      <alignment horizontal="center" vertical="center" wrapText="1"/>
    </xf>
    <xf numFmtId="166" fontId="41" fillId="4" borderId="1" xfId="3" applyNumberFormat="1" applyFont="1" applyFill="1" applyBorder="1" applyAlignment="1">
      <alignment horizontal="center" vertical="center" wrapText="1"/>
    </xf>
    <xf numFmtId="166" fontId="41" fillId="9" borderId="1" xfId="48" applyNumberFormat="1" applyFont="1" applyFill="1" applyBorder="1" applyAlignment="1">
      <alignment horizontal="center" vertical="center"/>
    </xf>
    <xf numFmtId="0" fontId="45" fillId="4" borderId="1" xfId="0" applyFont="1" applyFill="1" applyBorder="1" applyAlignment="1">
      <alignment vertical="center" wrapText="1"/>
    </xf>
    <xf numFmtId="0" fontId="45" fillId="4" borderId="0" xfId="0" applyFont="1" applyFill="1" applyAlignment="1">
      <alignment horizontal="left" vertical="center"/>
    </xf>
    <xf numFmtId="166" fontId="45" fillId="0" borderId="1" xfId="0" applyNumberFormat="1" applyFont="1" applyBorder="1" applyAlignment="1">
      <alignment horizontal="center" vertical="center"/>
    </xf>
    <xf numFmtId="4" fontId="45" fillId="4" borderId="1" xfId="48" applyNumberFormat="1" applyFont="1" applyFill="1" applyBorder="1" applyAlignment="1">
      <alignment horizontal="center" vertical="center" wrapText="1"/>
    </xf>
    <xf numFmtId="166" fontId="41" fillId="0" borderId="1" xfId="0" applyNumberFormat="1" applyFont="1" applyBorder="1" applyAlignment="1">
      <alignment horizontal="left" vertical="center" wrapText="1"/>
    </xf>
    <xf numFmtId="166" fontId="41" fillId="0" borderId="1" xfId="0" applyNumberFormat="1" applyFont="1" applyBorder="1" applyAlignment="1">
      <alignment horizontal="center" vertical="center"/>
    </xf>
    <xf numFmtId="166" fontId="45" fillId="4" borderId="1" xfId="48" applyNumberFormat="1" applyFont="1" applyFill="1" applyBorder="1" applyAlignment="1">
      <alignment horizontal="center" vertical="center"/>
    </xf>
    <xf numFmtId="166" fontId="45" fillId="4" borderId="1" xfId="0" applyNumberFormat="1" applyFont="1" applyFill="1" applyBorder="1" applyAlignment="1">
      <alignment horizontal="center" vertical="center"/>
    </xf>
    <xf numFmtId="166" fontId="41" fillId="4" borderId="1" xfId="48" applyNumberFormat="1" applyFont="1" applyFill="1" applyBorder="1" applyAlignment="1">
      <alignment horizontal="left" vertical="center" wrapText="1"/>
    </xf>
    <xf numFmtId="166" fontId="45" fillId="4" borderId="1" xfId="48" applyNumberFormat="1" applyFont="1" applyFill="1" applyBorder="1" applyAlignment="1">
      <alignment horizontal="left" vertical="center"/>
    </xf>
    <xf numFmtId="166" fontId="41" fillId="4" borderId="1" xfId="48" applyNumberFormat="1" applyFont="1" applyFill="1" applyBorder="1" applyAlignment="1">
      <alignment horizontal="left" vertical="center"/>
    </xf>
    <xf numFmtId="166" fontId="45" fillId="4" borderId="1" xfId="48" applyNumberFormat="1" applyFont="1" applyFill="1" applyBorder="1" applyAlignment="1">
      <alignment horizontal="left" vertical="center" wrapText="1"/>
    </xf>
    <xf numFmtId="0" fontId="45" fillId="4" borderId="1" xfId="0" applyFont="1" applyFill="1" applyBorder="1" applyAlignment="1">
      <alignment horizontal="left" vertical="center"/>
    </xf>
    <xf numFmtId="0" fontId="45" fillId="4" borderId="1" xfId="0" applyFont="1" applyFill="1" applyBorder="1" applyAlignment="1">
      <alignment horizontal="left" vertical="center" wrapText="1"/>
    </xf>
    <xf numFmtId="2" fontId="45" fillId="4" borderId="1" xfId="0" applyNumberFormat="1" applyFont="1" applyFill="1" applyBorder="1" applyAlignment="1">
      <alignment horizontal="center" vertical="center"/>
    </xf>
    <xf numFmtId="2" fontId="45" fillId="4" borderId="1" xfId="48" applyNumberFormat="1" applyFont="1" applyFill="1" applyBorder="1" applyAlignment="1">
      <alignment horizontal="center" vertical="center" wrapText="1"/>
    </xf>
    <xf numFmtId="0" fontId="45" fillId="4" borderId="1" xfId="0" applyFont="1" applyFill="1" applyBorder="1" applyAlignment="1">
      <alignment horizontal="center" vertical="center"/>
    </xf>
    <xf numFmtId="2" fontId="41" fillId="4" borderId="16" xfId="48" applyNumberFormat="1" applyFont="1" applyFill="1" applyBorder="1" applyAlignment="1" applyProtection="1">
      <alignment horizontal="center" vertical="center" wrapText="1"/>
      <protection locked="0"/>
    </xf>
    <xf numFmtId="0" fontId="45" fillId="4" borderId="1" xfId="48" applyFont="1" applyFill="1" applyBorder="1" applyAlignment="1">
      <alignment horizontal="left" vertical="center" wrapText="1"/>
    </xf>
    <xf numFmtId="2" fontId="45" fillId="4" borderId="1" xfId="0" applyNumberFormat="1" applyFont="1" applyFill="1" applyBorder="1" applyAlignment="1">
      <alignment horizontal="left" vertical="center"/>
    </xf>
    <xf numFmtId="0" fontId="46" fillId="4" borderId="1" xfId="48" applyFont="1" applyFill="1" applyBorder="1" applyAlignment="1">
      <alignment horizontal="left" vertical="center" wrapText="1"/>
    </xf>
    <xf numFmtId="49" fontId="45" fillId="4" borderId="1" xfId="48" applyNumberFormat="1" applyFont="1" applyFill="1" applyBorder="1" applyAlignment="1" applyProtection="1">
      <alignment horizontal="left" vertical="center" wrapText="1"/>
      <protection locked="0"/>
    </xf>
    <xf numFmtId="49" fontId="45" fillId="4" borderId="1" xfId="48" applyNumberFormat="1" applyFont="1" applyFill="1" applyBorder="1" applyAlignment="1" applyProtection="1">
      <alignment horizontal="center" vertical="center" wrapText="1"/>
      <protection locked="0"/>
    </xf>
    <xf numFmtId="0" fontId="45" fillId="4" borderId="1" xfId="8" applyFont="1" applyFill="1" applyBorder="1" applyAlignment="1">
      <alignment horizontal="left" vertical="center" wrapText="1"/>
    </xf>
    <xf numFmtId="0" fontId="45" fillId="4" borderId="1" xfId="8" applyFont="1" applyFill="1" applyBorder="1" applyAlignment="1">
      <alignment horizontal="center" vertical="center" wrapText="1"/>
    </xf>
    <xf numFmtId="166" fontId="45" fillId="4" borderId="1" xfId="8" applyNumberFormat="1" applyFont="1" applyFill="1" applyBorder="1" applyAlignment="1">
      <alignment horizontal="left" vertical="center"/>
    </xf>
    <xf numFmtId="1" fontId="45" fillId="4" borderId="1" xfId="48" applyNumberFormat="1" applyFont="1" applyFill="1" applyBorder="1" applyAlignment="1">
      <alignment horizontal="left" vertical="center" wrapText="1"/>
    </xf>
    <xf numFmtId="1" fontId="45" fillId="4" borderId="1" xfId="48" applyNumberFormat="1" applyFont="1" applyFill="1" applyBorder="1" applyAlignment="1">
      <alignment horizontal="center" vertical="center" wrapText="1"/>
    </xf>
    <xf numFmtId="0" fontId="41" fillId="4" borderId="1" xfId="0" applyFont="1" applyFill="1" applyBorder="1" applyAlignment="1">
      <alignment horizontal="left" vertical="center"/>
    </xf>
    <xf numFmtId="0" fontId="45" fillId="4" borderId="1" xfId="19" applyFont="1" applyFill="1" applyBorder="1" applyAlignment="1" applyProtection="1">
      <alignment horizontal="left" vertical="center" wrapText="1"/>
    </xf>
    <xf numFmtId="0" fontId="45" fillId="4" borderId="1" xfId="19" applyFont="1" applyFill="1" applyBorder="1" applyAlignment="1" applyProtection="1">
      <alignment horizontal="center" vertical="center" wrapText="1"/>
    </xf>
    <xf numFmtId="0" fontId="45" fillId="4" borderId="1" xfId="28" applyFont="1" applyFill="1" applyBorder="1" applyAlignment="1">
      <alignment horizontal="center" vertical="center" wrapText="1"/>
    </xf>
    <xf numFmtId="166" fontId="41" fillId="4" borderId="1" xfId="48" applyNumberFormat="1" applyFont="1" applyFill="1" applyBorder="1" applyAlignment="1" applyProtection="1">
      <alignment horizontal="center" vertical="center" wrapText="1"/>
      <protection locked="0"/>
    </xf>
    <xf numFmtId="166" fontId="45" fillId="4" borderId="1" xfId="48" applyNumberFormat="1" applyFont="1" applyFill="1" applyBorder="1" applyAlignment="1" applyProtection="1">
      <alignment horizontal="center" vertical="center" wrapText="1"/>
      <protection locked="0"/>
    </xf>
    <xf numFmtId="0" fontId="45" fillId="4" borderId="1" xfId="48" applyFont="1" applyFill="1" applyBorder="1" applyAlignment="1">
      <alignment horizontal="left" vertical="center"/>
    </xf>
    <xf numFmtId="0" fontId="45" fillId="4" borderId="1" xfId="48" applyFont="1" applyFill="1" applyBorder="1" applyAlignment="1">
      <alignment horizontal="center" vertical="center"/>
    </xf>
    <xf numFmtId="166" fontId="45" fillId="4" borderId="1" xfId="8" applyNumberFormat="1" applyFont="1" applyFill="1" applyBorder="1" applyAlignment="1" applyProtection="1">
      <alignment horizontal="center" vertical="center" wrapText="1"/>
      <protection locked="0"/>
    </xf>
    <xf numFmtId="166" fontId="45" fillId="4" borderId="16" xfId="0" applyNumberFormat="1" applyFont="1" applyFill="1" applyBorder="1" applyAlignment="1">
      <alignment horizontal="center" vertical="center"/>
    </xf>
    <xf numFmtId="0" fontId="41" fillId="4" borderId="16" xfId="28" applyFont="1" applyFill="1" applyBorder="1" applyAlignment="1">
      <alignment horizontal="center" vertical="center" wrapText="1"/>
    </xf>
    <xf numFmtId="0" fontId="41" fillId="4" borderId="1" xfId="19" applyFont="1" applyFill="1" applyBorder="1" applyAlignment="1" applyProtection="1">
      <alignment horizontal="left" vertical="center" wrapText="1"/>
    </xf>
    <xf numFmtId="4" fontId="45" fillId="4" borderId="1" xfId="48" applyNumberFormat="1" applyFont="1" applyFill="1" applyBorder="1" applyAlignment="1">
      <alignment horizontal="center" vertical="center"/>
    </xf>
    <xf numFmtId="49" fontId="41" fillId="0" borderId="1" xfId="48" applyNumberFormat="1" applyFont="1" applyBorder="1" applyAlignment="1" applyProtection="1">
      <alignment horizontal="left" vertical="center" wrapText="1"/>
      <protection locked="0"/>
    </xf>
    <xf numFmtId="0" fontId="41" fillId="0" borderId="1" xfId="48" applyFont="1" applyBorder="1" applyAlignment="1">
      <alignment horizontal="left" vertical="center" wrapText="1"/>
    </xf>
    <xf numFmtId="166" fontId="41" fillId="0" borderId="1" xfId="48" applyNumberFormat="1" applyFont="1" applyBorder="1" applyAlignment="1">
      <alignment horizontal="left" vertical="center" wrapText="1"/>
    </xf>
    <xf numFmtId="166" fontId="45" fillId="0" borderId="1" xfId="48" applyNumberFormat="1" applyFont="1" applyBorder="1" applyAlignment="1">
      <alignment horizontal="left" vertical="center"/>
    </xf>
    <xf numFmtId="0" fontId="45" fillId="0" borderId="1" xfId="0" applyFont="1" applyBorder="1" applyAlignment="1">
      <alignment horizontal="center" vertical="center"/>
    </xf>
    <xf numFmtId="0" fontId="41" fillId="4" borderId="14" xfId="48" applyFont="1" applyFill="1" applyBorder="1" applyAlignment="1">
      <alignment horizontal="left" vertical="center" wrapText="1"/>
    </xf>
    <xf numFmtId="166" fontId="45" fillId="4" borderId="1" xfId="0" applyNumberFormat="1" applyFont="1" applyFill="1" applyBorder="1" applyAlignment="1">
      <alignment horizontal="left" vertical="center"/>
    </xf>
    <xf numFmtId="166" fontId="45" fillId="0" borderId="16" xfId="0" applyNumberFormat="1" applyFont="1" applyBorder="1" applyAlignment="1">
      <alignment horizontal="center" vertical="center"/>
    </xf>
    <xf numFmtId="2" fontId="41" fillId="4" borderId="1" xfId="48" applyNumberFormat="1" applyFont="1" applyFill="1" applyBorder="1" applyAlignment="1">
      <alignment horizontal="center" vertical="center" wrapText="1"/>
    </xf>
    <xf numFmtId="2" fontId="41" fillId="4" borderId="1" xfId="48" applyNumberFormat="1" applyFont="1" applyFill="1" applyBorder="1" applyAlignment="1">
      <alignment horizontal="left" vertical="center" wrapText="1"/>
    </xf>
    <xf numFmtId="9" fontId="41" fillId="4" borderId="1" xfId="48" applyNumberFormat="1" applyFont="1" applyFill="1" applyBorder="1" applyAlignment="1">
      <alignment horizontal="center" vertical="center" wrapText="1"/>
    </xf>
    <xf numFmtId="4" fontId="45" fillId="0" borderId="1" xfId="48" applyNumberFormat="1" applyFont="1" applyBorder="1" applyAlignment="1">
      <alignment horizontal="center" vertical="center" wrapText="1"/>
    </xf>
    <xf numFmtId="0" fontId="43" fillId="3" borderId="1" xfId="48" applyFont="1" applyFill="1" applyBorder="1" applyAlignment="1">
      <alignment horizontal="center" vertical="center" wrapText="1"/>
    </xf>
    <xf numFmtId="0" fontId="43" fillId="3" borderId="1" xfId="48" applyFont="1" applyFill="1" applyBorder="1" applyAlignment="1">
      <alignment horizontal="left" vertical="center"/>
    </xf>
    <xf numFmtId="0" fontId="43" fillId="3" borderId="1" xfId="48" applyFont="1" applyFill="1" applyBorder="1" applyAlignment="1">
      <alignment horizontal="left" vertical="center" wrapText="1"/>
    </xf>
    <xf numFmtId="4" fontId="43" fillId="3" borderId="1" xfId="48" applyNumberFormat="1" applyFont="1" applyFill="1" applyBorder="1" applyAlignment="1">
      <alignment horizontal="left" vertical="center" wrapText="1"/>
    </xf>
    <xf numFmtId="4" fontId="43" fillId="3" borderId="1" xfId="48" applyNumberFormat="1" applyFont="1" applyFill="1" applyBorder="1" applyAlignment="1">
      <alignment horizontal="center" vertical="center" wrapText="1"/>
    </xf>
    <xf numFmtId="0" fontId="41" fillId="0" borderId="0" xfId="0" applyFont="1" applyAlignment="1">
      <alignment vertical="center"/>
    </xf>
    <xf numFmtId="0" fontId="41" fillId="0" borderId="0" xfId="48" applyFont="1" applyAlignment="1">
      <alignment horizontal="left" vertical="center"/>
    </xf>
    <xf numFmtId="0" fontId="41" fillId="0" borderId="0" xfId="48" applyFont="1" applyAlignment="1">
      <alignment horizontal="center" vertical="center"/>
    </xf>
    <xf numFmtId="0" fontId="41" fillId="0" borderId="0" xfId="48" applyFont="1" applyAlignment="1">
      <alignment vertical="center"/>
    </xf>
    <xf numFmtId="0" fontId="43" fillId="4" borderId="1" xfId="48" applyFont="1" applyFill="1" applyBorder="1" applyAlignment="1">
      <alignment horizontal="center" vertical="center" wrapText="1"/>
    </xf>
    <xf numFmtId="4" fontId="41" fillId="4" borderId="1" xfId="48" applyNumberFormat="1" applyFont="1" applyFill="1" applyBorder="1" applyAlignment="1">
      <alignment horizontal="left" vertical="center" wrapText="1"/>
    </xf>
    <xf numFmtId="4" fontId="41" fillId="4" borderId="1" xfId="48" applyNumberFormat="1" applyFont="1" applyFill="1" applyBorder="1" applyAlignment="1">
      <alignment horizontal="left" vertical="center"/>
    </xf>
    <xf numFmtId="0" fontId="41" fillId="4" borderId="1" xfId="8" applyFont="1" applyFill="1" applyBorder="1" applyAlignment="1">
      <alignment horizontal="left" vertical="center" wrapText="1"/>
    </xf>
    <xf numFmtId="2" fontId="41" fillId="4" borderId="1" xfId="0" applyNumberFormat="1" applyFont="1" applyFill="1" applyBorder="1" applyAlignment="1">
      <alignment horizontal="center" vertical="center"/>
    </xf>
    <xf numFmtId="0" fontId="41" fillId="4" borderId="0" xfId="0" applyFont="1" applyFill="1" applyAlignment="1">
      <alignment vertical="center"/>
    </xf>
    <xf numFmtId="0" fontId="45" fillId="4" borderId="0" xfId="0" applyFont="1" applyFill="1" applyAlignment="1">
      <alignment vertical="center"/>
    </xf>
    <xf numFmtId="0" fontId="45" fillId="4" borderId="1" xfId="0" applyFont="1" applyFill="1" applyBorder="1" applyAlignment="1">
      <alignment vertical="center"/>
    </xf>
    <xf numFmtId="0" fontId="41" fillId="4" borderId="16" xfId="19" applyFont="1" applyFill="1" applyBorder="1" applyAlignment="1" applyProtection="1">
      <alignment horizontal="left" vertical="center" wrapText="1"/>
    </xf>
    <xf numFmtId="0" fontId="41" fillId="4" borderId="16" xfId="28" applyFont="1" applyFill="1" applyBorder="1" applyAlignment="1">
      <alignment horizontal="left" vertical="center" wrapText="1"/>
    </xf>
    <xf numFmtId="0" fontId="45" fillId="0" borderId="0" xfId="0" applyFont="1" applyAlignment="1">
      <alignment vertical="center"/>
    </xf>
    <xf numFmtId="0" fontId="43" fillId="9" borderId="14" xfId="48" applyFont="1" applyFill="1" applyBorder="1" applyAlignment="1">
      <alignment horizontal="left" vertical="center" wrapText="1"/>
    </xf>
    <xf numFmtId="0" fontId="43" fillId="9" borderId="1" xfId="48" applyFont="1" applyFill="1" applyBorder="1" applyAlignment="1">
      <alignment horizontal="left" vertical="center" wrapText="1"/>
    </xf>
    <xf numFmtId="0" fontId="43" fillId="9" borderId="1" xfId="48" applyFont="1" applyFill="1" applyBorder="1" applyAlignment="1">
      <alignment horizontal="center" vertical="center" wrapText="1"/>
    </xf>
    <xf numFmtId="0" fontId="43" fillId="4" borderId="17" xfId="48" applyFont="1" applyFill="1" applyBorder="1" applyAlignment="1">
      <alignment horizontal="center" vertical="center" wrapText="1"/>
    </xf>
    <xf numFmtId="0" fontId="43" fillId="4" borderId="17" xfId="48" applyFont="1" applyFill="1" applyBorder="1" applyAlignment="1">
      <alignment horizontal="left" vertical="center" wrapText="1"/>
    </xf>
    <xf numFmtId="166" fontId="43" fillId="4" borderId="17" xfId="48" applyNumberFormat="1" applyFont="1" applyFill="1" applyBorder="1" applyAlignment="1">
      <alignment horizontal="center" vertical="center" wrapText="1"/>
    </xf>
    <xf numFmtId="166" fontId="43" fillId="4" borderId="17" xfId="48" applyNumberFormat="1" applyFont="1" applyFill="1" applyBorder="1" applyAlignment="1">
      <alignment horizontal="left" vertical="center" wrapText="1"/>
    </xf>
    <xf numFmtId="0" fontId="43" fillId="4" borderId="1" xfId="48" applyFont="1" applyFill="1" applyBorder="1" applyAlignment="1">
      <alignment horizontal="left" vertical="center" wrapText="1"/>
    </xf>
    <xf numFmtId="0" fontId="41" fillId="0" borderId="1" xfId="0" applyFont="1" applyBorder="1" applyAlignment="1">
      <alignment horizontal="left" vertical="center"/>
    </xf>
    <xf numFmtId="0" fontId="43" fillId="2" borderId="1" xfId="48" applyFont="1" applyFill="1" applyBorder="1" applyAlignment="1">
      <alignment horizontal="left" vertical="center" wrapText="1"/>
    </xf>
    <xf numFmtId="4" fontId="41" fillId="2" borderId="1" xfId="48" applyNumberFormat="1" applyFont="1" applyFill="1" applyBorder="1" applyAlignment="1">
      <alignment horizontal="left" vertical="center" wrapText="1"/>
    </xf>
    <xf numFmtId="4" fontId="41" fillId="2" borderId="1" xfId="48" applyNumberFormat="1" applyFont="1" applyFill="1" applyBorder="1" applyAlignment="1">
      <alignment horizontal="center" vertical="center" wrapText="1"/>
    </xf>
    <xf numFmtId="0" fontId="43" fillId="2" borderId="1" xfId="28" applyFont="1" applyFill="1" applyBorder="1" applyAlignment="1">
      <alignment horizontal="left" vertical="center" wrapText="1"/>
    </xf>
    <xf numFmtId="4" fontId="41" fillId="2" borderId="1" xfId="48" applyNumberFormat="1" applyFont="1" applyFill="1" applyBorder="1" applyAlignment="1">
      <alignment horizontal="left" vertical="center"/>
    </xf>
    <xf numFmtId="0" fontId="43" fillId="2" borderId="1" xfId="48" applyFont="1" applyFill="1" applyBorder="1" applyAlignment="1">
      <alignment horizontal="left" vertical="center"/>
    </xf>
    <xf numFmtId="0" fontId="41" fillId="2" borderId="1" xfId="48" applyFont="1" applyFill="1" applyBorder="1" applyAlignment="1">
      <alignment horizontal="left" vertical="center"/>
    </xf>
    <xf numFmtId="0" fontId="41" fillId="4" borderId="0" xfId="48" applyFont="1" applyFill="1" applyAlignment="1">
      <alignment horizontal="left" vertical="center" wrapText="1"/>
    </xf>
    <xf numFmtId="0" fontId="41" fillId="2" borderId="0" xfId="59" applyFont="1" applyFill="1" applyAlignment="1">
      <alignment horizontal="left" vertical="center"/>
    </xf>
    <xf numFmtId="2" fontId="45" fillId="0" borderId="1" xfId="0" applyNumberFormat="1" applyFont="1" applyBorder="1" applyAlignment="1">
      <alignment horizontal="center" vertical="center"/>
    </xf>
    <xf numFmtId="0" fontId="41" fillId="0" borderId="1" xfId="48" applyFont="1" applyBorder="1" applyAlignment="1">
      <alignment horizontal="center" vertical="center" wrapText="1"/>
    </xf>
    <xf numFmtId="4" fontId="41" fillId="0" borderId="1" xfId="48" applyNumberFormat="1" applyFont="1" applyBorder="1" applyAlignment="1">
      <alignment horizontal="center" vertical="center" wrapText="1"/>
    </xf>
    <xf numFmtId="4" fontId="41" fillId="0" borderId="17" xfId="48" applyNumberFormat="1" applyFont="1" applyFill="1" applyBorder="1" applyAlignment="1">
      <alignment horizontal="center" vertical="center" wrapText="1"/>
    </xf>
    <xf numFmtId="0" fontId="47" fillId="4" borderId="0" xfId="0" applyFont="1" applyFill="1" applyAlignment="1">
      <alignment vertical="center"/>
    </xf>
    <xf numFmtId="0" fontId="48" fillId="4" borderId="0" xfId="0" applyFont="1" applyFill="1"/>
    <xf numFmtId="0" fontId="41" fillId="4" borderId="1" xfId="0" applyFont="1" applyFill="1" applyBorder="1" applyAlignment="1">
      <alignment vertical="center"/>
    </xf>
    <xf numFmtId="166" fontId="41" fillId="10" borderId="1" xfId="48" applyNumberFormat="1" applyFont="1" applyFill="1" applyBorder="1" applyAlignment="1">
      <alignment horizontal="center" vertical="center" wrapText="1"/>
    </xf>
    <xf numFmtId="166" fontId="45" fillId="10" borderId="1" xfId="48" applyNumberFormat="1" applyFont="1" applyFill="1" applyBorder="1" applyAlignment="1">
      <alignment horizontal="center" vertical="center"/>
    </xf>
    <xf numFmtId="166" fontId="41" fillId="4" borderId="1" xfId="48" applyNumberFormat="1" applyFont="1" applyFill="1" applyBorder="1" applyAlignment="1">
      <alignment horizontal="center" wrapText="1"/>
    </xf>
    <xf numFmtId="0" fontId="45" fillId="4" borderId="1" xfId="19" applyFont="1" applyFill="1" applyBorder="1" applyAlignment="1" applyProtection="1">
      <alignment horizontal="center" wrapText="1"/>
    </xf>
    <xf numFmtId="0" fontId="41" fillId="10" borderId="16" xfId="28" applyFont="1" applyFill="1" applyBorder="1" applyAlignment="1">
      <alignment horizontal="center" vertical="center" wrapText="1"/>
    </xf>
    <xf numFmtId="166" fontId="45" fillId="10" borderId="1" xfId="48" applyNumberFormat="1" applyFont="1" applyFill="1" applyBorder="1" applyAlignment="1">
      <alignment horizontal="left" vertical="center" wrapText="1"/>
    </xf>
    <xf numFmtId="166" fontId="41" fillId="10" borderId="1" xfId="0" applyNumberFormat="1" applyFont="1" applyFill="1" applyBorder="1" applyAlignment="1">
      <alignment horizontal="left" vertical="center"/>
    </xf>
    <xf numFmtId="0" fontId="41" fillId="10" borderId="1" xfId="48" applyFont="1" applyFill="1" applyBorder="1" applyAlignment="1">
      <alignment horizontal="center" vertical="center" wrapText="1"/>
    </xf>
    <xf numFmtId="0" fontId="41" fillId="10" borderId="1" xfId="57" applyFont="1" applyFill="1" applyBorder="1" applyAlignment="1" applyProtection="1">
      <alignment horizontal="left" vertical="center" wrapText="1"/>
    </xf>
    <xf numFmtId="0" fontId="41" fillId="10" borderId="1" xfId="58" applyFont="1" applyFill="1" applyBorder="1" applyAlignment="1">
      <alignment horizontal="center" vertical="center" wrapText="1"/>
    </xf>
    <xf numFmtId="49" fontId="41" fillId="10" borderId="1" xfId="48" applyNumberFormat="1" applyFont="1" applyFill="1" applyBorder="1" applyAlignment="1" applyProtection="1">
      <alignment horizontal="left" vertical="center" wrapText="1"/>
      <protection locked="0"/>
    </xf>
    <xf numFmtId="49" fontId="41" fillId="10" borderId="1" xfId="48" applyNumberFormat="1" applyFont="1" applyFill="1" applyBorder="1" applyAlignment="1" applyProtection="1">
      <alignment horizontal="center" vertical="center" wrapText="1"/>
      <protection locked="0"/>
    </xf>
    <xf numFmtId="166" fontId="41" fillId="10" borderId="1" xfId="48" applyNumberFormat="1" applyFont="1" applyFill="1" applyBorder="1" applyAlignment="1">
      <alignment horizontal="center" vertical="center"/>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5" fillId="0" borderId="1" xfId="9" applyFont="1" applyBorder="1" applyAlignment="1">
      <alignment horizontal="center"/>
    </xf>
    <xf numFmtId="0" fontId="14" fillId="0" borderId="1" xfId="9" applyFont="1" applyBorder="1" applyAlignment="1">
      <alignment horizontal="left"/>
    </xf>
    <xf numFmtId="0" fontId="14" fillId="0" borderId="1" xfId="9" applyFont="1" applyBorder="1" applyAlignment="1">
      <alignment horizontal="left" wrapText="1"/>
    </xf>
    <xf numFmtId="0" fontId="4" fillId="0" borderId="1" xfId="9" applyFont="1" applyBorder="1" applyAlignment="1">
      <alignment horizontal="center"/>
    </xf>
    <xf numFmtId="0" fontId="14" fillId="0" borderId="1" xfId="9" applyFont="1" applyBorder="1" applyAlignment="1">
      <alignment horizontal="center"/>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4" fillId="0" borderId="1" xfId="9" applyFont="1" applyBorder="1" applyAlignment="1">
      <alignment horizontal="left" vertical="top" wrapText="1"/>
    </xf>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6" xfId="4" applyBorder="1" applyAlignment="1">
      <alignment horizontal="left" vertical="center" wrapText="1"/>
    </xf>
    <xf numFmtId="0" fontId="3" fillId="0" borderId="9" xfId="4" applyBorder="1" applyAlignment="1">
      <alignment horizontal="left" vertical="center" wrapText="1"/>
    </xf>
    <xf numFmtId="0" fontId="3" fillId="0" borderId="5" xfId="4" applyBorder="1" applyAlignment="1">
      <alignment horizontal="left" vertical="center" wrapText="1"/>
    </xf>
    <xf numFmtId="0" fontId="3" fillId="0" borderId="0" xfId="4" applyAlignment="1">
      <alignment horizontal="left" vertical="center" wrapText="1"/>
    </xf>
    <xf numFmtId="0" fontId="3" fillId="0" borderId="10" xfId="4" applyBorder="1" applyAlignment="1">
      <alignment horizontal="left" vertical="center" wrapText="1"/>
    </xf>
    <xf numFmtId="0" fontId="3" fillId="0" borderId="5" xfId="4" applyBorder="1" applyAlignment="1">
      <alignment wrapText="1"/>
    </xf>
    <xf numFmtId="0" fontId="3" fillId="0" borderId="0" xfId="4"/>
    <xf numFmtId="0" fontId="3" fillId="0" borderId="10" xfId="4" applyBorder="1"/>
    <xf numFmtId="0" fontId="3" fillId="6" borderId="7" xfId="4" applyFill="1" applyBorder="1" applyAlignment="1">
      <alignment wrapText="1"/>
    </xf>
    <xf numFmtId="0" fontId="3" fillId="6" borderId="1" xfId="4" applyFill="1" applyBorder="1" applyAlignment="1">
      <alignment wrapText="1"/>
    </xf>
    <xf numFmtId="0" fontId="3" fillId="6" borderId="11" xfId="4" applyFill="1" applyBorder="1" applyAlignment="1">
      <alignment wrapText="1"/>
    </xf>
    <xf numFmtId="0" fontId="3" fillId="7" borderId="5" xfId="4" applyFill="1" applyBorder="1" applyAlignment="1">
      <alignment wrapText="1"/>
    </xf>
    <xf numFmtId="0" fontId="3" fillId="7" borderId="0" xfId="4" applyFill="1"/>
    <xf numFmtId="0" fontId="3" fillId="7" borderId="10" xfId="4" applyFill="1" applyBorder="1"/>
    <xf numFmtId="0" fontId="2" fillId="0" borderId="5" xfId="4" applyFont="1" applyBorder="1" applyAlignment="1">
      <alignment horizontal="left" vertical="center" wrapText="1"/>
    </xf>
    <xf numFmtId="0" fontId="2" fillId="0" borderId="0" xfId="4" applyFont="1" applyAlignment="1">
      <alignment horizontal="left" vertical="center" wrapText="1"/>
    </xf>
    <xf numFmtId="0" fontId="2" fillId="0" borderId="10" xfId="4" applyFont="1" applyBorder="1" applyAlignment="1">
      <alignment horizontal="left" vertical="center" wrapText="1"/>
    </xf>
    <xf numFmtId="0" fontId="43" fillId="0" borderId="0" xfId="59" applyFont="1" applyAlignment="1">
      <alignment horizontal="left" vertical="center"/>
    </xf>
    <xf numFmtId="0" fontId="43" fillId="4" borderId="0" xfId="0" applyFont="1" applyFill="1" applyAlignment="1">
      <alignment horizontal="left" vertical="center" wrapText="1"/>
    </xf>
    <xf numFmtId="0" fontId="43" fillId="4" borderId="0" xfId="0" applyFont="1" applyFill="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40625" defaultRowHeight="16.5"/>
  <cols>
    <col min="1" max="16384" width="9.140625" style="10"/>
  </cols>
  <sheetData>
    <row r="1" spans="1:17" ht="55.5" customHeight="1">
      <c r="A1" s="187" t="s">
        <v>0</v>
      </c>
      <c r="B1" s="188"/>
      <c r="C1" s="188"/>
      <c r="D1" s="188"/>
      <c r="E1" s="188"/>
      <c r="F1" s="188"/>
      <c r="G1" s="188"/>
      <c r="H1" s="188"/>
      <c r="I1" s="188"/>
      <c r="J1" s="188"/>
      <c r="K1" s="188"/>
      <c r="L1" s="188"/>
      <c r="M1" s="188"/>
      <c r="N1" s="188"/>
      <c r="O1" s="188"/>
      <c r="P1" s="188"/>
      <c r="Q1" s="188"/>
    </row>
    <row r="2" spans="1:17" ht="30" customHeight="1">
      <c r="A2" s="189" t="s">
        <v>1</v>
      </c>
      <c r="B2" s="190"/>
      <c r="C2" s="190"/>
      <c r="D2" s="190"/>
      <c r="E2" s="190"/>
      <c r="F2" s="190"/>
      <c r="G2" s="190"/>
      <c r="H2" s="190"/>
      <c r="I2" s="190"/>
      <c r="J2" s="190"/>
      <c r="K2" s="190"/>
      <c r="L2" s="190"/>
      <c r="M2" s="190"/>
      <c r="N2" s="190"/>
      <c r="O2" s="190"/>
      <c r="P2" s="190"/>
      <c r="Q2" s="190"/>
    </row>
    <row r="3" spans="1:17" ht="20.25" customHeight="1">
      <c r="B3" s="11"/>
      <c r="C3" s="11"/>
      <c r="D3" s="11"/>
      <c r="E3" s="191" t="s">
        <v>2</v>
      </c>
      <c r="F3" s="192"/>
      <c r="G3" s="193"/>
      <c r="H3" s="193"/>
      <c r="I3" s="193"/>
      <c r="J3" s="193"/>
      <c r="K3" s="193"/>
      <c r="L3" s="193"/>
      <c r="M3" s="193"/>
      <c r="N3" s="193"/>
      <c r="O3" s="11"/>
      <c r="P3" s="11"/>
      <c r="Q3" s="11"/>
    </row>
    <row r="4" spans="1:17">
      <c r="B4" s="11"/>
      <c r="C4" s="11"/>
      <c r="D4" s="11"/>
      <c r="E4" s="12"/>
      <c r="F4" s="13"/>
      <c r="G4" s="14"/>
      <c r="H4" s="14"/>
      <c r="I4" s="14"/>
      <c r="J4" s="14"/>
      <c r="K4" s="14"/>
      <c r="L4" s="14"/>
      <c r="M4" s="14"/>
      <c r="N4" s="14"/>
      <c r="O4" s="11"/>
      <c r="P4" s="11"/>
      <c r="Q4" s="11"/>
    </row>
    <row r="5" spans="1:17" ht="59.25" customHeight="1">
      <c r="A5" s="15"/>
      <c r="B5" s="194" t="s">
        <v>3</v>
      </c>
      <c r="C5" s="195"/>
      <c r="D5" s="195"/>
      <c r="E5" s="195"/>
      <c r="F5" s="195"/>
      <c r="G5" s="195"/>
      <c r="H5" s="195"/>
      <c r="I5" s="195"/>
      <c r="J5" s="195"/>
      <c r="K5" s="195"/>
      <c r="L5" s="195"/>
      <c r="M5" s="195"/>
      <c r="N5" s="195"/>
      <c r="O5" s="195"/>
      <c r="P5" s="195"/>
      <c r="Q5" s="196"/>
    </row>
    <row r="6" spans="1:17" ht="64.5" customHeight="1">
      <c r="A6" s="16">
        <v>1</v>
      </c>
      <c r="B6" s="197" t="s">
        <v>4</v>
      </c>
      <c r="C6" s="198"/>
      <c r="D6" s="198"/>
      <c r="E6" s="198"/>
      <c r="F6" s="198"/>
      <c r="G6" s="198"/>
      <c r="H6" s="198"/>
      <c r="I6" s="198"/>
      <c r="J6" s="198"/>
      <c r="K6" s="198"/>
      <c r="L6" s="198"/>
      <c r="M6" s="198"/>
      <c r="N6" s="198"/>
      <c r="O6" s="198"/>
      <c r="P6" s="198"/>
      <c r="Q6" s="199"/>
    </row>
    <row r="7" spans="1:17" ht="18" customHeight="1">
      <c r="A7" s="16">
        <v>2</v>
      </c>
      <c r="B7" s="197" t="s">
        <v>5</v>
      </c>
      <c r="C7" s="198"/>
      <c r="D7" s="198"/>
      <c r="E7" s="198"/>
      <c r="F7" s="198"/>
      <c r="G7" s="198"/>
      <c r="H7" s="198"/>
      <c r="I7" s="198"/>
      <c r="J7" s="198"/>
      <c r="K7" s="198"/>
      <c r="L7" s="198"/>
      <c r="M7" s="198"/>
      <c r="N7" s="198"/>
      <c r="O7" s="198"/>
      <c r="P7" s="198"/>
      <c r="Q7" s="199"/>
    </row>
    <row r="8" spans="1:17" ht="45" customHeight="1">
      <c r="A8" s="16">
        <v>3</v>
      </c>
      <c r="B8" s="197" t="s">
        <v>6</v>
      </c>
      <c r="C8" s="198"/>
      <c r="D8" s="198"/>
      <c r="E8" s="198"/>
      <c r="F8" s="198"/>
      <c r="G8" s="198"/>
      <c r="H8" s="198"/>
      <c r="I8" s="198"/>
      <c r="J8" s="198"/>
      <c r="K8" s="198"/>
      <c r="L8" s="198"/>
      <c r="M8" s="198"/>
      <c r="N8" s="198"/>
      <c r="O8" s="198"/>
      <c r="P8" s="198"/>
      <c r="Q8" s="199"/>
    </row>
    <row r="9" spans="1:17" ht="24" customHeight="1">
      <c r="A9" s="16">
        <v>4</v>
      </c>
      <c r="B9" s="197" t="s">
        <v>7</v>
      </c>
      <c r="C9" s="198"/>
      <c r="D9" s="198"/>
      <c r="E9" s="198"/>
      <c r="F9" s="198"/>
      <c r="G9" s="198"/>
      <c r="H9" s="198"/>
      <c r="I9" s="198"/>
      <c r="J9" s="198"/>
      <c r="K9" s="198"/>
      <c r="L9" s="198"/>
      <c r="M9" s="198"/>
      <c r="N9" s="198"/>
      <c r="O9" s="198"/>
      <c r="P9" s="198"/>
      <c r="Q9" s="199"/>
    </row>
    <row r="10" spans="1:17" ht="19.5" customHeight="1">
      <c r="A10" s="16">
        <v>5</v>
      </c>
      <c r="B10" s="197" t="s">
        <v>8</v>
      </c>
      <c r="C10" s="198"/>
      <c r="D10" s="198"/>
      <c r="E10" s="198"/>
      <c r="F10" s="198"/>
      <c r="G10" s="198"/>
      <c r="H10" s="198"/>
      <c r="I10" s="198"/>
      <c r="J10" s="198"/>
      <c r="K10" s="198"/>
      <c r="L10" s="198"/>
      <c r="M10" s="198"/>
      <c r="N10" s="198"/>
      <c r="O10" s="198"/>
      <c r="P10" s="198"/>
      <c r="Q10" s="199"/>
    </row>
    <row r="11" spans="1:17" ht="21" customHeight="1">
      <c r="A11" s="17"/>
      <c r="B11" s="200" t="s">
        <v>9</v>
      </c>
      <c r="C11" s="201"/>
      <c r="D11" s="201"/>
      <c r="E11" s="201"/>
      <c r="F11" s="201"/>
      <c r="G11" s="201"/>
      <c r="H11" s="201"/>
      <c r="I11" s="201"/>
      <c r="J11" s="201"/>
      <c r="K11" s="201"/>
      <c r="L11" s="201"/>
      <c r="M11" s="201"/>
      <c r="N11" s="201"/>
      <c r="O11" s="201"/>
      <c r="P11" s="201"/>
      <c r="Q11" s="201"/>
    </row>
    <row r="12" spans="1:17" ht="21" customHeight="1">
      <c r="A12" s="11"/>
      <c r="B12" s="18"/>
      <c r="C12" s="19"/>
      <c r="D12" s="19"/>
      <c r="E12" s="19"/>
      <c r="F12" s="19"/>
      <c r="G12" s="19"/>
      <c r="H12" s="19"/>
      <c r="I12" s="19"/>
      <c r="J12" s="19"/>
      <c r="K12" s="19"/>
      <c r="L12" s="19"/>
      <c r="M12" s="19"/>
      <c r="N12" s="19"/>
      <c r="O12" s="19"/>
      <c r="P12" s="19"/>
      <c r="Q12" s="19"/>
    </row>
    <row r="13" spans="1:17">
      <c r="A13" s="202" t="s">
        <v>10</v>
      </c>
      <c r="B13" s="202"/>
      <c r="C13" s="202"/>
      <c r="D13" s="202"/>
      <c r="E13" s="202"/>
      <c r="F13" s="202"/>
      <c r="G13" s="202"/>
      <c r="H13" s="202"/>
      <c r="I13" s="202"/>
      <c r="J13" s="202"/>
      <c r="K13" s="202"/>
      <c r="L13" s="202"/>
      <c r="M13" s="202"/>
      <c r="N13" s="202"/>
      <c r="O13" s="202"/>
      <c r="P13" s="202"/>
      <c r="Q13" s="202"/>
    </row>
    <row r="14" spans="1:17" ht="15.75" customHeight="1">
      <c r="A14" s="202" t="s">
        <v>11</v>
      </c>
      <c r="B14" s="202"/>
      <c r="C14" s="202"/>
      <c r="D14" s="202"/>
      <c r="E14" s="202" t="s">
        <v>12</v>
      </c>
      <c r="F14" s="202"/>
      <c r="G14" s="202"/>
      <c r="H14" s="202"/>
      <c r="I14" s="202"/>
      <c r="J14" s="202"/>
      <c r="K14" s="202"/>
      <c r="L14" s="202"/>
      <c r="M14" s="202"/>
      <c r="N14" s="202"/>
      <c r="O14" s="202"/>
      <c r="P14" s="202"/>
      <c r="Q14" s="202"/>
    </row>
    <row r="15" spans="1:17" ht="15.75" customHeight="1">
      <c r="A15" s="202" t="s">
        <v>13</v>
      </c>
      <c r="B15" s="202"/>
      <c r="C15" s="202"/>
      <c r="D15" s="202"/>
      <c r="E15" s="202"/>
      <c r="F15" s="202"/>
      <c r="G15" s="202"/>
      <c r="H15" s="202"/>
      <c r="I15" s="202"/>
      <c r="J15" s="202"/>
      <c r="K15" s="202"/>
      <c r="L15" s="202"/>
      <c r="M15" s="202"/>
      <c r="N15" s="202"/>
      <c r="O15" s="202"/>
      <c r="P15" s="202"/>
      <c r="Q15" s="202"/>
    </row>
    <row r="16" spans="1:17" ht="24" customHeight="1">
      <c r="A16" s="210" t="s">
        <v>14</v>
      </c>
      <c r="B16" s="210"/>
      <c r="C16" s="210"/>
      <c r="D16" s="210"/>
      <c r="E16" s="203" t="s">
        <v>15</v>
      </c>
      <c r="F16" s="203"/>
      <c r="G16" s="203"/>
      <c r="H16" s="203"/>
      <c r="I16" s="203"/>
      <c r="J16" s="203"/>
      <c r="K16" s="203"/>
      <c r="L16" s="203"/>
      <c r="M16" s="203"/>
      <c r="N16" s="203"/>
      <c r="O16" s="203"/>
      <c r="P16" s="203"/>
      <c r="Q16" s="203"/>
    </row>
    <row r="17" spans="1:17" ht="47.25" customHeight="1">
      <c r="A17" s="210"/>
      <c r="B17" s="210"/>
      <c r="C17" s="210"/>
      <c r="D17" s="210"/>
      <c r="E17" s="204" t="s">
        <v>16</v>
      </c>
      <c r="F17" s="204"/>
      <c r="G17" s="204"/>
      <c r="H17" s="204"/>
      <c r="I17" s="204"/>
      <c r="J17" s="204"/>
      <c r="K17" s="204"/>
      <c r="L17" s="204"/>
      <c r="M17" s="204"/>
      <c r="N17" s="204"/>
      <c r="O17" s="204"/>
      <c r="P17" s="204"/>
      <c r="Q17" s="204"/>
    </row>
    <row r="18" spans="1:17" ht="39.75" customHeight="1">
      <c r="A18" s="210"/>
      <c r="B18" s="210"/>
      <c r="C18" s="210"/>
      <c r="D18" s="210"/>
      <c r="E18" s="204" t="s">
        <v>17</v>
      </c>
      <c r="F18" s="204"/>
      <c r="G18" s="204"/>
      <c r="H18" s="204"/>
      <c r="I18" s="204"/>
      <c r="J18" s="204"/>
      <c r="K18" s="204"/>
      <c r="L18" s="204"/>
      <c r="M18" s="204"/>
      <c r="N18" s="204"/>
      <c r="O18" s="204"/>
      <c r="P18" s="204"/>
      <c r="Q18" s="204"/>
    </row>
    <row r="19" spans="1:17" ht="38.25" customHeight="1">
      <c r="A19" s="210"/>
      <c r="B19" s="210"/>
      <c r="C19" s="210"/>
      <c r="D19" s="210"/>
      <c r="E19" s="204" t="s">
        <v>18</v>
      </c>
      <c r="F19" s="204"/>
      <c r="G19" s="204"/>
      <c r="H19" s="204"/>
      <c r="I19" s="204"/>
      <c r="J19" s="204"/>
      <c r="K19" s="204"/>
      <c r="L19" s="204"/>
      <c r="M19" s="204"/>
      <c r="N19" s="204"/>
      <c r="O19" s="204"/>
      <c r="P19" s="204"/>
      <c r="Q19" s="204"/>
    </row>
    <row r="20" spans="1:17" ht="30" customHeight="1">
      <c r="A20" s="210"/>
      <c r="B20" s="210"/>
      <c r="C20" s="210"/>
      <c r="D20" s="210"/>
      <c r="E20" s="204" t="s">
        <v>19</v>
      </c>
      <c r="F20" s="204"/>
      <c r="G20" s="204"/>
      <c r="H20" s="204"/>
      <c r="I20" s="204"/>
      <c r="J20" s="204"/>
      <c r="K20" s="204"/>
      <c r="L20" s="204"/>
      <c r="M20" s="204"/>
      <c r="N20" s="204"/>
      <c r="O20" s="204"/>
      <c r="P20" s="204"/>
      <c r="Q20" s="204"/>
    </row>
    <row r="21" spans="1:17" ht="53.25" customHeight="1">
      <c r="A21" s="210"/>
      <c r="B21" s="210"/>
      <c r="C21" s="210"/>
      <c r="D21" s="210"/>
      <c r="E21" s="204" t="s">
        <v>20</v>
      </c>
      <c r="F21" s="204"/>
      <c r="G21" s="204"/>
      <c r="H21" s="204"/>
      <c r="I21" s="204"/>
      <c r="J21" s="204"/>
      <c r="K21" s="204"/>
      <c r="L21" s="204"/>
      <c r="M21" s="204"/>
      <c r="N21" s="204"/>
      <c r="O21" s="204"/>
      <c r="P21" s="204"/>
      <c r="Q21" s="204"/>
    </row>
    <row r="22" spans="1:17">
      <c r="A22" s="205" t="s">
        <v>21</v>
      </c>
      <c r="B22" s="206"/>
      <c r="C22" s="206"/>
      <c r="D22" s="206"/>
      <c r="E22" s="206"/>
      <c r="F22" s="206"/>
      <c r="G22" s="206"/>
      <c r="H22" s="206"/>
      <c r="I22" s="206"/>
      <c r="J22" s="206"/>
      <c r="K22" s="206"/>
      <c r="L22" s="206"/>
      <c r="M22" s="206"/>
      <c r="N22" s="206"/>
      <c r="O22" s="206"/>
      <c r="P22" s="206"/>
      <c r="Q22" s="206"/>
    </row>
    <row r="23" spans="1:17" ht="48" customHeight="1">
      <c r="A23" s="210" t="s">
        <v>22</v>
      </c>
      <c r="B23" s="211"/>
      <c r="C23" s="211"/>
      <c r="D23" s="211"/>
      <c r="E23" s="204" t="s">
        <v>23</v>
      </c>
      <c r="F23" s="204"/>
      <c r="G23" s="204"/>
      <c r="H23" s="204"/>
      <c r="I23" s="204"/>
      <c r="J23" s="204"/>
      <c r="K23" s="204"/>
      <c r="L23" s="204"/>
      <c r="M23" s="204"/>
      <c r="N23" s="204"/>
      <c r="O23" s="204"/>
      <c r="P23" s="204"/>
      <c r="Q23" s="204"/>
    </row>
    <row r="24" spans="1:17" ht="46.5" customHeight="1">
      <c r="A24" s="211"/>
      <c r="B24" s="211"/>
      <c r="C24" s="211"/>
      <c r="D24" s="211"/>
      <c r="E24" s="204" t="s">
        <v>24</v>
      </c>
      <c r="F24" s="204"/>
      <c r="G24" s="204"/>
      <c r="H24" s="204"/>
      <c r="I24" s="204"/>
      <c r="J24" s="204"/>
      <c r="K24" s="204"/>
      <c r="L24" s="204"/>
      <c r="M24" s="204"/>
      <c r="N24" s="204"/>
      <c r="O24" s="204"/>
      <c r="P24" s="204"/>
      <c r="Q24" s="204"/>
    </row>
    <row r="25" spans="1:17" ht="46.5" customHeight="1">
      <c r="A25" s="211"/>
      <c r="B25" s="211"/>
      <c r="C25" s="211"/>
      <c r="D25" s="211"/>
      <c r="E25" s="204" t="s">
        <v>25</v>
      </c>
      <c r="F25" s="204"/>
      <c r="G25" s="204"/>
      <c r="H25" s="204"/>
      <c r="I25" s="204"/>
      <c r="J25" s="204"/>
      <c r="K25" s="204"/>
      <c r="L25" s="204"/>
      <c r="M25" s="204"/>
      <c r="N25" s="204"/>
      <c r="O25" s="204"/>
      <c r="P25" s="204"/>
      <c r="Q25" s="204"/>
    </row>
    <row r="26" spans="1:17">
      <c r="A26" s="211"/>
      <c r="B26" s="211"/>
      <c r="C26" s="211"/>
      <c r="D26" s="211"/>
      <c r="E26" s="204" t="s">
        <v>26</v>
      </c>
      <c r="F26" s="204"/>
      <c r="G26" s="204"/>
      <c r="H26" s="204"/>
      <c r="I26" s="204"/>
      <c r="J26" s="204"/>
      <c r="K26" s="204"/>
      <c r="L26" s="204"/>
      <c r="M26" s="204"/>
      <c r="N26" s="204"/>
      <c r="O26" s="204"/>
      <c r="P26" s="204"/>
      <c r="Q26" s="204"/>
    </row>
    <row r="27" spans="1:17">
      <c r="A27" s="205" t="s">
        <v>27</v>
      </c>
      <c r="B27" s="205"/>
      <c r="C27" s="205"/>
      <c r="D27" s="205"/>
      <c r="E27" s="205"/>
      <c r="F27" s="205"/>
      <c r="G27" s="205"/>
      <c r="H27" s="205"/>
      <c r="I27" s="205"/>
      <c r="J27" s="205"/>
      <c r="K27" s="205"/>
      <c r="L27" s="205"/>
      <c r="M27" s="205"/>
      <c r="N27" s="205"/>
      <c r="O27" s="205"/>
      <c r="P27" s="205"/>
      <c r="Q27" s="205"/>
    </row>
    <row r="28" spans="1:17" ht="58.5" customHeight="1">
      <c r="A28" s="210" t="s">
        <v>28</v>
      </c>
      <c r="B28" s="210"/>
      <c r="C28" s="210"/>
      <c r="D28" s="210"/>
      <c r="E28" s="204" t="s">
        <v>29</v>
      </c>
      <c r="F28" s="204"/>
      <c r="G28" s="204"/>
      <c r="H28" s="204"/>
      <c r="I28" s="204"/>
      <c r="J28" s="204"/>
      <c r="K28" s="204"/>
      <c r="L28" s="204"/>
      <c r="M28" s="204"/>
      <c r="N28" s="204"/>
      <c r="O28" s="204"/>
      <c r="P28" s="204"/>
      <c r="Q28" s="204"/>
    </row>
    <row r="29" spans="1:17" ht="24" customHeight="1">
      <c r="A29" s="205" t="s">
        <v>30</v>
      </c>
      <c r="B29" s="205"/>
      <c r="C29" s="205"/>
      <c r="D29" s="205"/>
      <c r="E29" s="205"/>
      <c r="F29" s="205"/>
      <c r="G29" s="205"/>
      <c r="H29" s="205"/>
      <c r="I29" s="205"/>
      <c r="J29" s="205"/>
      <c r="K29" s="205"/>
      <c r="L29" s="205"/>
      <c r="M29" s="205"/>
      <c r="N29" s="205"/>
      <c r="O29" s="205"/>
      <c r="P29" s="205"/>
      <c r="Q29" s="205"/>
    </row>
    <row r="30" spans="1:17" ht="50.25" customHeight="1">
      <c r="A30" s="211">
        <v>4</v>
      </c>
      <c r="B30" s="211"/>
      <c r="C30" s="211"/>
      <c r="D30" s="211"/>
      <c r="E30" s="204" t="s">
        <v>31</v>
      </c>
      <c r="F30" s="204"/>
      <c r="G30" s="204"/>
      <c r="H30" s="204"/>
      <c r="I30" s="204"/>
      <c r="J30" s="204"/>
      <c r="K30" s="204"/>
      <c r="L30" s="204"/>
      <c r="M30" s="204"/>
      <c r="N30" s="204"/>
      <c r="O30" s="204"/>
      <c r="P30" s="204"/>
      <c r="Q30" s="204"/>
    </row>
    <row r="31" spans="1:17" ht="45.75" customHeight="1">
      <c r="A31" s="211"/>
      <c r="B31" s="211"/>
      <c r="C31" s="211"/>
      <c r="D31" s="211"/>
      <c r="E31" s="204" t="s">
        <v>32</v>
      </c>
      <c r="F31" s="204"/>
      <c r="G31" s="204"/>
      <c r="H31" s="204"/>
      <c r="I31" s="204"/>
      <c r="J31" s="204"/>
      <c r="K31" s="204"/>
      <c r="L31" s="204"/>
      <c r="M31" s="204"/>
      <c r="N31" s="204"/>
      <c r="O31" s="204"/>
      <c r="P31" s="204"/>
      <c r="Q31" s="204"/>
    </row>
    <row r="32" spans="1:17" ht="30" customHeight="1">
      <c r="A32" s="205" t="s">
        <v>33</v>
      </c>
      <c r="B32" s="205"/>
      <c r="C32" s="205"/>
      <c r="D32" s="205"/>
      <c r="E32" s="205"/>
      <c r="F32" s="205"/>
      <c r="G32" s="205"/>
      <c r="H32" s="205"/>
      <c r="I32" s="205"/>
      <c r="J32" s="205"/>
      <c r="K32" s="205"/>
      <c r="L32" s="205"/>
      <c r="M32" s="205"/>
      <c r="N32" s="205"/>
      <c r="O32" s="205"/>
      <c r="P32" s="205"/>
      <c r="Q32" s="205"/>
    </row>
    <row r="33" spans="1:17" ht="19.5" customHeight="1">
      <c r="A33" s="211">
        <v>5</v>
      </c>
      <c r="B33" s="211"/>
      <c r="C33" s="211"/>
      <c r="D33" s="211"/>
      <c r="E33" s="212" t="s">
        <v>34</v>
      </c>
      <c r="F33" s="212"/>
      <c r="G33" s="212"/>
      <c r="H33" s="212"/>
      <c r="I33" s="212"/>
      <c r="J33" s="212"/>
      <c r="K33" s="212"/>
      <c r="L33" s="212"/>
      <c r="M33" s="212"/>
      <c r="N33" s="212"/>
      <c r="O33" s="212"/>
      <c r="P33" s="212"/>
      <c r="Q33" s="212"/>
    </row>
    <row r="34" spans="1:17" ht="201.75" customHeight="1">
      <c r="A34" s="211"/>
      <c r="B34" s="211"/>
      <c r="C34" s="211"/>
      <c r="D34" s="211"/>
      <c r="E34" s="207" t="s">
        <v>35</v>
      </c>
      <c r="F34" s="207"/>
      <c r="G34" s="207"/>
      <c r="H34" s="207"/>
      <c r="I34" s="207"/>
      <c r="J34" s="207"/>
      <c r="K34" s="207"/>
      <c r="L34" s="207"/>
      <c r="M34" s="207"/>
      <c r="N34" s="207"/>
      <c r="O34" s="207"/>
      <c r="P34" s="207"/>
      <c r="Q34" s="207"/>
    </row>
    <row r="35" spans="1:17" ht="18.75" customHeight="1">
      <c r="A35" s="211"/>
      <c r="B35" s="211"/>
      <c r="C35" s="211"/>
      <c r="D35" s="211"/>
      <c r="E35" s="212" t="s">
        <v>36</v>
      </c>
      <c r="F35" s="212"/>
      <c r="G35" s="212"/>
      <c r="H35" s="212"/>
      <c r="I35" s="212"/>
      <c r="J35" s="212"/>
      <c r="K35" s="212"/>
      <c r="L35" s="212"/>
      <c r="M35" s="212"/>
      <c r="N35" s="212"/>
      <c r="O35" s="212"/>
      <c r="P35" s="212"/>
      <c r="Q35" s="212"/>
    </row>
    <row r="36" spans="1:17" ht="186.75" customHeight="1">
      <c r="A36" s="211"/>
      <c r="B36" s="211"/>
      <c r="C36" s="211"/>
      <c r="D36" s="211"/>
      <c r="E36" s="207" t="s">
        <v>37</v>
      </c>
      <c r="F36" s="208"/>
      <c r="G36" s="208"/>
      <c r="H36" s="208"/>
      <c r="I36" s="208"/>
      <c r="J36" s="208"/>
      <c r="K36" s="208"/>
      <c r="L36" s="208"/>
      <c r="M36" s="208"/>
      <c r="N36" s="208"/>
      <c r="O36" s="208"/>
      <c r="P36" s="208"/>
      <c r="Q36" s="208"/>
    </row>
    <row r="37" spans="1:17" ht="115.5" customHeight="1">
      <c r="A37" s="211"/>
      <c r="B37" s="211"/>
      <c r="C37" s="211"/>
      <c r="D37" s="211"/>
      <c r="E37" s="209" t="s">
        <v>38</v>
      </c>
      <c r="F37" s="209"/>
      <c r="G37" s="209"/>
      <c r="H37" s="209"/>
      <c r="I37" s="209"/>
      <c r="J37" s="209"/>
      <c r="K37" s="209"/>
      <c r="L37" s="209"/>
      <c r="M37" s="209"/>
      <c r="N37" s="209"/>
      <c r="O37" s="209"/>
      <c r="P37" s="209"/>
      <c r="Q37" s="209"/>
    </row>
    <row r="38" spans="1:17" ht="66.75" customHeight="1">
      <c r="A38" s="211"/>
      <c r="B38" s="211"/>
      <c r="C38" s="211"/>
      <c r="D38" s="211"/>
      <c r="E38" s="207" t="s">
        <v>39</v>
      </c>
      <c r="F38" s="208"/>
      <c r="G38" s="208"/>
      <c r="H38" s="208"/>
      <c r="I38" s="208"/>
      <c r="J38" s="208"/>
      <c r="K38" s="208"/>
      <c r="L38" s="208"/>
      <c r="M38" s="208"/>
      <c r="N38" s="208"/>
      <c r="O38" s="208"/>
      <c r="P38" s="208"/>
      <c r="Q38" s="20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13" t="s">
        <v>41</v>
      </c>
      <c r="B2" s="214"/>
      <c r="C2" s="214"/>
      <c r="D2" s="214"/>
      <c r="E2" s="214"/>
      <c r="F2" s="214"/>
      <c r="G2" s="214"/>
      <c r="H2" s="214"/>
      <c r="I2" s="214"/>
      <c r="J2" s="214"/>
      <c r="K2" s="214"/>
      <c r="L2" s="214"/>
      <c r="M2" s="214"/>
      <c r="N2" s="215"/>
    </row>
    <row r="3" spans="1:14">
      <c r="A3" s="216" t="s">
        <v>42</v>
      </c>
      <c r="B3" s="217"/>
      <c r="C3" s="217"/>
      <c r="D3" s="217"/>
      <c r="E3" s="217"/>
      <c r="F3" s="217"/>
      <c r="G3" s="217"/>
      <c r="H3" s="217"/>
      <c r="I3" s="217"/>
      <c r="J3" s="217"/>
      <c r="K3" s="217"/>
      <c r="L3" s="217"/>
      <c r="M3" s="217"/>
      <c r="N3" s="218"/>
    </row>
    <row r="4" spans="1:14" ht="46.5" customHeight="1">
      <c r="A4" s="4" t="s">
        <v>43</v>
      </c>
      <c r="B4" s="219" t="s">
        <v>44</v>
      </c>
      <c r="C4" s="219"/>
      <c r="D4" s="219"/>
      <c r="E4" s="219"/>
      <c r="F4" s="219"/>
      <c r="G4" s="219"/>
      <c r="H4" s="219"/>
      <c r="I4" s="219"/>
      <c r="J4" s="219"/>
      <c r="K4" s="219"/>
      <c r="L4" s="219"/>
      <c r="M4" s="219"/>
      <c r="N4" s="220"/>
    </row>
    <row r="5" spans="1:14" ht="45.75" customHeight="1">
      <c r="A5" s="221" t="s">
        <v>45</v>
      </c>
      <c r="B5" s="222"/>
      <c r="C5" s="222"/>
      <c r="D5" s="222"/>
      <c r="E5" s="222"/>
      <c r="F5" s="222"/>
      <c r="G5" s="222"/>
      <c r="H5" s="222"/>
      <c r="I5" s="222"/>
      <c r="J5" s="222"/>
      <c r="K5" s="222"/>
      <c r="L5" s="222"/>
      <c r="M5" s="222"/>
      <c r="N5" s="223"/>
    </row>
    <row r="6" spans="1:14" ht="29.25" customHeight="1">
      <c r="A6" s="221" t="s">
        <v>46</v>
      </c>
      <c r="B6" s="222"/>
      <c r="C6" s="222"/>
      <c r="D6" s="222"/>
      <c r="E6" s="222"/>
      <c r="F6" s="222"/>
      <c r="G6" s="222"/>
      <c r="H6" s="222"/>
      <c r="I6" s="222"/>
      <c r="J6" s="222"/>
      <c r="K6" s="222"/>
      <c r="L6" s="222"/>
      <c r="M6" s="222"/>
      <c r="N6" s="223"/>
    </row>
    <row r="7" spans="1:14" ht="17.25" customHeight="1">
      <c r="A7" s="5" t="s">
        <v>47</v>
      </c>
      <c r="B7" s="6"/>
      <c r="C7" s="6"/>
      <c r="D7" s="6"/>
      <c r="E7" s="6"/>
      <c r="F7" s="6"/>
      <c r="G7" s="6"/>
      <c r="H7" s="6"/>
      <c r="I7" s="6"/>
      <c r="J7" s="6"/>
      <c r="K7" s="6"/>
      <c r="L7" s="6"/>
      <c r="M7" s="6"/>
      <c r="N7" s="8"/>
    </row>
    <row r="8" spans="1:14" ht="51" customHeight="1">
      <c r="A8" s="221" t="s">
        <v>48</v>
      </c>
      <c r="B8" s="222"/>
      <c r="C8" s="222"/>
      <c r="D8" s="222"/>
      <c r="E8" s="222"/>
      <c r="F8" s="222"/>
      <c r="G8" s="222"/>
      <c r="H8" s="222"/>
      <c r="I8" s="222"/>
      <c r="J8" s="222"/>
      <c r="K8" s="222"/>
      <c r="L8" s="222"/>
      <c r="M8" s="222"/>
      <c r="N8" s="223"/>
    </row>
    <row r="9" spans="1:14" ht="36" customHeight="1">
      <c r="A9" s="221" t="s">
        <v>49</v>
      </c>
      <c r="B9" s="222"/>
      <c r="C9" s="222"/>
      <c r="D9" s="222"/>
      <c r="E9" s="222"/>
      <c r="F9" s="222"/>
      <c r="G9" s="222"/>
      <c r="H9" s="222"/>
      <c r="I9" s="222"/>
      <c r="J9" s="222"/>
      <c r="K9" s="222"/>
      <c r="L9" s="222"/>
      <c r="M9" s="222"/>
      <c r="N9" s="223"/>
    </row>
    <row r="10" spans="1:14" ht="30" customHeight="1">
      <c r="A10" s="221" t="s">
        <v>50</v>
      </c>
      <c r="B10" s="222"/>
      <c r="C10" s="222"/>
      <c r="D10" s="222"/>
      <c r="E10" s="222"/>
      <c r="F10" s="222"/>
      <c r="G10" s="222"/>
      <c r="H10" s="222"/>
      <c r="I10" s="222"/>
      <c r="J10" s="222"/>
      <c r="K10" s="222"/>
      <c r="L10" s="222"/>
      <c r="M10" s="222"/>
      <c r="N10" s="223"/>
    </row>
    <row r="11" spans="1:14" ht="18.75" customHeight="1">
      <c r="A11" s="221" t="s">
        <v>51</v>
      </c>
      <c r="B11" s="222"/>
      <c r="C11" s="222"/>
      <c r="D11" s="222"/>
      <c r="E11" s="222"/>
      <c r="F11" s="222"/>
      <c r="G11" s="222"/>
      <c r="H11" s="222"/>
      <c r="I11" s="222"/>
      <c r="J11" s="222"/>
      <c r="K11" s="222"/>
      <c r="L11" s="222"/>
      <c r="M11" s="222"/>
      <c r="N11" s="223"/>
    </row>
    <row r="12" spans="1:14">
      <c r="A12" s="216" t="s">
        <v>52</v>
      </c>
      <c r="B12" s="217"/>
      <c r="C12" s="217"/>
      <c r="D12" s="217"/>
      <c r="E12" s="217"/>
      <c r="F12" s="217"/>
      <c r="G12" s="217"/>
      <c r="H12" s="217"/>
      <c r="I12" s="217"/>
      <c r="J12" s="217"/>
      <c r="K12" s="217"/>
      <c r="L12" s="217"/>
      <c r="M12" s="217"/>
      <c r="N12" s="218"/>
    </row>
    <row r="13" spans="1:14">
      <c r="A13" s="7" t="s">
        <v>53</v>
      </c>
      <c r="N13" s="9"/>
    </row>
    <row r="14" spans="1:14" ht="117" customHeight="1">
      <c r="A14" s="224" t="s">
        <v>54</v>
      </c>
      <c r="B14" s="225"/>
      <c r="C14" s="225"/>
      <c r="D14" s="225"/>
      <c r="E14" s="225"/>
      <c r="F14" s="225"/>
      <c r="G14" s="225"/>
      <c r="H14" s="225"/>
      <c r="I14" s="225"/>
      <c r="J14" s="225"/>
      <c r="K14" s="225"/>
      <c r="L14" s="225"/>
      <c r="M14" s="225"/>
      <c r="N14" s="226"/>
    </row>
    <row r="15" spans="1:14" ht="28.5" customHeight="1">
      <c r="A15" s="227" t="s">
        <v>55</v>
      </c>
      <c r="B15" s="228"/>
      <c r="C15" s="228"/>
      <c r="D15" s="228"/>
      <c r="E15" s="228"/>
      <c r="F15" s="228"/>
      <c r="G15" s="228"/>
      <c r="H15" s="228"/>
      <c r="I15" s="228"/>
      <c r="J15" s="228"/>
      <c r="K15" s="228"/>
      <c r="L15" s="228"/>
      <c r="M15" s="228"/>
      <c r="N15" s="229"/>
    </row>
    <row r="16" spans="1:14" ht="120" customHeight="1">
      <c r="A16" s="230" t="s">
        <v>56</v>
      </c>
      <c r="B16" s="231"/>
      <c r="C16" s="231"/>
      <c r="D16" s="231"/>
      <c r="E16" s="231"/>
      <c r="F16" s="231"/>
      <c r="G16" s="231"/>
      <c r="H16" s="231"/>
      <c r="I16" s="231"/>
      <c r="J16" s="231"/>
      <c r="K16" s="231"/>
      <c r="L16" s="231"/>
      <c r="M16" s="231"/>
      <c r="N16" s="232"/>
    </row>
    <row r="17" spans="1:14" ht="13.5" customHeight="1">
      <c r="A17" s="221" t="s">
        <v>57</v>
      </c>
      <c r="B17" s="222"/>
      <c r="C17" s="222"/>
      <c r="D17" s="222"/>
      <c r="E17" s="222"/>
      <c r="F17" s="222"/>
      <c r="G17" s="222"/>
      <c r="H17" s="222"/>
      <c r="I17" s="222"/>
      <c r="J17" s="222"/>
      <c r="K17" s="222"/>
      <c r="L17" s="222"/>
      <c r="M17" s="222"/>
      <c r="N17" s="223"/>
    </row>
    <row r="18" spans="1:14" ht="15" customHeight="1">
      <c r="A18" s="221" t="s">
        <v>58</v>
      </c>
      <c r="B18" s="222"/>
      <c r="C18" s="222"/>
      <c r="D18" s="222"/>
      <c r="E18" s="222"/>
      <c r="F18" s="222"/>
      <c r="G18" s="222"/>
      <c r="H18" s="222"/>
      <c r="I18" s="222"/>
      <c r="J18" s="222"/>
      <c r="K18" s="222"/>
      <c r="L18" s="222"/>
      <c r="M18" s="222"/>
      <c r="N18" s="223"/>
    </row>
    <row r="19" spans="1:14" ht="49.5" customHeight="1">
      <c r="A19" s="221" t="s">
        <v>59</v>
      </c>
      <c r="B19" s="222"/>
      <c r="C19" s="222"/>
      <c r="D19" s="222"/>
      <c r="E19" s="222"/>
      <c r="F19" s="222"/>
      <c r="G19" s="222"/>
      <c r="H19" s="222"/>
      <c r="I19" s="222"/>
      <c r="J19" s="222"/>
      <c r="K19" s="222"/>
      <c r="L19" s="222"/>
      <c r="M19" s="222"/>
      <c r="N19" s="223"/>
    </row>
    <row r="20" spans="1:14">
      <c r="A20" s="216" t="s">
        <v>60</v>
      </c>
      <c r="B20" s="217"/>
      <c r="C20" s="217"/>
      <c r="D20" s="217"/>
      <c r="E20" s="217"/>
      <c r="F20" s="217"/>
      <c r="G20" s="217"/>
      <c r="H20" s="217"/>
      <c r="I20" s="217"/>
      <c r="J20" s="217"/>
      <c r="K20" s="217"/>
      <c r="L20" s="217"/>
      <c r="M20" s="217"/>
      <c r="N20" s="218"/>
    </row>
    <row r="21" spans="1:14" ht="77.25" customHeight="1">
      <c r="A21" s="233" t="s">
        <v>61</v>
      </c>
      <c r="B21" s="234"/>
      <c r="C21" s="234"/>
      <c r="D21" s="234"/>
      <c r="E21" s="234"/>
      <c r="F21" s="234"/>
      <c r="G21" s="234"/>
      <c r="H21" s="234"/>
      <c r="I21" s="234"/>
      <c r="J21" s="234"/>
      <c r="K21" s="234"/>
      <c r="L21" s="234"/>
      <c r="M21" s="234"/>
      <c r="N21" s="235"/>
    </row>
    <row r="22" spans="1:14">
      <c r="A22" s="216" t="s">
        <v>62</v>
      </c>
      <c r="B22" s="217"/>
      <c r="C22" s="217"/>
      <c r="D22" s="217"/>
      <c r="E22" s="217"/>
      <c r="F22" s="217"/>
      <c r="G22" s="217"/>
      <c r="H22" s="217"/>
      <c r="I22" s="217"/>
      <c r="J22" s="217"/>
      <c r="K22" s="217"/>
      <c r="L22" s="217"/>
      <c r="M22" s="217"/>
      <c r="N22" s="218"/>
    </row>
    <row r="23" spans="1:14" ht="51.75" customHeight="1">
      <c r="A23" s="233" t="s">
        <v>63</v>
      </c>
      <c r="B23" s="234"/>
      <c r="C23" s="234"/>
      <c r="D23" s="234"/>
      <c r="E23" s="234"/>
      <c r="F23" s="234"/>
      <c r="G23" s="234"/>
      <c r="H23" s="234"/>
      <c r="I23" s="234"/>
      <c r="J23" s="234"/>
      <c r="K23" s="234"/>
      <c r="L23" s="234"/>
      <c r="M23" s="234"/>
      <c r="N23" s="235"/>
    </row>
    <row r="24" spans="1:14">
      <c r="A24" s="216" t="s">
        <v>64</v>
      </c>
      <c r="B24" s="217"/>
      <c r="C24" s="217"/>
      <c r="D24" s="217"/>
      <c r="E24" s="217"/>
      <c r="F24" s="217"/>
      <c r="G24" s="217"/>
      <c r="H24" s="217"/>
      <c r="I24" s="217"/>
      <c r="J24" s="217"/>
      <c r="K24" s="217"/>
      <c r="L24" s="217"/>
      <c r="M24" s="217"/>
      <c r="N24" s="218"/>
    </row>
    <row r="25" spans="1:14" ht="14.25" customHeight="1">
      <c r="A25" s="233" t="s">
        <v>65</v>
      </c>
      <c r="B25" s="234"/>
      <c r="C25" s="234"/>
      <c r="D25" s="234"/>
      <c r="E25" s="234"/>
      <c r="F25" s="234"/>
      <c r="G25" s="234"/>
      <c r="H25" s="234"/>
      <c r="I25" s="234"/>
      <c r="J25" s="234"/>
      <c r="K25" s="234"/>
      <c r="L25" s="234"/>
      <c r="M25" s="234"/>
      <c r="N25" s="235"/>
    </row>
    <row r="26" spans="1:14">
      <c r="A26" s="216" t="s">
        <v>66</v>
      </c>
      <c r="B26" s="217"/>
      <c r="C26" s="217"/>
      <c r="D26" s="217"/>
      <c r="E26" s="217"/>
      <c r="F26" s="217"/>
      <c r="G26" s="217"/>
      <c r="H26" s="217"/>
      <c r="I26" s="217"/>
      <c r="J26" s="217"/>
      <c r="K26" s="217"/>
      <c r="L26" s="217"/>
      <c r="M26" s="217"/>
      <c r="N26" s="218"/>
    </row>
    <row r="27" spans="1:14" ht="63" customHeight="1">
      <c r="A27" s="233" t="s">
        <v>67</v>
      </c>
      <c r="B27" s="234"/>
      <c r="C27" s="234"/>
      <c r="D27" s="234"/>
      <c r="E27" s="234"/>
      <c r="F27" s="234"/>
      <c r="G27" s="234"/>
      <c r="H27" s="234"/>
      <c r="I27" s="234"/>
      <c r="J27" s="234"/>
      <c r="K27" s="234"/>
      <c r="L27" s="234"/>
      <c r="M27" s="234"/>
      <c r="N27" s="235"/>
    </row>
    <row r="28" spans="1:14">
      <c r="A28" s="216" t="s">
        <v>68</v>
      </c>
      <c r="B28" s="217"/>
      <c r="C28" s="217"/>
      <c r="D28" s="217"/>
      <c r="E28" s="217"/>
      <c r="F28" s="217"/>
      <c r="G28" s="217"/>
      <c r="H28" s="217"/>
      <c r="I28" s="217"/>
      <c r="J28" s="217"/>
      <c r="K28" s="217"/>
      <c r="L28" s="217"/>
      <c r="M28" s="217"/>
      <c r="N28" s="218"/>
    </row>
    <row r="29" spans="1:14" ht="17.25" customHeight="1">
      <c r="A29" s="233" t="s">
        <v>69</v>
      </c>
      <c r="B29" s="234"/>
      <c r="C29" s="234"/>
      <c r="D29" s="234"/>
      <c r="E29" s="234"/>
      <c r="F29" s="234"/>
      <c r="G29" s="234"/>
      <c r="H29" s="234"/>
      <c r="I29" s="234"/>
      <c r="J29" s="234"/>
      <c r="K29" s="234"/>
      <c r="L29" s="234"/>
      <c r="M29" s="234"/>
      <c r="N29" s="235"/>
    </row>
    <row r="30" spans="1:14" ht="36" customHeight="1">
      <c r="A30" s="233" t="s">
        <v>70</v>
      </c>
      <c r="B30" s="234"/>
      <c r="C30" s="234"/>
      <c r="D30" s="234"/>
      <c r="E30" s="234"/>
      <c r="F30" s="234"/>
      <c r="G30" s="234"/>
      <c r="H30" s="234"/>
      <c r="I30" s="234"/>
      <c r="J30" s="234"/>
      <c r="K30" s="234"/>
      <c r="L30" s="234"/>
      <c r="M30" s="234"/>
      <c r="N30" s="235"/>
    </row>
    <row r="31" spans="1:14">
      <c r="A31" s="216" t="s">
        <v>71</v>
      </c>
      <c r="B31" s="217"/>
      <c r="C31" s="217"/>
      <c r="D31" s="217"/>
      <c r="E31" s="217"/>
      <c r="F31" s="217"/>
      <c r="G31" s="217"/>
      <c r="H31" s="217"/>
      <c r="I31" s="217"/>
      <c r="J31" s="217"/>
      <c r="K31" s="217"/>
      <c r="L31" s="217"/>
      <c r="M31" s="217"/>
      <c r="N31" s="218"/>
    </row>
    <row r="32" spans="1:14">
      <c r="A32" s="216" t="s">
        <v>72</v>
      </c>
      <c r="B32" s="217"/>
      <c r="C32" s="217"/>
      <c r="D32" s="217"/>
      <c r="E32" s="217"/>
      <c r="F32" s="217"/>
      <c r="G32" s="217"/>
      <c r="H32" s="217"/>
      <c r="I32" s="217"/>
      <c r="J32" s="217"/>
      <c r="K32" s="217"/>
      <c r="L32" s="217"/>
      <c r="M32" s="217"/>
      <c r="N32" s="218"/>
    </row>
    <row r="33" spans="1:14" ht="34.5" customHeight="1">
      <c r="A33" s="233" t="s">
        <v>73</v>
      </c>
      <c r="B33" s="234"/>
      <c r="C33" s="234"/>
      <c r="D33" s="234"/>
      <c r="E33" s="234"/>
      <c r="F33" s="234"/>
      <c r="G33" s="234"/>
      <c r="H33" s="234"/>
      <c r="I33" s="234"/>
      <c r="J33" s="234"/>
      <c r="K33" s="234"/>
      <c r="L33" s="234"/>
      <c r="M33" s="234"/>
      <c r="N33" s="23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topLeftCell="B117" workbookViewId="0">
      <selection activeCell="J39" sqref="J39"/>
    </sheetView>
  </sheetViews>
  <sheetFormatPr defaultColWidth="9.140625" defaultRowHeight="15"/>
  <cols>
    <col min="1" max="1" width="6.28515625" style="29" customWidth="1"/>
    <col min="2" max="2" width="45.5703125" style="134" customWidth="1"/>
    <col min="3" max="3" width="9.28515625" style="134" customWidth="1"/>
    <col min="4" max="4" width="11.140625" style="134" customWidth="1"/>
    <col min="5" max="5" width="13" style="29" customWidth="1"/>
    <col min="6" max="6" width="15.140625" style="134" customWidth="1"/>
    <col min="7" max="7" width="57.28515625" style="134" customWidth="1"/>
    <col min="8" max="8" width="9.140625" style="134"/>
    <col min="9" max="9" width="11" style="134" customWidth="1"/>
    <col min="10" max="10" width="10.7109375" style="134" customWidth="1"/>
    <col min="11" max="11" width="13.140625" style="134" customWidth="1"/>
    <col min="12" max="16384" width="9.140625" style="134"/>
  </cols>
  <sheetData>
    <row r="1" spans="1:11">
      <c r="A1" s="236"/>
      <c r="B1" s="236"/>
      <c r="C1" s="135"/>
      <c r="D1" s="135"/>
      <c r="E1" s="136"/>
      <c r="F1" s="135"/>
      <c r="G1" s="137"/>
      <c r="H1" s="137"/>
      <c r="I1" s="137"/>
      <c r="J1" s="41"/>
      <c r="K1" s="41"/>
    </row>
    <row r="2" spans="1:11">
      <c r="A2" s="236"/>
      <c r="B2" s="236"/>
      <c r="C2" s="135"/>
      <c r="D2" s="135"/>
      <c r="E2" s="136"/>
      <c r="F2" s="135"/>
      <c r="G2" s="135"/>
      <c r="H2" s="135"/>
      <c r="I2" s="41"/>
      <c r="J2" s="41"/>
      <c r="K2" s="41"/>
    </row>
    <row r="3" spans="1:11">
      <c r="A3" s="237"/>
      <c r="B3" s="237"/>
      <c r="C3" s="237"/>
      <c r="D3" s="237"/>
      <c r="E3" s="237"/>
      <c r="F3" s="237"/>
      <c r="G3" s="237"/>
      <c r="H3" s="237"/>
      <c r="I3" s="237"/>
      <c r="J3" s="237"/>
      <c r="K3" s="31"/>
    </row>
    <row r="4" spans="1:11">
      <c r="A4" s="237" t="s">
        <v>242</v>
      </c>
      <c r="B4" s="237"/>
      <c r="C4" s="237"/>
      <c r="D4" s="237"/>
      <c r="E4" s="237"/>
      <c r="F4" s="237"/>
      <c r="G4" s="237"/>
      <c r="H4" s="237"/>
      <c r="I4" s="237"/>
    </row>
    <row r="5" spans="1:11">
      <c r="A5" s="238"/>
      <c r="B5" s="238"/>
      <c r="C5" s="238"/>
      <c r="D5" s="238"/>
      <c r="E5" s="238"/>
      <c r="F5" s="238"/>
      <c r="G5" s="238"/>
      <c r="H5" s="238"/>
      <c r="I5" s="238"/>
      <c r="J5" s="238"/>
      <c r="K5" s="238"/>
    </row>
    <row r="6" spans="1:11">
      <c r="A6" s="238"/>
      <c r="B6" s="238"/>
      <c r="C6" s="238"/>
      <c r="D6" s="238"/>
      <c r="E6" s="238"/>
      <c r="F6" s="238"/>
      <c r="G6" s="238"/>
      <c r="H6" s="238"/>
      <c r="I6" s="238"/>
      <c r="J6" s="238"/>
      <c r="K6" s="238"/>
    </row>
    <row r="7" spans="1:11" ht="85.5">
      <c r="A7" s="129" t="s">
        <v>74</v>
      </c>
      <c r="B7" s="130" t="s">
        <v>75</v>
      </c>
      <c r="C7" s="131" t="s">
        <v>76</v>
      </c>
      <c r="D7" s="132" t="s">
        <v>113</v>
      </c>
      <c r="E7" s="133" t="s">
        <v>117</v>
      </c>
      <c r="F7" s="132" t="s">
        <v>118</v>
      </c>
      <c r="G7" s="131" t="s">
        <v>77</v>
      </c>
      <c r="H7" s="131" t="s">
        <v>78</v>
      </c>
      <c r="I7" s="132" t="s">
        <v>79</v>
      </c>
      <c r="J7" s="132" t="s">
        <v>119</v>
      </c>
      <c r="K7" s="132" t="s">
        <v>120</v>
      </c>
    </row>
    <row r="8" spans="1:11">
      <c r="A8" s="30"/>
      <c r="B8" s="138" t="s">
        <v>151</v>
      </c>
      <c r="C8" s="61"/>
      <c r="D8" s="139"/>
      <c r="E8" s="21"/>
      <c r="F8" s="139"/>
      <c r="G8" s="61"/>
      <c r="H8" s="61"/>
      <c r="I8" s="140"/>
      <c r="J8" s="140"/>
      <c r="K8" s="140"/>
    </row>
    <row r="9" spans="1:11">
      <c r="A9" s="61">
        <v>1</v>
      </c>
      <c r="B9" s="141" t="s">
        <v>216</v>
      </c>
      <c r="C9" s="43" t="s">
        <v>80</v>
      </c>
      <c r="D9" s="170">
        <v>30</v>
      </c>
      <c r="E9" s="44">
        <v>35</v>
      </c>
      <c r="F9" s="47">
        <f>D9*E9</f>
        <v>1050</v>
      </c>
      <c r="G9" s="104"/>
      <c r="H9" s="104"/>
      <c r="I9" s="142"/>
      <c r="J9" s="58"/>
      <c r="K9" s="142"/>
    </row>
    <row r="10" spans="1:11" ht="27.6" customHeight="1">
      <c r="A10" s="61">
        <v>2</v>
      </c>
      <c r="B10" s="61" t="s">
        <v>214</v>
      </c>
      <c r="C10" s="20" t="s">
        <v>87</v>
      </c>
      <c r="D10" s="21">
        <v>105.24</v>
      </c>
      <c r="E10" s="21">
        <v>41</v>
      </c>
      <c r="F10" s="47">
        <f t="shared" ref="F10:F14" si="0">D10*E10</f>
        <v>4314.84</v>
      </c>
      <c r="G10" s="64"/>
      <c r="H10" s="104"/>
      <c r="I10" s="142"/>
      <c r="J10" s="58"/>
      <c r="K10" s="142"/>
    </row>
    <row r="11" spans="1:11" ht="27.6" customHeight="1">
      <c r="A11" s="61">
        <v>3</v>
      </c>
      <c r="B11" s="118" t="s">
        <v>234</v>
      </c>
      <c r="C11" s="168" t="s">
        <v>87</v>
      </c>
      <c r="D11" s="169">
        <v>105.24</v>
      </c>
      <c r="E11" s="169">
        <v>41</v>
      </c>
      <c r="F11" s="42">
        <f t="shared" si="0"/>
        <v>4314.84</v>
      </c>
      <c r="G11" s="64"/>
      <c r="H11" s="104"/>
      <c r="I11" s="142"/>
      <c r="J11" s="58"/>
      <c r="K11" s="142"/>
    </row>
    <row r="12" spans="1:11" ht="27.6" customHeight="1">
      <c r="A12" s="61">
        <v>4</v>
      </c>
      <c r="B12" s="141" t="s">
        <v>150</v>
      </c>
      <c r="C12" s="45" t="s">
        <v>80</v>
      </c>
      <c r="D12" s="46">
        <v>10</v>
      </c>
      <c r="E12" s="47">
        <v>17</v>
      </c>
      <c r="F12" s="47">
        <f t="shared" si="0"/>
        <v>170</v>
      </c>
      <c r="G12" s="64"/>
      <c r="H12" s="104"/>
      <c r="I12" s="142"/>
      <c r="J12" s="58"/>
      <c r="K12" s="142"/>
    </row>
    <row r="13" spans="1:11" ht="45">
      <c r="A13" s="61">
        <v>5</v>
      </c>
      <c r="B13" s="141" t="s">
        <v>155</v>
      </c>
      <c r="C13" s="45" t="s">
        <v>80</v>
      </c>
      <c r="D13" s="46">
        <v>1</v>
      </c>
      <c r="E13" s="47">
        <v>1300</v>
      </c>
      <c r="F13" s="47">
        <f t="shared" si="0"/>
        <v>1300</v>
      </c>
      <c r="G13" s="64"/>
      <c r="H13" s="104"/>
      <c r="I13" s="142"/>
      <c r="J13" s="58"/>
      <c r="K13" s="142"/>
    </row>
    <row r="14" spans="1:11">
      <c r="A14" s="61">
        <v>6</v>
      </c>
      <c r="B14" s="141" t="s">
        <v>243</v>
      </c>
      <c r="C14" s="98" t="s">
        <v>86</v>
      </c>
      <c r="D14" s="51">
        <v>12</v>
      </c>
      <c r="E14" s="69">
        <v>49</v>
      </c>
      <c r="F14" s="47">
        <f t="shared" si="0"/>
        <v>588</v>
      </c>
      <c r="G14" s="80"/>
      <c r="H14" s="81"/>
      <c r="I14" s="78"/>
      <c r="J14" s="78"/>
      <c r="K14" s="78"/>
    </row>
    <row r="15" spans="1:11" ht="28.5">
      <c r="A15" s="61">
        <v>7</v>
      </c>
      <c r="B15" s="26" t="s">
        <v>163</v>
      </c>
      <c r="C15" s="24"/>
      <c r="D15" s="25"/>
      <c r="E15" s="25">
        <v>0</v>
      </c>
      <c r="F15" s="25">
        <f>SUM(F9:F14)</f>
        <v>11737.68</v>
      </c>
      <c r="G15" s="26" t="s">
        <v>152</v>
      </c>
      <c r="H15" s="27"/>
      <c r="I15" s="28"/>
      <c r="J15" s="48"/>
      <c r="K15" s="49">
        <f>SUM(K12:K14)</f>
        <v>0</v>
      </c>
    </row>
    <row r="16" spans="1:11">
      <c r="A16" s="61">
        <v>8</v>
      </c>
      <c r="B16" s="61" t="s">
        <v>235</v>
      </c>
      <c r="C16" s="59" t="s">
        <v>86</v>
      </c>
      <c r="D16" s="47">
        <v>105.24</v>
      </c>
      <c r="E16" s="47">
        <v>68</v>
      </c>
      <c r="F16" s="47">
        <f>D16*E16</f>
        <v>7156.32</v>
      </c>
      <c r="G16" s="61" t="s">
        <v>236</v>
      </c>
      <c r="H16" s="20" t="s">
        <v>237</v>
      </c>
      <c r="I16" s="20">
        <v>100</v>
      </c>
      <c r="J16" s="20">
        <v>300.33</v>
      </c>
      <c r="K16" s="21">
        <f t="shared" ref="K16:K37" si="1">J16*I16</f>
        <v>30033</v>
      </c>
    </row>
    <row r="17" spans="1:12" s="77" customFormat="1" ht="30">
      <c r="A17" s="61">
        <v>9</v>
      </c>
      <c r="B17" s="61" t="s">
        <v>215</v>
      </c>
      <c r="C17" s="59" t="s">
        <v>86</v>
      </c>
      <c r="D17" s="47">
        <v>105.24</v>
      </c>
      <c r="E17" s="47">
        <v>211</v>
      </c>
      <c r="F17" s="47">
        <f>D17*E17</f>
        <v>22205.64</v>
      </c>
      <c r="G17" s="61" t="s">
        <v>149</v>
      </c>
      <c r="H17" s="20" t="s">
        <v>81</v>
      </c>
      <c r="I17" s="20">
        <f>D17*6</f>
        <v>631.43999999999994</v>
      </c>
      <c r="J17" s="20">
        <v>8.1999999999999993</v>
      </c>
      <c r="K17" s="21">
        <f t="shared" si="1"/>
        <v>5177.8079999999991</v>
      </c>
      <c r="L17" s="65"/>
    </row>
    <row r="18" spans="1:12" s="77" customFormat="1">
      <c r="A18" s="61">
        <v>10</v>
      </c>
      <c r="B18" s="61" t="s">
        <v>217</v>
      </c>
      <c r="C18" s="20" t="s">
        <v>230</v>
      </c>
      <c r="D18" s="174">
        <v>1.35</v>
      </c>
      <c r="E18" s="47">
        <v>42.5</v>
      </c>
      <c r="F18" s="47">
        <f t="shared" ref="F18:F24" si="2">D18*E18</f>
        <v>57.375000000000007</v>
      </c>
      <c r="G18" s="62" t="s">
        <v>164</v>
      </c>
      <c r="H18" s="51" t="s">
        <v>82</v>
      </c>
      <c r="I18" s="51">
        <f>D17*0.1</f>
        <v>10.524000000000001</v>
      </c>
      <c r="J18" s="51">
        <v>41.25</v>
      </c>
      <c r="K18" s="21">
        <f t="shared" si="1"/>
        <v>434.11500000000001</v>
      </c>
      <c r="L18" s="65"/>
    </row>
    <row r="19" spans="1:12" s="77" customFormat="1">
      <c r="A19" s="61">
        <v>11</v>
      </c>
      <c r="B19" s="61"/>
      <c r="C19" s="20"/>
      <c r="D19" s="47"/>
      <c r="E19" s="47"/>
      <c r="F19" s="47"/>
      <c r="G19" s="62" t="s">
        <v>200</v>
      </c>
      <c r="H19" s="51" t="s">
        <v>87</v>
      </c>
      <c r="I19" s="51">
        <f>D17*1.05</f>
        <v>110.502</v>
      </c>
      <c r="J19" s="51">
        <v>503.33</v>
      </c>
      <c r="K19" s="21">
        <f>J19*I19</f>
        <v>55618.971659999996</v>
      </c>
      <c r="L19" s="65"/>
    </row>
    <row r="20" spans="1:12" s="77" customFormat="1">
      <c r="A20" s="61">
        <v>12</v>
      </c>
      <c r="B20" s="61"/>
      <c r="C20" s="20"/>
      <c r="D20" s="47"/>
      <c r="E20" s="47"/>
      <c r="F20" s="47"/>
      <c r="G20" s="62" t="s">
        <v>261</v>
      </c>
      <c r="H20" s="51" t="s">
        <v>81</v>
      </c>
      <c r="I20" s="51">
        <v>32.46</v>
      </c>
      <c r="J20" s="51">
        <v>108.67</v>
      </c>
      <c r="K20" s="21">
        <f t="shared" si="1"/>
        <v>3527.4282000000003</v>
      </c>
      <c r="L20" s="65"/>
    </row>
    <row r="21" spans="1:12" s="77" customFormat="1">
      <c r="A21" s="61">
        <v>13</v>
      </c>
      <c r="B21" s="61" t="s">
        <v>247</v>
      </c>
      <c r="C21" s="20" t="s">
        <v>246</v>
      </c>
      <c r="D21" s="47">
        <v>21</v>
      </c>
      <c r="E21" s="47">
        <v>57</v>
      </c>
      <c r="F21" s="47">
        <f t="shared" si="2"/>
        <v>1197</v>
      </c>
      <c r="G21" s="180" t="s">
        <v>270</v>
      </c>
      <c r="H21" s="51" t="s">
        <v>80</v>
      </c>
      <c r="I21" s="51">
        <v>9</v>
      </c>
      <c r="J21" s="51">
        <v>315</v>
      </c>
      <c r="K21" s="21">
        <f t="shared" si="1"/>
        <v>2835</v>
      </c>
      <c r="L21" s="65"/>
    </row>
    <row r="22" spans="1:12" s="77" customFormat="1">
      <c r="A22" s="61">
        <v>14</v>
      </c>
      <c r="B22" s="61"/>
      <c r="C22" s="20"/>
      <c r="D22" s="47"/>
      <c r="E22" s="47"/>
      <c r="F22" s="47"/>
      <c r="G22" s="62" t="s">
        <v>248</v>
      </c>
      <c r="H22" s="51" t="s">
        <v>208</v>
      </c>
      <c r="I22" s="51">
        <v>3</v>
      </c>
      <c r="J22" s="51">
        <v>151</v>
      </c>
      <c r="K22" s="21">
        <f t="shared" si="1"/>
        <v>453</v>
      </c>
      <c r="L22" s="65"/>
    </row>
    <row r="23" spans="1:12" s="77" customFormat="1">
      <c r="A23" s="61">
        <v>15</v>
      </c>
      <c r="B23" s="61" t="s">
        <v>249</v>
      </c>
      <c r="C23" s="20" t="s">
        <v>80</v>
      </c>
      <c r="D23" s="47">
        <v>4</v>
      </c>
      <c r="E23" s="47">
        <v>57</v>
      </c>
      <c r="F23" s="47">
        <f t="shared" si="2"/>
        <v>228</v>
      </c>
      <c r="G23" s="88" t="s">
        <v>178</v>
      </c>
      <c r="H23" s="92" t="s">
        <v>80</v>
      </c>
      <c r="I23" s="90">
        <v>4</v>
      </c>
      <c r="J23" s="90">
        <v>233.33</v>
      </c>
      <c r="K23" s="91">
        <f t="shared" ref="K23:K24" si="3">J23*I23</f>
        <v>933.32</v>
      </c>
      <c r="L23" s="65"/>
    </row>
    <row r="24" spans="1:12" s="77" customFormat="1">
      <c r="A24" s="61">
        <v>16</v>
      </c>
      <c r="B24" s="61" t="s">
        <v>262</v>
      </c>
      <c r="C24" s="20" t="s">
        <v>246</v>
      </c>
      <c r="D24" s="47">
        <v>25</v>
      </c>
      <c r="E24" s="47">
        <v>57</v>
      </c>
      <c r="F24" s="47">
        <f t="shared" si="2"/>
        <v>1425</v>
      </c>
      <c r="G24" s="62" t="s">
        <v>263</v>
      </c>
      <c r="H24" s="51" t="s">
        <v>80</v>
      </c>
      <c r="I24" s="51">
        <v>13</v>
      </c>
      <c r="J24" s="51">
        <v>47.5</v>
      </c>
      <c r="K24" s="91">
        <f t="shared" si="3"/>
        <v>617.5</v>
      </c>
      <c r="L24" s="65"/>
    </row>
    <row r="25" spans="1:12" s="77" customFormat="1" ht="30">
      <c r="A25" s="61">
        <v>17</v>
      </c>
      <c r="B25" s="99" t="s">
        <v>240</v>
      </c>
      <c r="C25" s="100" t="s">
        <v>86</v>
      </c>
      <c r="D25" s="21">
        <v>11.72</v>
      </c>
      <c r="E25" s="47">
        <v>176</v>
      </c>
      <c r="F25" s="47">
        <f t="shared" ref="F25:F52" si="4">D25*E25</f>
        <v>2062.7200000000003</v>
      </c>
      <c r="G25" s="89" t="s">
        <v>188</v>
      </c>
      <c r="H25" s="92" t="s">
        <v>80</v>
      </c>
      <c r="I25" s="90">
        <v>5</v>
      </c>
      <c r="J25" s="90">
        <v>368.33</v>
      </c>
      <c r="K25" s="91">
        <f t="shared" si="1"/>
        <v>1841.6499999999999</v>
      </c>
      <c r="L25" s="65"/>
    </row>
    <row r="26" spans="1:12" s="77" customFormat="1">
      <c r="A26" s="61">
        <v>18</v>
      </c>
      <c r="B26" s="99" t="s">
        <v>245</v>
      </c>
      <c r="C26" s="100" t="s">
        <v>86</v>
      </c>
      <c r="D26" s="21">
        <v>2.93</v>
      </c>
      <c r="E26" s="47">
        <v>176</v>
      </c>
      <c r="F26" s="47">
        <f t="shared" ref="F26" si="5">D26*E26</f>
        <v>515.68000000000006</v>
      </c>
      <c r="G26" s="88" t="s">
        <v>178</v>
      </c>
      <c r="H26" s="92" t="s">
        <v>80</v>
      </c>
      <c r="I26" s="90">
        <v>11</v>
      </c>
      <c r="J26" s="90">
        <v>233.33</v>
      </c>
      <c r="K26" s="91">
        <f t="shared" ref="K26:K31" si="6">J26*I26</f>
        <v>2566.63</v>
      </c>
      <c r="L26" s="65"/>
    </row>
    <row r="27" spans="1:12" s="77" customFormat="1">
      <c r="A27" s="61">
        <v>19</v>
      </c>
      <c r="B27" s="99"/>
      <c r="C27" s="99"/>
      <c r="D27" s="101"/>
      <c r="E27" s="102"/>
      <c r="F27" s="47"/>
      <c r="G27" s="88" t="s">
        <v>179</v>
      </c>
      <c r="H27" s="92" t="s">
        <v>80</v>
      </c>
      <c r="I27" s="90">
        <v>5</v>
      </c>
      <c r="J27" s="92">
        <v>156.66999999999999</v>
      </c>
      <c r="K27" s="79">
        <f t="shared" si="6"/>
        <v>783.34999999999991</v>
      </c>
      <c r="L27" s="65"/>
    </row>
    <row r="28" spans="1:12" s="77" customFormat="1">
      <c r="A28" s="61">
        <v>20</v>
      </c>
      <c r="B28" s="99"/>
      <c r="C28" s="99"/>
      <c r="D28" s="101"/>
      <c r="E28" s="102"/>
      <c r="F28" s="47"/>
      <c r="G28" s="88" t="s">
        <v>233</v>
      </c>
      <c r="H28" s="92" t="s">
        <v>80</v>
      </c>
      <c r="I28" s="90">
        <v>1</v>
      </c>
      <c r="J28" s="90">
        <v>113.75</v>
      </c>
      <c r="K28" s="91">
        <f t="shared" si="6"/>
        <v>113.75</v>
      </c>
      <c r="L28" s="65"/>
    </row>
    <row r="29" spans="1:12" s="77" customFormat="1">
      <c r="A29" s="61">
        <v>21</v>
      </c>
      <c r="B29" s="99"/>
      <c r="C29" s="99"/>
      <c r="D29" s="101"/>
      <c r="E29" s="102"/>
      <c r="F29" s="47"/>
      <c r="G29" s="88" t="s">
        <v>176</v>
      </c>
      <c r="H29" s="92" t="s">
        <v>80</v>
      </c>
      <c r="I29" s="90">
        <v>312</v>
      </c>
      <c r="J29" s="90">
        <v>0.63</v>
      </c>
      <c r="K29" s="91">
        <f t="shared" si="6"/>
        <v>196.56</v>
      </c>
    </row>
    <row r="30" spans="1:12" s="77" customFormat="1">
      <c r="A30" s="61">
        <v>22</v>
      </c>
      <c r="B30" s="99"/>
      <c r="C30" s="99"/>
      <c r="D30" s="101"/>
      <c r="E30" s="102"/>
      <c r="F30" s="47"/>
      <c r="G30" s="89" t="s">
        <v>177</v>
      </c>
      <c r="H30" s="92" t="s">
        <v>81</v>
      </c>
      <c r="I30" s="90">
        <f>(D26+D25)*0.6</f>
        <v>8.7899999999999991</v>
      </c>
      <c r="J30" s="90">
        <v>13.53</v>
      </c>
      <c r="K30" s="91">
        <f t="shared" si="6"/>
        <v>118.92869999999998</v>
      </c>
      <c r="L30" s="65"/>
    </row>
    <row r="31" spans="1:12" s="77" customFormat="1">
      <c r="A31" s="61">
        <v>23</v>
      </c>
      <c r="B31" s="99"/>
      <c r="C31" s="99"/>
      <c r="D31" s="101"/>
      <c r="E31" s="102"/>
      <c r="F31" s="47"/>
      <c r="G31" s="88" t="s">
        <v>141</v>
      </c>
      <c r="H31" s="92" t="s">
        <v>80</v>
      </c>
      <c r="I31" s="167">
        <v>4</v>
      </c>
      <c r="J31" s="90">
        <v>20.83</v>
      </c>
      <c r="K31" s="91">
        <f t="shared" si="6"/>
        <v>83.32</v>
      </c>
    </row>
    <row r="32" spans="1:12" s="77" customFormat="1" ht="30">
      <c r="A32" s="61">
        <v>24</v>
      </c>
      <c r="B32" s="57" t="s">
        <v>180</v>
      </c>
      <c r="C32" s="58" t="s">
        <v>80</v>
      </c>
      <c r="D32" s="51">
        <v>1</v>
      </c>
      <c r="E32" s="47">
        <v>590</v>
      </c>
      <c r="F32" s="47">
        <f t="shared" si="4"/>
        <v>590</v>
      </c>
      <c r="G32" s="56" t="s">
        <v>181</v>
      </c>
      <c r="H32" s="23" t="s">
        <v>80</v>
      </c>
      <c r="I32" s="63">
        <v>1</v>
      </c>
      <c r="J32" s="51">
        <v>1470</v>
      </c>
      <c r="K32" s="21">
        <f t="shared" si="1"/>
        <v>1470</v>
      </c>
      <c r="L32" s="65"/>
    </row>
    <row r="33" spans="1:12" s="77" customFormat="1">
      <c r="A33" s="61">
        <v>25</v>
      </c>
      <c r="B33" s="57"/>
      <c r="C33" s="58"/>
      <c r="D33" s="51"/>
      <c r="E33" s="47"/>
      <c r="F33" s="47"/>
      <c r="G33" s="56" t="s">
        <v>182</v>
      </c>
      <c r="H33" s="23" t="s">
        <v>183</v>
      </c>
      <c r="I33" s="63">
        <v>1</v>
      </c>
      <c r="J33" s="51">
        <v>2132.5</v>
      </c>
      <c r="K33" s="21">
        <f t="shared" si="1"/>
        <v>2132.5</v>
      </c>
      <c r="L33" s="65"/>
    </row>
    <row r="34" spans="1:12" s="77" customFormat="1" ht="30">
      <c r="A34" s="61">
        <v>26</v>
      </c>
      <c r="B34" s="57"/>
      <c r="C34" s="58"/>
      <c r="D34" s="51"/>
      <c r="E34" s="47"/>
      <c r="F34" s="47"/>
      <c r="G34" s="56" t="s">
        <v>184</v>
      </c>
      <c r="H34" s="23" t="s">
        <v>185</v>
      </c>
      <c r="I34" s="63">
        <v>1</v>
      </c>
      <c r="J34" s="51">
        <v>834.17</v>
      </c>
      <c r="K34" s="21">
        <f t="shared" si="1"/>
        <v>834.17</v>
      </c>
      <c r="L34" s="65"/>
    </row>
    <row r="35" spans="1:12" s="77" customFormat="1" ht="30">
      <c r="A35" s="61">
        <v>27</v>
      </c>
      <c r="B35" s="57"/>
      <c r="C35" s="58"/>
      <c r="D35" s="51"/>
      <c r="E35" s="47"/>
      <c r="F35" s="47"/>
      <c r="G35" s="56" t="s">
        <v>186</v>
      </c>
      <c r="H35" s="23" t="s">
        <v>80</v>
      </c>
      <c r="I35" s="63">
        <v>1</v>
      </c>
      <c r="J35" s="51">
        <v>825</v>
      </c>
      <c r="K35" s="21">
        <f t="shared" si="1"/>
        <v>825</v>
      </c>
      <c r="L35" s="65"/>
    </row>
    <row r="36" spans="1:12" s="77" customFormat="1">
      <c r="A36" s="61">
        <v>28</v>
      </c>
      <c r="B36" s="57"/>
      <c r="C36" s="58"/>
      <c r="D36" s="51"/>
      <c r="E36" s="47"/>
      <c r="F36" s="47"/>
      <c r="G36" s="56" t="s">
        <v>187</v>
      </c>
      <c r="H36" s="23" t="s">
        <v>80</v>
      </c>
      <c r="I36" s="63">
        <v>2</v>
      </c>
      <c r="J36" s="51">
        <v>115.83</v>
      </c>
      <c r="K36" s="21">
        <f t="shared" si="1"/>
        <v>231.66</v>
      </c>
      <c r="L36" s="65"/>
    </row>
    <row r="37" spans="1:12" s="77" customFormat="1">
      <c r="A37" s="61">
        <v>29</v>
      </c>
      <c r="B37" s="57" t="s">
        <v>244</v>
      </c>
      <c r="C37" s="58" t="s">
        <v>140</v>
      </c>
      <c r="D37" s="51">
        <v>92.89</v>
      </c>
      <c r="E37" s="47">
        <v>62</v>
      </c>
      <c r="F37" s="47">
        <f t="shared" si="4"/>
        <v>5759.18</v>
      </c>
      <c r="G37" s="56" t="s">
        <v>273</v>
      </c>
      <c r="H37" s="23" t="s">
        <v>80</v>
      </c>
      <c r="I37" s="93">
        <v>264</v>
      </c>
      <c r="J37" s="51">
        <v>120</v>
      </c>
      <c r="K37" s="21">
        <f t="shared" si="1"/>
        <v>31680</v>
      </c>
    </row>
    <row r="38" spans="1:12" s="77" customFormat="1">
      <c r="A38" s="61">
        <v>30</v>
      </c>
      <c r="B38" s="61" t="s">
        <v>202</v>
      </c>
      <c r="C38" s="20" t="s">
        <v>88</v>
      </c>
      <c r="D38" s="47">
        <v>18.93</v>
      </c>
      <c r="E38" s="103">
        <v>29</v>
      </c>
      <c r="F38" s="47">
        <f t="shared" si="4"/>
        <v>548.97</v>
      </c>
      <c r="G38" s="97" t="s">
        <v>203</v>
      </c>
      <c r="H38" s="98" t="s">
        <v>80</v>
      </c>
      <c r="I38" s="175">
        <v>8</v>
      </c>
      <c r="J38" s="82">
        <v>51.46</v>
      </c>
      <c r="K38" s="79">
        <f t="shared" ref="K38:K42" si="7">J38*I38</f>
        <v>411.68</v>
      </c>
    </row>
    <row r="39" spans="1:12" s="77" customFormat="1">
      <c r="A39" s="61">
        <v>31</v>
      </c>
      <c r="B39" s="61"/>
      <c r="C39" s="20"/>
      <c r="D39" s="47"/>
      <c r="E39" s="103"/>
      <c r="F39" s="47"/>
      <c r="G39" s="97" t="s">
        <v>204</v>
      </c>
      <c r="H39" s="98" t="s">
        <v>201</v>
      </c>
      <c r="I39" s="82">
        <v>4</v>
      </c>
      <c r="J39" s="82">
        <v>22.5</v>
      </c>
      <c r="K39" s="79">
        <f t="shared" si="7"/>
        <v>90</v>
      </c>
    </row>
    <row r="40" spans="1:12" s="77" customFormat="1">
      <c r="A40" s="61">
        <v>32</v>
      </c>
      <c r="B40" s="61"/>
      <c r="C40" s="20"/>
      <c r="D40" s="47"/>
      <c r="E40" s="103"/>
      <c r="F40" s="47"/>
      <c r="G40" s="97" t="s">
        <v>205</v>
      </c>
      <c r="H40" s="98" t="s">
        <v>201</v>
      </c>
      <c r="I40" s="82">
        <v>4</v>
      </c>
      <c r="J40" s="82">
        <v>22.5</v>
      </c>
      <c r="K40" s="79">
        <f t="shared" si="7"/>
        <v>90</v>
      </c>
    </row>
    <row r="41" spans="1:12" s="77" customFormat="1">
      <c r="A41" s="61">
        <v>33</v>
      </c>
      <c r="B41" s="61"/>
      <c r="C41" s="20"/>
      <c r="D41" s="47"/>
      <c r="E41" s="103"/>
      <c r="F41" s="47"/>
      <c r="G41" s="97" t="s">
        <v>206</v>
      </c>
      <c r="H41" s="98" t="s">
        <v>201</v>
      </c>
      <c r="I41" s="82">
        <v>4</v>
      </c>
      <c r="J41" s="82">
        <v>22.5</v>
      </c>
      <c r="K41" s="79">
        <f t="shared" si="7"/>
        <v>90</v>
      </c>
    </row>
    <row r="42" spans="1:12" s="77" customFormat="1">
      <c r="A42" s="61">
        <v>34</v>
      </c>
      <c r="B42" s="61"/>
      <c r="C42" s="20"/>
      <c r="D42" s="47"/>
      <c r="E42" s="103"/>
      <c r="F42" s="47"/>
      <c r="G42" s="97" t="s">
        <v>207</v>
      </c>
      <c r="H42" s="98" t="s">
        <v>201</v>
      </c>
      <c r="I42" s="82">
        <v>4</v>
      </c>
      <c r="J42" s="82">
        <v>22.5</v>
      </c>
      <c r="K42" s="79">
        <f t="shared" si="7"/>
        <v>90</v>
      </c>
    </row>
    <row r="43" spans="1:12" s="143" customFormat="1" ht="30">
      <c r="A43" s="61">
        <v>35</v>
      </c>
      <c r="B43" s="57" t="s">
        <v>189</v>
      </c>
      <c r="C43" s="58" t="s">
        <v>87</v>
      </c>
      <c r="D43" s="51">
        <v>14.65</v>
      </c>
      <c r="E43" s="47">
        <v>102</v>
      </c>
      <c r="F43" s="47">
        <f t="shared" si="4"/>
        <v>1494.3</v>
      </c>
      <c r="G43" s="62" t="s">
        <v>131</v>
      </c>
      <c r="H43" s="51" t="s">
        <v>82</v>
      </c>
      <c r="I43" s="51">
        <f>(D43*0.1)+12.7</f>
        <v>14.164999999999999</v>
      </c>
      <c r="J43" s="51">
        <v>38.58</v>
      </c>
      <c r="K43" s="21">
        <f>J43*I43</f>
        <v>546.48569999999995</v>
      </c>
    </row>
    <row r="44" spans="1:12" s="143" customFormat="1">
      <c r="A44" s="61">
        <v>36</v>
      </c>
      <c r="B44" s="57"/>
      <c r="C44" s="58"/>
      <c r="D44" s="51"/>
      <c r="E44" s="47"/>
      <c r="F44" s="47"/>
      <c r="G44" s="56" t="s">
        <v>165</v>
      </c>
      <c r="H44" s="23" t="s">
        <v>81</v>
      </c>
      <c r="I44" s="52">
        <f>(D43*3)+40.5</f>
        <v>84.45</v>
      </c>
      <c r="J44" s="51">
        <v>11.53</v>
      </c>
      <c r="K44" s="21">
        <f>J44*I44</f>
        <v>973.70849999999996</v>
      </c>
    </row>
    <row r="45" spans="1:12" s="143" customFormat="1">
      <c r="A45" s="61">
        <v>37</v>
      </c>
      <c r="B45" s="64" t="s">
        <v>142</v>
      </c>
      <c r="C45" s="58" t="s">
        <v>87</v>
      </c>
      <c r="D45" s="51">
        <v>49.35</v>
      </c>
      <c r="E45" s="47">
        <v>51</v>
      </c>
      <c r="F45" s="47">
        <f t="shared" si="4"/>
        <v>2516.85</v>
      </c>
      <c r="G45" s="62" t="s">
        <v>132</v>
      </c>
      <c r="H45" s="51" t="s">
        <v>82</v>
      </c>
      <c r="I45" s="51">
        <f>(D45+D47*0.15)*0.1</f>
        <v>5.1726000000000001</v>
      </c>
      <c r="J45" s="51">
        <v>41.25</v>
      </c>
      <c r="K45" s="21">
        <f t="shared" ref="K45:K47" si="8">J45*I45</f>
        <v>213.36975000000001</v>
      </c>
    </row>
    <row r="46" spans="1:12" s="143" customFormat="1">
      <c r="A46" s="61">
        <v>38</v>
      </c>
      <c r="B46" s="64"/>
      <c r="C46" s="58"/>
      <c r="D46" s="51"/>
      <c r="E46" s="47"/>
      <c r="F46" s="47"/>
      <c r="G46" s="54" t="s">
        <v>157</v>
      </c>
      <c r="H46" s="51" t="s">
        <v>82</v>
      </c>
      <c r="I46" s="51">
        <f>(D45+D47)*0.25</f>
        <v>16.297499999999999</v>
      </c>
      <c r="J46" s="51">
        <v>250</v>
      </c>
      <c r="K46" s="21">
        <f t="shared" si="8"/>
        <v>4074.375</v>
      </c>
      <c r="L46" s="134"/>
    </row>
    <row r="47" spans="1:12" s="143" customFormat="1">
      <c r="A47" s="61">
        <v>39</v>
      </c>
      <c r="B47" s="64" t="s">
        <v>267</v>
      </c>
      <c r="C47" s="58" t="s">
        <v>230</v>
      </c>
      <c r="D47" s="51">
        <v>15.84</v>
      </c>
      <c r="E47" s="47">
        <v>59</v>
      </c>
      <c r="F47" s="47">
        <f t="shared" si="4"/>
        <v>934.56</v>
      </c>
      <c r="G47" s="54" t="s">
        <v>158</v>
      </c>
      <c r="H47" s="58" t="s">
        <v>82</v>
      </c>
      <c r="I47" s="51">
        <f>D47*0.15*0.25</f>
        <v>0.59399999999999997</v>
      </c>
      <c r="J47" s="51">
        <v>550</v>
      </c>
      <c r="K47" s="21">
        <f t="shared" si="8"/>
        <v>326.7</v>
      </c>
      <c r="L47" s="134"/>
    </row>
    <row r="48" spans="1:12" s="144" customFormat="1" ht="30">
      <c r="A48" s="61">
        <v>40</v>
      </c>
      <c r="B48" s="105" t="s">
        <v>209</v>
      </c>
      <c r="C48" s="106" t="s">
        <v>80</v>
      </c>
      <c r="D48" s="106">
        <v>1</v>
      </c>
      <c r="E48" s="106">
        <v>169</v>
      </c>
      <c r="F48" s="47">
        <f t="shared" si="4"/>
        <v>169</v>
      </c>
      <c r="G48" s="105" t="s">
        <v>210</v>
      </c>
      <c r="H48" s="106" t="s">
        <v>80</v>
      </c>
      <c r="I48" s="106">
        <f>D48</f>
        <v>1</v>
      </c>
      <c r="J48" s="106" t="s">
        <v>105</v>
      </c>
      <c r="K48" s="106">
        <v>0</v>
      </c>
    </row>
    <row r="49" spans="1:12" s="144" customFormat="1">
      <c r="A49" s="61">
        <v>41</v>
      </c>
      <c r="B49" s="105" t="s">
        <v>250</v>
      </c>
      <c r="C49" s="177" t="s">
        <v>80</v>
      </c>
      <c r="D49" s="177">
        <v>1</v>
      </c>
      <c r="E49" s="177">
        <v>144</v>
      </c>
      <c r="F49" s="176">
        <f t="shared" si="4"/>
        <v>144</v>
      </c>
      <c r="G49" s="105" t="s">
        <v>211</v>
      </c>
      <c r="H49" s="106" t="s">
        <v>80</v>
      </c>
      <c r="I49" s="106">
        <f>4*D48</f>
        <v>4</v>
      </c>
      <c r="J49" s="106">
        <v>25</v>
      </c>
      <c r="K49" s="106">
        <f t="shared" ref="K49" si="9">I49*J49</f>
        <v>100</v>
      </c>
    </row>
    <row r="50" spans="1:12" s="143" customFormat="1" ht="30">
      <c r="A50" s="61">
        <v>42</v>
      </c>
      <c r="B50" s="105" t="s">
        <v>171</v>
      </c>
      <c r="C50" s="107" t="s">
        <v>80</v>
      </c>
      <c r="D50" s="69">
        <v>4</v>
      </c>
      <c r="E50" s="69">
        <v>50</v>
      </c>
      <c r="F50" s="47">
        <f t="shared" si="4"/>
        <v>200</v>
      </c>
      <c r="G50" s="56" t="s">
        <v>172</v>
      </c>
      <c r="H50" s="23" t="s">
        <v>80</v>
      </c>
      <c r="I50" s="108">
        <f>D50</f>
        <v>4</v>
      </c>
      <c r="J50" s="109" t="s">
        <v>105</v>
      </c>
      <c r="K50" s="79">
        <v>0</v>
      </c>
    </row>
    <row r="51" spans="1:12" s="143" customFormat="1">
      <c r="A51" s="61">
        <v>43</v>
      </c>
      <c r="B51" s="110"/>
      <c r="C51" s="111"/>
      <c r="D51" s="82"/>
      <c r="E51" s="69"/>
      <c r="F51" s="47"/>
      <c r="G51" s="54" t="s">
        <v>173</v>
      </c>
      <c r="H51" s="51" t="s">
        <v>80</v>
      </c>
      <c r="I51" s="51">
        <f>2*D50</f>
        <v>8</v>
      </c>
      <c r="J51" s="112">
        <v>10.25</v>
      </c>
      <c r="K51" s="79">
        <f>J51*I51</f>
        <v>82</v>
      </c>
    </row>
    <row r="52" spans="1:12" s="143" customFormat="1">
      <c r="A52" s="61">
        <v>44</v>
      </c>
      <c r="B52" s="110" t="s">
        <v>251</v>
      </c>
      <c r="C52" s="111" t="s">
        <v>80</v>
      </c>
      <c r="D52" s="82">
        <v>4</v>
      </c>
      <c r="E52" s="69">
        <v>155</v>
      </c>
      <c r="F52" s="47">
        <f t="shared" si="4"/>
        <v>620</v>
      </c>
      <c r="G52" s="145" t="s">
        <v>161</v>
      </c>
      <c r="H52" s="83" t="s">
        <v>88</v>
      </c>
      <c r="I52" s="113">
        <v>8</v>
      </c>
      <c r="J52" s="78">
        <v>24.5</v>
      </c>
      <c r="K52" s="128">
        <f t="shared" ref="K52:K53" si="10">J52*I52</f>
        <v>196</v>
      </c>
    </row>
    <row r="53" spans="1:12" s="143" customFormat="1">
      <c r="A53" s="61">
        <v>45</v>
      </c>
      <c r="B53" s="61"/>
      <c r="C53" s="20"/>
      <c r="D53" s="47"/>
      <c r="E53" s="47"/>
      <c r="F53" s="47"/>
      <c r="G53" s="145" t="s">
        <v>162</v>
      </c>
      <c r="H53" s="83" t="s">
        <v>80</v>
      </c>
      <c r="I53" s="113">
        <v>8</v>
      </c>
      <c r="J53" s="83">
        <v>15</v>
      </c>
      <c r="K53" s="79">
        <f t="shared" si="10"/>
        <v>120</v>
      </c>
    </row>
    <row r="54" spans="1:12" ht="42.75">
      <c r="A54" s="61">
        <v>46</v>
      </c>
      <c r="B54" s="26" t="s">
        <v>90</v>
      </c>
      <c r="C54" s="24"/>
      <c r="D54" s="25"/>
      <c r="E54" s="60"/>
      <c r="F54" s="25">
        <f>SUM(F16:F53)</f>
        <v>47824.595000000001</v>
      </c>
      <c r="G54" s="26" t="s">
        <v>91</v>
      </c>
      <c r="H54" s="27"/>
      <c r="I54" s="28"/>
      <c r="J54" s="48"/>
      <c r="K54" s="49">
        <f>SUM(K16:K53)</f>
        <v>149911.98051000002</v>
      </c>
    </row>
    <row r="55" spans="1:12">
      <c r="A55" s="61">
        <v>47</v>
      </c>
      <c r="B55" s="138" t="s">
        <v>83</v>
      </c>
      <c r="C55" s="20"/>
      <c r="D55" s="21"/>
      <c r="E55" s="21"/>
      <c r="F55" s="21"/>
      <c r="G55" s="61"/>
      <c r="H55" s="20"/>
      <c r="I55" s="22"/>
      <c r="J55" s="22"/>
      <c r="K55" s="22"/>
    </row>
    <row r="56" spans="1:12">
      <c r="A56" s="61">
        <v>48</v>
      </c>
      <c r="B56" s="61" t="s">
        <v>100</v>
      </c>
      <c r="C56" s="61" t="s">
        <v>88</v>
      </c>
      <c r="D56" s="84">
        <v>450</v>
      </c>
      <c r="E56" s="87">
        <v>18</v>
      </c>
      <c r="F56" s="87">
        <f>D56*E56</f>
        <v>8100</v>
      </c>
      <c r="G56" s="61" t="s">
        <v>121</v>
      </c>
      <c r="H56" s="94" t="s">
        <v>239</v>
      </c>
      <c r="I56" s="95">
        <v>200</v>
      </c>
      <c r="J56" s="87">
        <v>31.67</v>
      </c>
      <c r="K56" s="86">
        <f t="shared" ref="K56:K64" si="11">J56*I56</f>
        <v>6334</v>
      </c>
    </row>
    <row r="57" spans="1:12">
      <c r="A57" s="61">
        <v>49</v>
      </c>
      <c r="B57" s="89"/>
      <c r="C57" s="94"/>
      <c r="D57" s="87"/>
      <c r="E57" s="87"/>
      <c r="F57" s="87">
        <f t="shared" ref="F57:F98" si="12">D57*E57</f>
        <v>0</v>
      </c>
      <c r="G57" s="61" t="s">
        <v>146</v>
      </c>
      <c r="H57" s="94" t="s">
        <v>239</v>
      </c>
      <c r="I57" s="95">
        <v>250</v>
      </c>
      <c r="J57" s="87">
        <v>49.17</v>
      </c>
      <c r="K57" s="86">
        <f t="shared" si="11"/>
        <v>12292.5</v>
      </c>
    </row>
    <row r="58" spans="1:12">
      <c r="A58" s="61">
        <v>50</v>
      </c>
      <c r="B58" s="89"/>
      <c r="C58" s="94"/>
      <c r="D58" s="87"/>
      <c r="E58" s="87"/>
      <c r="F58" s="87"/>
      <c r="G58" s="88" t="s">
        <v>143</v>
      </c>
      <c r="H58" s="96" t="s">
        <v>80</v>
      </c>
      <c r="I58" s="95">
        <v>4</v>
      </c>
      <c r="J58" s="87">
        <v>20</v>
      </c>
      <c r="K58" s="86">
        <f t="shared" si="11"/>
        <v>80</v>
      </c>
    </row>
    <row r="59" spans="1:12" ht="30">
      <c r="A59" s="61">
        <v>51</v>
      </c>
      <c r="B59" s="89"/>
      <c r="C59" s="94"/>
      <c r="D59" s="87"/>
      <c r="E59" s="87"/>
      <c r="F59" s="87"/>
      <c r="G59" s="56" t="s">
        <v>198</v>
      </c>
      <c r="H59" s="56" t="s">
        <v>89</v>
      </c>
      <c r="I59" s="95">
        <v>3</v>
      </c>
      <c r="J59" s="87">
        <v>104.17</v>
      </c>
      <c r="K59" s="86">
        <f t="shared" si="11"/>
        <v>312.51</v>
      </c>
    </row>
    <row r="60" spans="1:12" ht="30">
      <c r="A60" s="61">
        <v>52</v>
      </c>
      <c r="B60" s="89"/>
      <c r="C60" s="94"/>
      <c r="D60" s="87"/>
      <c r="E60" s="87"/>
      <c r="F60" s="87"/>
      <c r="G60" s="56" t="s">
        <v>96</v>
      </c>
      <c r="H60" s="56" t="s">
        <v>89</v>
      </c>
      <c r="I60" s="85">
        <v>3</v>
      </c>
      <c r="J60" s="87">
        <v>91.53</v>
      </c>
      <c r="K60" s="86">
        <f t="shared" si="11"/>
        <v>274.59000000000003</v>
      </c>
    </row>
    <row r="61" spans="1:12" s="143" customFormat="1">
      <c r="A61" s="61">
        <v>53</v>
      </c>
      <c r="B61" s="61" t="s">
        <v>97</v>
      </c>
      <c r="C61" s="94" t="s">
        <v>88</v>
      </c>
      <c r="D61" s="84">
        <v>400</v>
      </c>
      <c r="E61" s="87">
        <v>11</v>
      </c>
      <c r="F61" s="87">
        <f t="shared" si="12"/>
        <v>4400</v>
      </c>
      <c r="G61" s="56" t="s">
        <v>199</v>
      </c>
      <c r="H61" s="94" t="s">
        <v>239</v>
      </c>
      <c r="I61" s="85">
        <v>400</v>
      </c>
      <c r="J61" s="87">
        <v>6.45</v>
      </c>
      <c r="K61" s="86">
        <f t="shared" si="11"/>
        <v>2580</v>
      </c>
      <c r="L61" s="134"/>
    </row>
    <row r="62" spans="1:12" s="143" customFormat="1" ht="30">
      <c r="A62" s="61">
        <v>54</v>
      </c>
      <c r="B62" s="61"/>
      <c r="C62" s="94"/>
      <c r="D62" s="84"/>
      <c r="E62" s="87"/>
      <c r="F62" s="87"/>
      <c r="G62" s="56" t="s">
        <v>198</v>
      </c>
      <c r="H62" s="56" t="s">
        <v>89</v>
      </c>
      <c r="I62" s="95">
        <v>1</v>
      </c>
      <c r="J62" s="87">
        <v>104.17</v>
      </c>
      <c r="K62" s="86">
        <f t="shared" si="11"/>
        <v>104.17</v>
      </c>
      <c r="L62" s="134"/>
    </row>
    <row r="63" spans="1:12" s="143" customFormat="1" ht="30">
      <c r="A63" s="61">
        <v>55</v>
      </c>
      <c r="B63" s="61"/>
      <c r="C63" s="94"/>
      <c r="D63" s="84"/>
      <c r="E63" s="87"/>
      <c r="F63" s="87"/>
      <c r="G63" s="56" t="s">
        <v>96</v>
      </c>
      <c r="H63" s="56" t="s">
        <v>89</v>
      </c>
      <c r="I63" s="85">
        <v>1</v>
      </c>
      <c r="J63" s="87">
        <v>91.53</v>
      </c>
      <c r="K63" s="86">
        <f t="shared" si="11"/>
        <v>91.53</v>
      </c>
      <c r="L63" s="134"/>
    </row>
    <row r="64" spans="1:12" s="143" customFormat="1" ht="30">
      <c r="A64" s="61">
        <v>56</v>
      </c>
      <c r="B64" s="61" t="s">
        <v>135</v>
      </c>
      <c r="C64" s="20" t="s">
        <v>88</v>
      </c>
      <c r="D64" s="47">
        <v>30</v>
      </c>
      <c r="E64" s="47">
        <v>18</v>
      </c>
      <c r="F64" s="87">
        <f t="shared" si="12"/>
        <v>540</v>
      </c>
      <c r="G64" s="61" t="s">
        <v>148</v>
      </c>
      <c r="H64" s="20" t="s">
        <v>88</v>
      </c>
      <c r="I64" s="52">
        <f>D64</f>
        <v>30</v>
      </c>
      <c r="J64" s="47">
        <v>30</v>
      </c>
      <c r="K64" s="52">
        <f t="shared" si="11"/>
        <v>900</v>
      </c>
      <c r="L64" s="134"/>
    </row>
    <row r="65" spans="1:12" s="143" customFormat="1" ht="30">
      <c r="A65" s="61">
        <v>57</v>
      </c>
      <c r="B65" s="141" t="s">
        <v>136</v>
      </c>
      <c r="C65" s="45" t="s">
        <v>80</v>
      </c>
      <c r="D65" s="46">
        <v>2</v>
      </c>
      <c r="E65" s="47">
        <v>85</v>
      </c>
      <c r="F65" s="87">
        <f t="shared" si="12"/>
        <v>170</v>
      </c>
      <c r="G65" s="61" t="s">
        <v>137</v>
      </c>
      <c r="H65" s="20" t="s">
        <v>80</v>
      </c>
      <c r="I65" s="47">
        <f>D65</f>
        <v>2</v>
      </c>
      <c r="J65" s="47" t="s">
        <v>103</v>
      </c>
      <c r="K65" s="52">
        <v>0</v>
      </c>
    </row>
    <row r="66" spans="1:12" s="143" customFormat="1" ht="30">
      <c r="A66" s="61">
        <v>58</v>
      </c>
      <c r="B66" s="141" t="s">
        <v>138</v>
      </c>
      <c r="C66" s="45" t="s">
        <v>80</v>
      </c>
      <c r="D66" s="46">
        <v>1</v>
      </c>
      <c r="E66" s="47">
        <v>85</v>
      </c>
      <c r="F66" s="87">
        <f t="shared" si="12"/>
        <v>85</v>
      </c>
      <c r="G66" s="61" t="s">
        <v>139</v>
      </c>
      <c r="H66" s="20" t="s">
        <v>80</v>
      </c>
      <c r="I66" s="47">
        <v>1</v>
      </c>
      <c r="J66" s="47" t="s">
        <v>103</v>
      </c>
      <c r="K66" s="52">
        <v>0</v>
      </c>
    </row>
    <row r="67" spans="1:12" s="143" customFormat="1">
      <c r="A67" s="61">
        <v>59</v>
      </c>
      <c r="B67" s="61" t="s">
        <v>218</v>
      </c>
      <c r="C67" s="20" t="s">
        <v>80</v>
      </c>
      <c r="D67" s="47">
        <v>1</v>
      </c>
      <c r="E67" s="47">
        <v>765</v>
      </c>
      <c r="F67" s="87">
        <f t="shared" si="12"/>
        <v>765</v>
      </c>
      <c r="G67" s="61" t="s">
        <v>166</v>
      </c>
      <c r="H67" s="20" t="s">
        <v>80</v>
      </c>
      <c r="I67" s="47">
        <v>6</v>
      </c>
      <c r="J67" s="47">
        <v>135</v>
      </c>
      <c r="K67" s="52">
        <v>0</v>
      </c>
    </row>
    <row r="68" spans="1:12" s="143" customFormat="1">
      <c r="A68" s="61">
        <v>60</v>
      </c>
      <c r="B68" s="61" t="s">
        <v>268</v>
      </c>
      <c r="C68" s="181" t="s">
        <v>80</v>
      </c>
      <c r="D68" s="174">
        <v>1</v>
      </c>
      <c r="E68" s="174">
        <v>300</v>
      </c>
      <c r="F68" s="179">
        <f t="shared" si="12"/>
        <v>300</v>
      </c>
      <c r="G68" s="61" t="s">
        <v>167</v>
      </c>
      <c r="H68" s="20" t="s">
        <v>80</v>
      </c>
      <c r="I68" s="47">
        <v>8</v>
      </c>
      <c r="J68" s="47">
        <v>146.66999999999999</v>
      </c>
      <c r="K68" s="52">
        <v>0</v>
      </c>
    </row>
    <row r="69" spans="1:12" s="143" customFormat="1">
      <c r="A69" s="61"/>
      <c r="B69" s="61"/>
      <c r="C69" s="20"/>
      <c r="D69" s="47"/>
      <c r="E69" s="47"/>
      <c r="F69" s="87"/>
      <c r="G69" s="61" t="s">
        <v>219</v>
      </c>
      <c r="H69" s="20" t="s">
        <v>80</v>
      </c>
      <c r="I69" s="47">
        <v>1</v>
      </c>
      <c r="J69" s="47">
        <v>800</v>
      </c>
      <c r="K69" s="52">
        <f>I69*J69</f>
        <v>800</v>
      </c>
    </row>
    <row r="70" spans="1:12" s="143" customFormat="1">
      <c r="A70" s="61">
        <v>61</v>
      </c>
      <c r="B70" s="173"/>
      <c r="C70" s="173"/>
      <c r="D70" s="173"/>
      <c r="E70" s="173"/>
      <c r="F70" s="87"/>
      <c r="G70" s="61" t="s">
        <v>269</v>
      </c>
      <c r="H70" s="20" t="s">
        <v>80</v>
      </c>
      <c r="I70" s="47">
        <v>1</v>
      </c>
      <c r="J70" s="47"/>
      <c r="K70" s="52"/>
    </row>
    <row r="71" spans="1:12" s="143" customFormat="1" ht="45">
      <c r="A71" s="61">
        <v>62</v>
      </c>
      <c r="B71" s="61" t="s">
        <v>153</v>
      </c>
      <c r="C71" s="20" t="s">
        <v>80</v>
      </c>
      <c r="D71" s="47">
        <v>3</v>
      </c>
      <c r="E71" s="47">
        <v>106</v>
      </c>
      <c r="F71" s="87">
        <f t="shared" si="12"/>
        <v>318</v>
      </c>
      <c r="G71" s="56" t="s">
        <v>156</v>
      </c>
      <c r="H71" s="23" t="s">
        <v>80</v>
      </c>
      <c r="I71" s="52">
        <v>9</v>
      </c>
      <c r="J71" s="47">
        <v>1450</v>
      </c>
      <c r="K71" s="52">
        <f>J71*I71</f>
        <v>13050</v>
      </c>
      <c r="L71" s="134"/>
    </row>
    <row r="72" spans="1:12" s="143" customFormat="1">
      <c r="A72" s="61">
        <v>63</v>
      </c>
      <c r="B72" s="61"/>
      <c r="C72" s="20"/>
      <c r="D72" s="47"/>
      <c r="E72" s="47"/>
      <c r="F72" s="87"/>
      <c r="G72" s="56" t="s">
        <v>196</v>
      </c>
      <c r="H72" s="23" t="s">
        <v>80</v>
      </c>
      <c r="I72" s="52">
        <v>9</v>
      </c>
      <c r="J72" s="47">
        <v>315.83</v>
      </c>
      <c r="K72" s="52">
        <f>J72*I72</f>
        <v>2842.47</v>
      </c>
    </row>
    <row r="73" spans="1:12" ht="15.75" customHeight="1">
      <c r="A73" s="61">
        <v>64</v>
      </c>
      <c r="B73" s="61" t="s">
        <v>98</v>
      </c>
      <c r="C73" s="20" t="s">
        <v>80</v>
      </c>
      <c r="D73" s="47">
        <v>20</v>
      </c>
      <c r="E73" s="47">
        <v>85</v>
      </c>
      <c r="F73" s="87">
        <f t="shared" si="12"/>
        <v>1700</v>
      </c>
      <c r="G73" s="64" t="s">
        <v>134</v>
      </c>
      <c r="H73" s="58" t="s">
        <v>80</v>
      </c>
      <c r="I73" s="52">
        <f>D73</f>
        <v>20</v>
      </c>
      <c r="J73" s="47">
        <v>13.08</v>
      </c>
      <c r="K73" s="52">
        <f t="shared" ref="K73:K80" si="13">J73*I73</f>
        <v>261.60000000000002</v>
      </c>
    </row>
    <row r="74" spans="1:12" ht="28.9" customHeight="1">
      <c r="A74" s="61">
        <v>65</v>
      </c>
      <c r="B74" s="61" t="s">
        <v>99</v>
      </c>
      <c r="C74" s="20" t="s">
        <v>80</v>
      </c>
      <c r="D74" s="47">
        <v>14</v>
      </c>
      <c r="E74" s="47">
        <v>68</v>
      </c>
      <c r="F74" s="87">
        <f t="shared" si="12"/>
        <v>952</v>
      </c>
      <c r="G74" s="57" t="s">
        <v>144</v>
      </c>
      <c r="H74" s="20" t="s">
        <v>80</v>
      </c>
      <c r="I74" s="47">
        <f>D74</f>
        <v>14</v>
      </c>
      <c r="J74" s="47">
        <v>104.92</v>
      </c>
      <c r="K74" s="52">
        <f t="shared" si="13"/>
        <v>1468.88</v>
      </c>
    </row>
    <row r="75" spans="1:12" ht="15.75" customHeight="1">
      <c r="A75" s="61">
        <v>66</v>
      </c>
      <c r="B75" s="61" t="s">
        <v>252</v>
      </c>
      <c r="C75" s="20" t="s">
        <v>80</v>
      </c>
      <c r="D75" s="47">
        <v>16</v>
      </c>
      <c r="E75" s="47">
        <v>50</v>
      </c>
      <c r="F75" s="87">
        <f t="shared" ref="F75" si="14">D75*E75</f>
        <v>800</v>
      </c>
      <c r="G75" s="143" t="s">
        <v>133</v>
      </c>
      <c r="H75" s="20" t="s">
        <v>80</v>
      </c>
      <c r="I75" s="47">
        <f>D74</f>
        <v>14</v>
      </c>
      <c r="J75" s="47">
        <v>4.17</v>
      </c>
      <c r="K75" s="52">
        <f t="shared" si="13"/>
        <v>58.379999999999995</v>
      </c>
    </row>
    <row r="76" spans="1:12" ht="19.149999999999999" customHeight="1">
      <c r="A76" s="61">
        <v>67</v>
      </c>
      <c r="B76" s="61"/>
      <c r="C76" s="20"/>
      <c r="D76" s="47"/>
      <c r="E76" s="47"/>
      <c r="F76" s="87"/>
      <c r="G76" s="61" t="s">
        <v>101</v>
      </c>
      <c r="H76" s="20" t="s">
        <v>80</v>
      </c>
      <c r="I76" s="47">
        <v>7</v>
      </c>
      <c r="J76" s="55">
        <v>51.17</v>
      </c>
      <c r="K76" s="52">
        <f t="shared" si="13"/>
        <v>358.19</v>
      </c>
    </row>
    <row r="77" spans="1:12" ht="27.6" customHeight="1">
      <c r="A77" s="61">
        <v>68</v>
      </c>
      <c r="B77" s="61" t="s">
        <v>104</v>
      </c>
      <c r="C77" s="20" t="s">
        <v>80</v>
      </c>
      <c r="D77" s="47">
        <v>4</v>
      </c>
      <c r="E77" s="47">
        <v>68</v>
      </c>
      <c r="F77" s="87">
        <f t="shared" si="12"/>
        <v>272</v>
      </c>
      <c r="G77" s="61" t="s">
        <v>145</v>
      </c>
      <c r="H77" s="20" t="s">
        <v>80</v>
      </c>
      <c r="I77" s="47">
        <v>2</v>
      </c>
      <c r="J77" s="47">
        <v>89</v>
      </c>
      <c r="K77" s="52">
        <f t="shared" si="13"/>
        <v>178</v>
      </c>
    </row>
    <row r="78" spans="1:12" ht="28.9" customHeight="1">
      <c r="A78" s="61">
        <v>69</v>
      </c>
      <c r="B78" s="61"/>
      <c r="C78" s="20"/>
      <c r="D78" s="47"/>
      <c r="E78" s="47"/>
      <c r="F78" s="87"/>
      <c r="G78" s="61" t="s">
        <v>147</v>
      </c>
      <c r="H78" s="20" t="s">
        <v>80</v>
      </c>
      <c r="I78" s="47">
        <v>2</v>
      </c>
      <c r="J78" s="47">
        <v>107.5</v>
      </c>
      <c r="K78" s="52">
        <f t="shared" si="13"/>
        <v>215</v>
      </c>
    </row>
    <row r="79" spans="1:12" ht="20.45" customHeight="1">
      <c r="A79" s="61">
        <v>70</v>
      </c>
      <c r="B79" s="61"/>
      <c r="C79" s="20"/>
      <c r="D79" s="47"/>
      <c r="E79" s="47"/>
      <c r="F79" s="87"/>
      <c r="G79" s="57" t="s">
        <v>133</v>
      </c>
      <c r="H79" s="20" t="s">
        <v>80</v>
      </c>
      <c r="I79" s="47">
        <f>D77</f>
        <v>4</v>
      </c>
      <c r="J79" s="47">
        <v>4.17</v>
      </c>
      <c r="K79" s="52">
        <f t="shared" si="13"/>
        <v>16.68</v>
      </c>
    </row>
    <row r="80" spans="1:12" ht="18" customHeight="1">
      <c r="A80" s="61">
        <v>71</v>
      </c>
      <c r="B80" s="146"/>
      <c r="C80" s="147"/>
      <c r="D80" s="47"/>
      <c r="E80" s="52"/>
      <c r="F80" s="87"/>
      <c r="G80" s="64" t="s">
        <v>213</v>
      </c>
      <c r="H80" s="20" t="s">
        <v>80</v>
      </c>
      <c r="I80" s="47">
        <v>1</v>
      </c>
      <c r="J80" s="55">
        <v>89</v>
      </c>
      <c r="K80" s="52">
        <f t="shared" si="13"/>
        <v>89</v>
      </c>
    </row>
    <row r="81" spans="1:11" ht="30">
      <c r="A81" s="61">
        <v>72</v>
      </c>
      <c r="B81" s="61" t="s">
        <v>253</v>
      </c>
      <c r="C81" s="51" t="s">
        <v>80</v>
      </c>
      <c r="D81" s="51">
        <v>4</v>
      </c>
      <c r="E81" s="47">
        <v>50</v>
      </c>
      <c r="F81" s="87">
        <f t="shared" si="12"/>
        <v>200</v>
      </c>
      <c r="G81" s="64" t="s">
        <v>212</v>
      </c>
      <c r="H81" s="20" t="s">
        <v>80</v>
      </c>
      <c r="I81" s="47">
        <f>D81</f>
        <v>4</v>
      </c>
      <c r="J81" s="55">
        <v>107.08</v>
      </c>
      <c r="K81" s="52">
        <f>J81*I81</f>
        <v>428.32</v>
      </c>
    </row>
    <row r="82" spans="1:11" ht="18" customHeight="1">
      <c r="A82" s="61">
        <v>73</v>
      </c>
      <c r="B82" s="146" t="s">
        <v>193</v>
      </c>
      <c r="C82" s="178" t="s">
        <v>80</v>
      </c>
      <c r="D82" s="174">
        <v>3</v>
      </c>
      <c r="E82" s="174">
        <v>150</v>
      </c>
      <c r="F82" s="179">
        <f t="shared" si="12"/>
        <v>450</v>
      </c>
      <c r="G82" s="171" t="s">
        <v>254</v>
      </c>
      <c r="H82" s="20" t="s">
        <v>80</v>
      </c>
      <c r="I82" s="47">
        <v>3</v>
      </c>
      <c r="J82" s="47">
        <v>4600</v>
      </c>
      <c r="K82" s="52">
        <f t="shared" ref="K82:K92" si="15">J82*I82</f>
        <v>13800</v>
      </c>
    </row>
    <row r="83" spans="1:11" ht="18" customHeight="1">
      <c r="A83" s="61">
        <v>74</v>
      </c>
      <c r="B83" s="146"/>
      <c r="C83" s="114"/>
      <c r="D83" s="47"/>
      <c r="E83" s="47"/>
      <c r="F83" s="87"/>
      <c r="G83" s="56" t="s">
        <v>197</v>
      </c>
      <c r="H83" s="92" t="s">
        <v>88</v>
      </c>
      <c r="I83" s="52">
        <v>27</v>
      </c>
      <c r="J83" s="69">
        <v>5.08</v>
      </c>
      <c r="K83" s="68">
        <f t="shared" si="15"/>
        <v>137.16</v>
      </c>
    </row>
    <row r="84" spans="1:11" ht="18" customHeight="1">
      <c r="A84" s="61">
        <v>75</v>
      </c>
      <c r="B84" s="146"/>
      <c r="C84" s="114"/>
      <c r="D84" s="47"/>
      <c r="E84" s="47"/>
      <c r="F84" s="87"/>
      <c r="G84" s="56" t="s">
        <v>232</v>
      </c>
      <c r="H84" s="92" t="s">
        <v>169</v>
      </c>
      <c r="I84" s="52">
        <v>1</v>
      </c>
      <c r="J84" s="69">
        <v>500</v>
      </c>
      <c r="K84" s="68">
        <f t="shared" si="15"/>
        <v>500</v>
      </c>
    </row>
    <row r="85" spans="1:11" ht="15.75">
      <c r="A85" s="61">
        <v>76</v>
      </c>
      <c r="B85" s="146" t="s">
        <v>255</v>
      </c>
      <c r="C85" s="114" t="s">
        <v>80</v>
      </c>
      <c r="D85" s="47">
        <v>28</v>
      </c>
      <c r="E85" s="47">
        <v>170</v>
      </c>
      <c r="F85" s="87">
        <f t="shared" si="12"/>
        <v>4760</v>
      </c>
      <c r="G85" s="172" t="s">
        <v>265</v>
      </c>
      <c r="H85" s="114" t="s">
        <v>80</v>
      </c>
      <c r="I85" s="52">
        <f>D85</f>
        <v>28</v>
      </c>
      <c r="J85" s="69">
        <v>2000</v>
      </c>
      <c r="K85" s="68">
        <f t="shared" si="15"/>
        <v>56000</v>
      </c>
    </row>
    <row r="86" spans="1:11" ht="31.9" customHeight="1">
      <c r="A86" s="61">
        <v>77</v>
      </c>
      <c r="B86" s="61" t="s">
        <v>160</v>
      </c>
      <c r="C86" s="20" t="s">
        <v>80</v>
      </c>
      <c r="D86" s="47">
        <v>39</v>
      </c>
      <c r="E86" s="82">
        <v>65</v>
      </c>
      <c r="F86" s="87">
        <f t="shared" si="12"/>
        <v>2535</v>
      </c>
      <c r="G86" s="64" t="s">
        <v>258</v>
      </c>
      <c r="H86" s="23" t="s">
        <v>80</v>
      </c>
      <c r="I86" s="52">
        <f>D86</f>
        <v>39</v>
      </c>
      <c r="J86" s="69">
        <v>763.33</v>
      </c>
      <c r="K86" s="52">
        <f t="shared" si="15"/>
        <v>29769.870000000003</v>
      </c>
    </row>
    <row r="87" spans="1:11" s="77" customFormat="1">
      <c r="A87" s="61">
        <v>78</v>
      </c>
      <c r="B87" s="61" t="s">
        <v>174</v>
      </c>
      <c r="C87" s="20" t="s">
        <v>88</v>
      </c>
      <c r="D87" s="47">
        <v>28</v>
      </c>
      <c r="E87" s="82">
        <v>64</v>
      </c>
      <c r="F87" s="87">
        <f t="shared" si="12"/>
        <v>1792</v>
      </c>
      <c r="G87" s="117" t="s">
        <v>256</v>
      </c>
      <c r="H87" s="50" t="s">
        <v>80</v>
      </c>
      <c r="I87" s="53">
        <v>2</v>
      </c>
      <c r="J87" s="67">
        <v>166.67</v>
      </c>
      <c r="K87" s="68">
        <f t="shared" si="15"/>
        <v>333.34</v>
      </c>
    </row>
    <row r="88" spans="1:11" s="77" customFormat="1">
      <c r="A88" s="61">
        <v>79</v>
      </c>
      <c r="B88" s="61"/>
      <c r="C88" s="20"/>
      <c r="D88" s="47"/>
      <c r="E88" s="82"/>
      <c r="F88" s="87"/>
      <c r="G88" s="117" t="s">
        <v>257</v>
      </c>
      <c r="H88" s="50" t="s">
        <v>80</v>
      </c>
      <c r="I88" s="53">
        <v>13</v>
      </c>
      <c r="J88" s="67">
        <v>324.17</v>
      </c>
      <c r="K88" s="68">
        <f t="shared" si="15"/>
        <v>4214.21</v>
      </c>
    </row>
    <row r="89" spans="1:11" s="77" customFormat="1">
      <c r="A89" s="61">
        <v>80</v>
      </c>
      <c r="B89" s="61"/>
      <c r="C89" s="61"/>
      <c r="D89" s="84"/>
      <c r="E89" s="85"/>
      <c r="F89" s="87"/>
      <c r="G89" s="56" t="s">
        <v>175</v>
      </c>
      <c r="H89" s="92" t="s">
        <v>80</v>
      </c>
      <c r="I89" s="52">
        <v>3</v>
      </c>
      <c r="J89" s="69">
        <v>45.83</v>
      </c>
      <c r="K89" s="52">
        <f t="shared" si="15"/>
        <v>137.49</v>
      </c>
    </row>
    <row r="90" spans="1:11" s="77" customFormat="1" ht="30">
      <c r="A90" s="61">
        <v>81</v>
      </c>
      <c r="B90" s="61"/>
      <c r="C90" s="61"/>
      <c r="D90" s="84"/>
      <c r="E90" s="85"/>
      <c r="F90" s="87"/>
      <c r="G90" s="56" t="s">
        <v>221</v>
      </c>
      <c r="H90" s="92" t="s">
        <v>80</v>
      </c>
      <c r="I90" s="52">
        <v>1</v>
      </c>
      <c r="J90" s="69">
        <v>43.75</v>
      </c>
      <c r="K90" s="52">
        <f t="shared" si="15"/>
        <v>43.75</v>
      </c>
    </row>
    <row r="91" spans="1:11" s="77" customFormat="1">
      <c r="A91" s="61">
        <v>82</v>
      </c>
      <c r="B91" s="118"/>
      <c r="C91" s="118"/>
      <c r="D91" s="119"/>
      <c r="E91" s="120"/>
      <c r="F91" s="87"/>
      <c r="G91" s="117" t="s">
        <v>220</v>
      </c>
      <c r="H91" s="121" t="s">
        <v>169</v>
      </c>
      <c r="I91" s="53">
        <v>10</v>
      </c>
      <c r="J91" s="67">
        <v>136.66999999999999</v>
      </c>
      <c r="K91" s="68">
        <f t="shared" si="15"/>
        <v>1366.6999999999998</v>
      </c>
    </row>
    <row r="92" spans="1:11" ht="30">
      <c r="A92" s="61">
        <v>83</v>
      </c>
      <c r="B92" s="61" t="s">
        <v>168</v>
      </c>
      <c r="C92" s="20" t="s">
        <v>80</v>
      </c>
      <c r="D92" s="47">
        <v>2</v>
      </c>
      <c r="E92" s="69">
        <v>125</v>
      </c>
      <c r="F92" s="87">
        <f t="shared" si="12"/>
        <v>250</v>
      </c>
      <c r="G92" s="76" t="s">
        <v>266</v>
      </c>
      <c r="H92" s="66" t="s">
        <v>80</v>
      </c>
      <c r="I92" s="69">
        <v>2</v>
      </c>
      <c r="J92" s="55">
        <v>660</v>
      </c>
      <c r="K92" s="52">
        <f t="shared" si="15"/>
        <v>1320</v>
      </c>
    </row>
    <row r="93" spans="1:11" s="148" customFormat="1">
      <c r="A93" s="61">
        <v>84</v>
      </c>
      <c r="B93" s="122" t="s">
        <v>222</v>
      </c>
      <c r="C93" s="51" t="s">
        <v>80</v>
      </c>
      <c r="D93" s="51">
        <v>1</v>
      </c>
      <c r="E93" s="47">
        <v>150</v>
      </c>
      <c r="F93" s="87">
        <f t="shared" si="12"/>
        <v>150</v>
      </c>
      <c r="G93" s="145"/>
      <c r="H93" s="123"/>
      <c r="I93" s="124"/>
      <c r="J93" s="83"/>
      <c r="K93" s="79"/>
    </row>
    <row r="94" spans="1:11" s="148" customFormat="1" ht="30">
      <c r="A94" s="61">
        <v>85</v>
      </c>
      <c r="B94" s="61" t="s">
        <v>223</v>
      </c>
      <c r="C94" s="20" t="s">
        <v>80</v>
      </c>
      <c r="D94" s="125">
        <v>1</v>
      </c>
      <c r="E94" s="125">
        <v>403</v>
      </c>
      <c r="F94" s="87">
        <f t="shared" si="12"/>
        <v>403</v>
      </c>
      <c r="G94" s="126" t="s">
        <v>224</v>
      </c>
      <c r="H94" s="125" t="s">
        <v>80</v>
      </c>
      <c r="I94" s="125">
        <v>1</v>
      </c>
      <c r="J94" s="125">
        <v>137.5</v>
      </c>
      <c r="K94" s="125">
        <f t="shared" ref="K94" si="16">I94*J94</f>
        <v>137.5</v>
      </c>
    </row>
    <row r="95" spans="1:11" s="148" customFormat="1">
      <c r="A95" s="61">
        <v>86</v>
      </c>
      <c r="B95" s="61"/>
      <c r="C95" s="20"/>
      <c r="D95" s="125"/>
      <c r="E95" s="125"/>
      <c r="F95" s="87"/>
      <c r="G95" s="126" t="s">
        <v>225</v>
      </c>
      <c r="H95" s="125" t="s">
        <v>80</v>
      </c>
      <c r="I95" s="125">
        <v>1</v>
      </c>
      <c r="J95" s="125">
        <v>579</v>
      </c>
      <c r="K95" s="125">
        <f t="shared" ref="K95:K96" si="17">J95*I95</f>
        <v>579</v>
      </c>
    </row>
    <row r="96" spans="1:11" s="148" customFormat="1">
      <c r="A96" s="61">
        <v>87</v>
      </c>
      <c r="B96" s="61" t="s">
        <v>226</v>
      </c>
      <c r="C96" s="20" t="s">
        <v>80</v>
      </c>
      <c r="D96" s="125">
        <v>1</v>
      </c>
      <c r="E96" s="125">
        <v>63</v>
      </c>
      <c r="F96" s="87">
        <f t="shared" si="12"/>
        <v>63</v>
      </c>
      <c r="G96" s="126" t="s">
        <v>227</v>
      </c>
      <c r="H96" s="125" t="s">
        <v>80</v>
      </c>
      <c r="I96" s="125">
        <v>1</v>
      </c>
      <c r="J96" s="125">
        <v>75.83</v>
      </c>
      <c r="K96" s="125">
        <f t="shared" si="17"/>
        <v>75.83</v>
      </c>
    </row>
    <row r="97" spans="1:11" s="148" customFormat="1" ht="45">
      <c r="A97" s="61">
        <v>88</v>
      </c>
      <c r="B97" s="61" t="s">
        <v>194</v>
      </c>
      <c r="C97" s="20" t="s">
        <v>102</v>
      </c>
      <c r="D97" s="47">
        <v>1</v>
      </c>
      <c r="E97" s="47">
        <v>1200</v>
      </c>
      <c r="F97" s="87">
        <f t="shared" si="12"/>
        <v>1200</v>
      </c>
      <c r="G97" s="57"/>
      <c r="H97" s="20"/>
      <c r="I97" s="47"/>
      <c r="J97" s="55"/>
      <c r="K97" s="52"/>
    </row>
    <row r="98" spans="1:11" s="148" customFormat="1" ht="30">
      <c r="A98" s="61">
        <v>89</v>
      </c>
      <c r="B98" s="61" t="s">
        <v>195</v>
      </c>
      <c r="C98" s="20" t="s">
        <v>80</v>
      </c>
      <c r="D98" s="47">
        <v>1</v>
      </c>
      <c r="E98" s="47">
        <v>5000</v>
      </c>
      <c r="F98" s="87">
        <f t="shared" si="12"/>
        <v>5000</v>
      </c>
      <c r="G98" s="61"/>
      <c r="H98" s="20"/>
      <c r="I98" s="47"/>
      <c r="J98" s="55"/>
      <c r="K98" s="55"/>
    </row>
    <row r="99" spans="1:11" ht="42.75">
      <c r="A99" s="61">
        <v>90</v>
      </c>
      <c r="B99" s="149" t="s">
        <v>92</v>
      </c>
      <c r="C99" s="150"/>
      <c r="D99" s="150"/>
      <c r="E99" s="151"/>
      <c r="F99" s="71">
        <f>SUM(F56:F98)</f>
        <v>35205</v>
      </c>
      <c r="G99" s="150" t="s">
        <v>93</v>
      </c>
      <c r="H99" s="150"/>
      <c r="I99" s="150"/>
      <c r="J99" s="150"/>
      <c r="K99" s="71">
        <f>SUM(K56:K98)</f>
        <v>151150.66999999998</v>
      </c>
    </row>
    <row r="100" spans="1:11">
      <c r="A100" s="61">
        <v>91</v>
      </c>
      <c r="B100" s="152" t="s">
        <v>84</v>
      </c>
      <c r="C100" s="153"/>
      <c r="D100" s="153"/>
      <c r="E100" s="152"/>
      <c r="F100" s="154"/>
      <c r="G100" s="153"/>
      <c r="H100" s="153"/>
      <c r="I100" s="153"/>
      <c r="J100" s="153"/>
      <c r="K100" s="155"/>
    </row>
    <row r="101" spans="1:11" s="143" customFormat="1" ht="30">
      <c r="A101" s="61">
        <v>92</v>
      </c>
      <c r="B101" s="115" t="s">
        <v>259</v>
      </c>
      <c r="C101" s="59" t="s">
        <v>80</v>
      </c>
      <c r="D101" s="47">
        <v>1</v>
      </c>
      <c r="E101" s="47">
        <v>204</v>
      </c>
      <c r="F101" s="47">
        <f>D101*E101</f>
        <v>204</v>
      </c>
      <c r="G101" s="56" t="s">
        <v>190</v>
      </c>
      <c r="H101" s="23" t="s">
        <v>88</v>
      </c>
      <c r="I101" s="52">
        <f>D101</f>
        <v>1</v>
      </c>
      <c r="J101" s="47" t="s">
        <v>103</v>
      </c>
      <c r="K101" s="52"/>
    </row>
    <row r="102" spans="1:11" s="143" customFormat="1" ht="30">
      <c r="A102" s="61">
        <v>93</v>
      </c>
      <c r="B102" s="115" t="s">
        <v>106</v>
      </c>
      <c r="C102" s="59" t="s">
        <v>88</v>
      </c>
      <c r="D102" s="47">
        <v>125</v>
      </c>
      <c r="E102" s="47">
        <v>15</v>
      </c>
      <c r="F102" s="47">
        <f t="shared" ref="F102:F104" si="18">D102*E102</f>
        <v>1875</v>
      </c>
      <c r="G102" s="56" t="s">
        <v>111</v>
      </c>
      <c r="H102" s="23" t="s">
        <v>88</v>
      </c>
      <c r="I102" s="52">
        <f>D102</f>
        <v>125</v>
      </c>
      <c r="J102" s="47">
        <v>19.170000000000002</v>
      </c>
      <c r="K102" s="52">
        <f>J102*I102</f>
        <v>2396.25</v>
      </c>
    </row>
    <row r="103" spans="1:11" s="143" customFormat="1">
      <c r="A103" s="61">
        <v>94</v>
      </c>
      <c r="B103" s="115" t="s">
        <v>260</v>
      </c>
      <c r="C103" s="59" t="s">
        <v>80</v>
      </c>
      <c r="D103" s="47">
        <v>8</v>
      </c>
      <c r="E103" s="47">
        <v>20</v>
      </c>
      <c r="F103" s="47">
        <f t="shared" si="18"/>
        <v>160</v>
      </c>
      <c r="G103" s="56"/>
      <c r="H103" s="23"/>
      <c r="I103" s="52"/>
      <c r="J103" s="47"/>
      <c r="K103" s="52"/>
    </row>
    <row r="104" spans="1:11" s="143" customFormat="1" ht="30">
      <c r="A104" s="61">
        <v>95</v>
      </c>
      <c r="B104" s="72" t="s">
        <v>107</v>
      </c>
      <c r="C104" s="73" t="s">
        <v>80</v>
      </c>
      <c r="D104" s="47">
        <v>8</v>
      </c>
      <c r="E104" s="47">
        <v>52</v>
      </c>
      <c r="F104" s="47">
        <f t="shared" si="18"/>
        <v>416</v>
      </c>
      <c r="G104" s="56" t="s">
        <v>112</v>
      </c>
      <c r="H104" s="23" t="s">
        <v>80</v>
      </c>
      <c r="I104" s="52">
        <f>D104</f>
        <v>8</v>
      </c>
      <c r="J104" s="47">
        <v>350.92</v>
      </c>
      <c r="K104" s="52">
        <f t="shared" ref="K104" si="19">J104*I104</f>
        <v>2807.36</v>
      </c>
    </row>
    <row r="105" spans="1:11" s="143" customFormat="1" ht="30">
      <c r="A105" s="61"/>
      <c r="B105" s="72"/>
      <c r="C105" s="73"/>
      <c r="D105" s="47"/>
      <c r="E105" s="47"/>
      <c r="F105" s="47"/>
      <c r="G105" s="56" t="s">
        <v>122</v>
      </c>
      <c r="H105" s="23" t="s">
        <v>80</v>
      </c>
      <c r="I105" s="52">
        <f>D102</f>
        <v>125</v>
      </c>
      <c r="J105" s="47">
        <v>107.5</v>
      </c>
      <c r="K105" s="52">
        <f t="shared" ref="K105" si="20">J105*I105</f>
        <v>13437.5</v>
      </c>
    </row>
    <row r="106" spans="1:11" s="143" customFormat="1">
      <c r="A106" s="61"/>
      <c r="B106" s="72"/>
      <c r="C106" s="73"/>
      <c r="D106" s="47"/>
      <c r="E106" s="47"/>
      <c r="F106" s="47"/>
      <c r="G106" s="56"/>
      <c r="H106" s="23"/>
      <c r="I106" s="52"/>
      <c r="J106" s="47"/>
      <c r="K106" s="52"/>
    </row>
    <row r="107" spans="1:11" s="143" customFormat="1">
      <c r="A107" s="61">
        <v>96</v>
      </c>
      <c r="B107" s="182" t="s">
        <v>271</v>
      </c>
      <c r="C107" s="183" t="s">
        <v>80</v>
      </c>
      <c r="D107" s="174">
        <v>1</v>
      </c>
      <c r="E107" s="174"/>
      <c r="F107" s="174"/>
      <c r="G107" s="184" t="s">
        <v>272</v>
      </c>
      <c r="H107" s="185" t="s">
        <v>80</v>
      </c>
      <c r="I107" s="186">
        <v>1</v>
      </c>
      <c r="J107" s="174"/>
      <c r="K107" s="186"/>
    </row>
    <row r="108" spans="1:11" s="65" customFormat="1" ht="28.5">
      <c r="A108" s="61">
        <v>97</v>
      </c>
      <c r="B108" s="26" t="s">
        <v>94</v>
      </c>
      <c r="C108" s="24"/>
      <c r="D108" s="25"/>
      <c r="E108" s="60"/>
      <c r="F108" s="71">
        <f>SUM(F101:F107)</f>
        <v>2655</v>
      </c>
      <c r="G108" s="26" t="s">
        <v>95</v>
      </c>
      <c r="H108" s="27"/>
      <c r="I108" s="28"/>
      <c r="J108" s="48"/>
      <c r="K108" s="71">
        <f>SUM(K101:K107)</f>
        <v>18641.11</v>
      </c>
    </row>
    <row r="109" spans="1:11" s="65" customFormat="1">
      <c r="A109" s="61">
        <v>98</v>
      </c>
      <c r="B109" s="156" t="s">
        <v>85</v>
      </c>
      <c r="C109" s="20"/>
      <c r="D109" s="21"/>
      <c r="E109" s="21"/>
      <c r="F109" s="21"/>
      <c r="G109" s="56"/>
      <c r="H109" s="23"/>
      <c r="I109" s="22"/>
      <c r="J109" s="22"/>
      <c r="K109" s="22"/>
    </row>
    <row r="110" spans="1:11" s="77" customFormat="1">
      <c r="A110" s="61">
        <v>99</v>
      </c>
      <c r="B110" s="64" t="s">
        <v>192</v>
      </c>
      <c r="C110" s="20" t="s">
        <v>87</v>
      </c>
      <c r="D110" s="74">
        <v>104</v>
      </c>
      <c r="E110" s="47">
        <v>37</v>
      </c>
      <c r="F110" s="47">
        <f>D110*E110</f>
        <v>3848</v>
      </c>
      <c r="G110" s="56"/>
      <c r="H110" s="23"/>
      <c r="I110" s="52"/>
      <c r="J110" s="52"/>
      <c r="K110" s="52"/>
    </row>
    <row r="111" spans="1:11" s="77" customFormat="1" ht="45">
      <c r="A111" s="61">
        <v>100</v>
      </c>
      <c r="B111" s="64" t="s">
        <v>191</v>
      </c>
      <c r="C111" s="20" t="s">
        <v>87</v>
      </c>
      <c r="D111" s="74">
        <v>36</v>
      </c>
      <c r="E111" s="69">
        <v>34</v>
      </c>
      <c r="F111" s="47">
        <f t="shared" ref="F111:F117" si="21">D111*E111</f>
        <v>1224</v>
      </c>
      <c r="G111" s="56"/>
      <c r="H111" s="23"/>
      <c r="I111" s="52"/>
      <c r="J111" s="52"/>
      <c r="K111" s="52"/>
    </row>
    <row r="112" spans="1:11" s="77" customFormat="1">
      <c r="A112" s="61">
        <v>101</v>
      </c>
      <c r="B112" s="64" t="s">
        <v>241</v>
      </c>
      <c r="C112" s="20" t="s">
        <v>87</v>
      </c>
      <c r="D112" s="74">
        <v>6</v>
      </c>
      <c r="E112" s="69">
        <v>51</v>
      </c>
      <c r="F112" s="47">
        <f t="shared" si="21"/>
        <v>306</v>
      </c>
      <c r="G112" s="56"/>
      <c r="H112" s="23"/>
      <c r="I112" s="52"/>
      <c r="J112" s="52"/>
      <c r="K112" s="52"/>
    </row>
    <row r="113" spans="1:12" s="77" customFormat="1">
      <c r="A113" s="61">
        <v>102</v>
      </c>
      <c r="B113" s="64" t="s">
        <v>229</v>
      </c>
      <c r="C113" s="20" t="s">
        <v>86</v>
      </c>
      <c r="D113" s="74">
        <v>77.400000000000006</v>
      </c>
      <c r="E113" s="47">
        <v>22</v>
      </c>
      <c r="F113" s="47">
        <f t="shared" si="21"/>
        <v>1702.8000000000002</v>
      </c>
      <c r="G113" s="56" t="s">
        <v>231</v>
      </c>
      <c r="H113" s="23" t="s">
        <v>238</v>
      </c>
      <c r="I113" s="52">
        <v>1</v>
      </c>
      <c r="J113" s="52">
        <v>779</v>
      </c>
      <c r="K113" s="52">
        <f>I113*J113</f>
        <v>779</v>
      </c>
      <c r="L113" s="65"/>
    </row>
    <row r="114" spans="1:12" s="77" customFormat="1">
      <c r="A114" s="61">
        <v>103</v>
      </c>
      <c r="B114" s="64" t="s">
        <v>264</v>
      </c>
      <c r="C114" s="20" t="s">
        <v>80</v>
      </c>
      <c r="D114" s="74">
        <v>1</v>
      </c>
      <c r="E114" s="47">
        <v>1000</v>
      </c>
      <c r="F114" s="47">
        <f t="shared" si="21"/>
        <v>1000</v>
      </c>
      <c r="G114" s="94" t="s">
        <v>170</v>
      </c>
      <c r="H114" s="98" t="s">
        <v>80</v>
      </c>
      <c r="I114" s="116">
        <v>5</v>
      </c>
      <c r="J114" s="116">
        <v>89.83</v>
      </c>
      <c r="K114" s="83">
        <f>J114*I114</f>
        <v>449.15</v>
      </c>
      <c r="L114" s="65"/>
    </row>
    <row r="115" spans="1:12" s="77" customFormat="1">
      <c r="A115" s="61">
        <v>104</v>
      </c>
      <c r="B115" s="64" t="s">
        <v>108</v>
      </c>
      <c r="C115" s="20" t="s">
        <v>110</v>
      </c>
      <c r="D115" s="74">
        <v>3</v>
      </c>
      <c r="E115" s="47">
        <v>246</v>
      </c>
      <c r="F115" s="47">
        <f t="shared" si="21"/>
        <v>738</v>
      </c>
      <c r="G115" s="56" t="s">
        <v>130</v>
      </c>
      <c r="H115" s="23" t="s">
        <v>80</v>
      </c>
      <c r="I115" s="52">
        <v>100</v>
      </c>
      <c r="J115" s="52">
        <v>11.67</v>
      </c>
      <c r="K115" s="52">
        <f>I115*J115</f>
        <v>1167</v>
      </c>
      <c r="L115" s="65"/>
    </row>
    <row r="116" spans="1:12" s="143" customFormat="1">
      <c r="A116" s="61">
        <v>105</v>
      </c>
      <c r="B116" s="64" t="s">
        <v>154</v>
      </c>
      <c r="C116" s="20" t="s">
        <v>109</v>
      </c>
      <c r="D116" s="47">
        <v>1</v>
      </c>
      <c r="E116" s="47">
        <v>1133</v>
      </c>
      <c r="F116" s="47">
        <f t="shared" si="21"/>
        <v>1133</v>
      </c>
      <c r="G116" s="56"/>
      <c r="H116" s="23"/>
      <c r="I116" s="22"/>
      <c r="J116" s="52"/>
      <c r="K116" s="52"/>
    </row>
    <row r="117" spans="1:12" s="144" customFormat="1" ht="30">
      <c r="A117" s="61">
        <v>106</v>
      </c>
      <c r="B117" s="61" t="s">
        <v>228</v>
      </c>
      <c r="C117" s="127" t="s">
        <v>159</v>
      </c>
      <c r="D117" s="52">
        <v>518</v>
      </c>
      <c r="E117" s="47">
        <v>10.8</v>
      </c>
      <c r="F117" s="47">
        <f t="shared" si="21"/>
        <v>5594.4000000000005</v>
      </c>
      <c r="G117" s="56"/>
      <c r="H117" s="23"/>
      <c r="I117" s="22"/>
      <c r="J117" s="52"/>
      <c r="K117" s="52"/>
    </row>
    <row r="118" spans="1:12" s="148" customFormat="1" ht="28.5">
      <c r="A118" s="61"/>
      <c r="B118" s="26" t="s">
        <v>116</v>
      </c>
      <c r="C118" s="24"/>
      <c r="D118" s="25"/>
      <c r="E118" s="25"/>
      <c r="F118" s="25">
        <f>SUM(F110:F117)</f>
        <v>15546.2</v>
      </c>
      <c r="G118" s="150" t="s">
        <v>127</v>
      </c>
      <c r="H118" s="27"/>
      <c r="I118" s="28"/>
      <c r="J118" s="75"/>
      <c r="K118" s="71">
        <f>SUM(K110:K117)</f>
        <v>2395.15</v>
      </c>
    </row>
    <row r="119" spans="1:12" s="148" customFormat="1">
      <c r="A119" s="61"/>
      <c r="B119" s="26"/>
      <c r="C119" s="24"/>
      <c r="D119" s="25"/>
      <c r="E119" s="25"/>
      <c r="F119" s="25"/>
      <c r="G119" s="150"/>
      <c r="H119" s="27"/>
      <c r="I119" s="28"/>
      <c r="J119" s="75"/>
      <c r="K119" s="71"/>
    </row>
    <row r="120" spans="1:12" s="148" customFormat="1">
      <c r="A120" s="61"/>
      <c r="B120" s="157"/>
      <c r="C120" s="32"/>
      <c r="D120" s="157"/>
      <c r="E120" s="32"/>
      <c r="F120" s="33"/>
      <c r="G120" s="158" t="s">
        <v>123</v>
      </c>
      <c r="H120" s="34"/>
      <c r="I120" s="35"/>
      <c r="J120" s="35"/>
      <c r="K120" s="36">
        <f>K118+K108+K99+K54+K15</f>
        <v>322098.91051000002</v>
      </c>
    </row>
    <row r="121" spans="1:12" s="148" customFormat="1" ht="28.5">
      <c r="A121" s="61"/>
      <c r="B121" s="158" t="s">
        <v>124</v>
      </c>
      <c r="C121" s="34"/>
      <c r="D121" s="159"/>
      <c r="E121" s="160"/>
      <c r="F121" s="37">
        <f>F15+F118+F108+F99+F54</f>
        <v>112968.47500000001</v>
      </c>
      <c r="G121" s="161" t="s">
        <v>125</v>
      </c>
      <c r="H121" s="38">
        <v>0.03</v>
      </c>
      <c r="I121" s="35"/>
      <c r="J121" s="35"/>
      <c r="K121" s="36">
        <f>K120*H121</f>
        <v>9662.9673153000003</v>
      </c>
    </row>
    <row r="122" spans="1:12" s="148" customFormat="1">
      <c r="A122" s="61"/>
      <c r="B122" s="161"/>
      <c r="C122" s="39"/>
      <c r="D122" s="162"/>
      <c r="E122" s="33"/>
      <c r="F122" s="37"/>
      <c r="G122" s="163" t="s">
        <v>115</v>
      </c>
      <c r="H122" s="34"/>
      <c r="I122" s="35"/>
      <c r="J122" s="35"/>
      <c r="K122" s="36">
        <f>K120+K121</f>
        <v>331761.87782530003</v>
      </c>
    </row>
    <row r="123" spans="1:12" s="148" customFormat="1">
      <c r="A123" s="61"/>
      <c r="B123" s="163" t="s">
        <v>114</v>
      </c>
      <c r="C123" s="40"/>
      <c r="D123" s="159"/>
      <c r="E123" s="160"/>
      <c r="F123" s="37">
        <f>F121</f>
        <v>112968.47500000001</v>
      </c>
      <c r="G123" s="163" t="s">
        <v>128</v>
      </c>
      <c r="H123" s="40"/>
      <c r="I123" s="35"/>
      <c r="J123" s="35"/>
      <c r="K123" s="36">
        <f>F123+K122</f>
        <v>444730.35282530007</v>
      </c>
    </row>
    <row r="124" spans="1:12" s="148" customFormat="1">
      <c r="A124" s="61"/>
      <c r="B124" s="164"/>
      <c r="C124" s="40"/>
      <c r="D124" s="164"/>
      <c r="E124" s="40"/>
      <c r="F124" s="164"/>
      <c r="G124" s="163" t="s">
        <v>126</v>
      </c>
      <c r="H124" s="40"/>
      <c r="I124" s="35"/>
      <c r="J124" s="35"/>
      <c r="K124" s="36">
        <f>K125/6</f>
        <v>88946.070565060014</v>
      </c>
    </row>
    <row r="125" spans="1:12" s="148" customFormat="1">
      <c r="A125" s="61"/>
      <c r="B125" s="164"/>
      <c r="C125" s="40"/>
      <c r="D125" s="164"/>
      <c r="E125" s="40"/>
      <c r="F125" s="164"/>
      <c r="G125" s="163" t="s">
        <v>129</v>
      </c>
      <c r="H125" s="40"/>
      <c r="I125" s="35"/>
      <c r="J125" s="35"/>
      <c r="K125" s="36">
        <f>K123*1.2</f>
        <v>533676.42339036008</v>
      </c>
    </row>
    <row r="126" spans="1:12" s="148" customFormat="1">
      <c r="A126" s="165"/>
      <c r="B126" s="134"/>
      <c r="C126" s="134"/>
      <c r="D126" s="134"/>
      <c r="E126" s="29"/>
      <c r="F126" s="134"/>
      <c r="G126" s="134"/>
      <c r="H126" s="134"/>
      <c r="I126" s="134"/>
      <c r="J126" s="134"/>
      <c r="K126" s="134"/>
    </row>
    <row r="127" spans="1:12" s="148" customFormat="1">
      <c r="A127" s="165"/>
      <c r="B127" s="134"/>
      <c r="C127" s="134"/>
      <c r="D127" s="134"/>
      <c r="E127" s="29"/>
      <c r="F127" s="134"/>
      <c r="G127" s="134"/>
      <c r="H127" s="134"/>
      <c r="I127" s="134"/>
      <c r="J127" s="134"/>
      <c r="K127" s="134"/>
    </row>
    <row r="128" spans="1:12">
      <c r="A128" s="165"/>
      <c r="E128" s="134"/>
    </row>
    <row r="129" spans="1:5">
      <c r="A129" s="165"/>
      <c r="E129" s="134"/>
    </row>
    <row r="130" spans="1:5">
      <c r="A130" s="165"/>
      <c r="E130" s="134"/>
    </row>
    <row r="131" spans="1:5">
      <c r="A131" s="165"/>
      <c r="E131" s="134"/>
    </row>
    <row r="132" spans="1:5">
      <c r="A132" s="165"/>
      <c r="E132" s="134"/>
    </row>
    <row r="133" spans="1:5">
      <c r="A133" s="165"/>
      <c r="E133" s="134"/>
    </row>
    <row r="134" spans="1:5">
      <c r="A134" s="165"/>
      <c r="E134" s="134"/>
    </row>
    <row r="135" spans="1:5">
      <c r="A135" s="165"/>
      <c r="E135" s="134"/>
    </row>
    <row r="136" spans="1:5">
      <c r="A136" s="165"/>
      <c r="E136" s="134"/>
    </row>
    <row r="137" spans="1:5">
      <c r="A137" s="165"/>
      <c r="E137" s="134"/>
    </row>
    <row r="138" spans="1:5">
      <c r="A138" s="165"/>
      <c r="E138" s="134"/>
    </row>
    <row r="139" spans="1:5">
      <c r="A139" s="165"/>
      <c r="E139" s="134"/>
    </row>
    <row r="140" spans="1:5">
      <c r="A140" s="165"/>
      <c r="E140" s="134"/>
    </row>
    <row r="141" spans="1:5">
      <c r="A141" s="165"/>
      <c r="E141" s="134"/>
    </row>
    <row r="142" spans="1:5">
      <c r="A142" s="165"/>
      <c r="E142" s="134"/>
    </row>
    <row r="143" spans="1:5">
      <c r="A143" s="165"/>
      <c r="E143" s="134"/>
    </row>
    <row r="144" spans="1:5">
      <c r="A144" s="165"/>
      <c r="E144" s="134"/>
    </row>
    <row r="145" spans="1:5">
      <c r="A145" s="165"/>
      <c r="E145" s="134"/>
    </row>
    <row r="146" spans="1:5">
      <c r="A146" s="165"/>
      <c r="E146" s="134"/>
    </row>
    <row r="147" spans="1:5">
      <c r="A147" s="165"/>
      <c r="E147" s="134"/>
    </row>
    <row r="148" spans="1:5">
      <c r="A148" s="165"/>
      <c r="E148" s="134"/>
    </row>
    <row r="149" spans="1:5">
      <c r="A149" s="70"/>
      <c r="E149" s="134"/>
    </row>
    <row r="150" spans="1:5">
      <c r="A150" s="134"/>
      <c r="E150" s="134"/>
    </row>
    <row r="151" spans="1:5">
      <c r="E151" s="134"/>
    </row>
    <row r="152" spans="1:5">
      <c r="E152" s="134"/>
    </row>
    <row r="153" spans="1:5">
      <c r="E153" s="134"/>
    </row>
    <row r="154" spans="1:5">
      <c r="A154" s="135"/>
      <c r="E154" s="134"/>
    </row>
    <row r="155" spans="1:5">
      <c r="A155" s="135"/>
    </row>
    <row r="165" spans="1:11" s="144" customFormat="1">
      <c r="A165" s="29"/>
      <c r="B165" s="134"/>
      <c r="C165" s="134"/>
      <c r="D165" s="134"/>
      <c r="E165" s="29"/>
      <c r="F165" s="134"/>
      <c r="G165" s="134"/>
      <c r="H165" s="134"/>
      <c r="I165" s="134"/>
      <c r="J165" s="134"/>
      <c r="K165" s="134"/>
    </row>
    <row r="166" spans="1:11" s="144" customFormat="1">
      <c r="A166" s="29"/>
      <c r="B166" s="134"/>
      <c r="C166" s="134"/>
      <c r="D166" s="134"/>
      <c r="E166" s="29"/>
      <c r="F166" s="134"/>
      <c r="G166" s="134"/>
      <c r="H166" s="134"/>
      <c r="I166" s="134"/>
      <c r="J166" s="134"/>
      <c r="K166" s="134"/>
    </row>
    <row r="167" spans="1:11" s="144" customFormat="1">
      <c r="A167" s="29"/>
      <c r="B167" s="134"/>
      <c r="C167" s="134"/>
      <c r="D167" s="134"/>
      <c r="E167" s="29"/>
      <c r="F167" s="134"/>
      <c r="G167" s="134"/>
      <c r="H167" s="134"/>
      <c r="I167" s="134"/>
      <c r="J167" s="134"/>
      <c r="K167" s="134"/>
    </row>
    <row r="168" spans="1:11" s="144" customFormat="1">
      <c r="A168" s="29"/>
      <c r="B168" s="134"/>
      <c r="C168" s="134"/>
      <c r="D168" s="134"/>
      <c r="E168" s="29"/>
      <c r="F168" s="134"/>
      <c r="G168" s="134"/>
      <c r="H168" s="134"/>
      <c r="I168" s="134"/>
      <c r="J168" s="134"/>
      <c r="K168" s="134"/>
    </row>
    <row r="169" spans="1:11" s="144" customFormat="1">
      <c r="A169" s="29"/>
      <c r="B169" s="134"/>
      <c r="C169" s="134"/>
      <c r="D169" s="134"/>
      <c r="E169" s="29"/>
      <c r="F169" s="134"/>
      <c r="G169" s="134"/>
      <c r="H169" s="134"/>
      <c r="I169" s="134"/>
      <c r="J169" s="134"/>
      <c r="K169" s="134"/>
    </row>
    <row r="170" spans="1:11" s="148" customFormat="1">
      <c r="A170" s="29"/>
      <c r="B170" s="134"/>
      <c r="C170" s="134"/>
      <c r="D170" s="134"/>
      <c r="E170" s="29"/>
      <c r="F170" s="134"/>
      <c r="G170" s="134"/>
      <c r="H170" s="134"/>
      <c r="I170" s="134"/>
      <c r="J170" s="134"/>
      <c r="K170" s="134"/>
    </row>
    <row r="171" spans="1:11" s="148" customFormat="1">
      <c r="A171" s="29"/>
      <c r="B171" s="134"/>
      <c r="C171" s="134"/>
      <c r="D171" s="134"/>
      <c r="E171" s="29"/>
      <c r="F171" s="134"/>
      <c r="G171" s="134"/>
      <c r="H171" s="134"/>
      <c r="I171" s="134"/>
      <c r="J171" s="134"/>
      <c r="K171" s="134"/>
    </row>
    <row r="172" spans="1:11" s="166" customFormat="1" ht="29.45" customHeight="1">
      <c r="A172" s="29"/>
      <c r="B172" s="134"/>
      <c r="C172" s="134"/>
      <c r="D172" s="134"/>
      <c r="E172" s="29"/>
      <c r="F172" s="134"/>
      <c r="G172" s="134"/>
      <c r="H172" s="134"/>
      <c r="I172" s="134"/>
      <c r="J172" s="134"/>
      <c r="K172" s="134"/>
    </row>
    <row r="173" spans="1:11" s="166" customFormat="1" ht="29.45" customHeight="1">
      <c r="A173" s="29"/>
      <c r="B173" s="134"/>
      <c r="C173" s="134"/>
      <c r="D173" s="134"/>
      <c r="E173" s="29"/>
      <c r="F173" s="134"/>
      <c r="G173" s="134"/>
      <c r="H173" s="134"/>
      <c r="I173" s="134"/>
      <c r="J173" s="134"/>
      <c r="K173" s="134"/>
    </row>
    <row r="174" spans="1:11" s="166" customFormat="1" ht="29.45" customHeight="1">
      <c r="A174" s="29"/>
      <c r="B174" s="134"/>
      <c r="C174" s="134"/>
      <c r="D174" s="134"/>
      <c r="E174" s="29"/>
      <c r="F174" s="134"/>
      <c r="G174" s="134"/>
      <c r="H174" s="134"/>
      <c r="I174" s="134"/>
      <c r="J174" s="134"/>
      <c r="K174" s="134"/>
    </row>
    <row r="176" spans="1:11" s="70" customFormat="1">
      <c r="A176" s="29"/>
      <c r="B176" s="134"/>
      <c r="C176" s="134"/>
      <c r="D176" s="134"/>
      <c r="E176" s="29"/>
      <c r="F176" s="134"/>
      <c r="G176" s="134"/>
      <c r="H176" s="134"/>
      <c r="I176" s="134"/>
      <c r="J176" s="134"/>
      <c r="K176" s="134"/>
    </row>
    <row r="177" spans="1:11" s="70" customFormat="1">
      <c r="A177" s="29"/>
      <c r="B177" s="134"/>
      <c r="C177" s="134"/>
      <c r="D177" s="134"/>
      <c r="E177" s="29"/>
      <c r="F177" s="134"/>
      <c r="G177" s="134"/>
      <c r="H177" s="134"/>
      <c r="I177" s="134"/>
      <c r="J177" s="134"/>
      <c r="K177" s="134"/>
    </row>
    <row r="178" spans="1:11" s="70" customFormat="1">
      <c r="A178" s="29"/>
      <c r="B178" s="134"/>
      <c r="C178" s="134"/>
      <c r="D178" s="134"/>
      <c r="E178" s="29"/>
      <c r="F178" s="134"/>
      <c r="G178" s="134"/>
      <c r="H178" s="134"/>
      <c r="I178" s="134"/>
      <c r="J178" s="134"/>
      <c r="K178" s="134"/>
    </row>
  </sheetData>
  <protectedRanges>
    <protectedRange sqref="J25" name="Range1_3_3_1_2_1"/>
    <protectedRange sqref="J26 J23"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Icshenko Viktor</cp:lastModifiedBy>
  <cp:lastPrinted>2022-11-07T08:53:10Z</cp:lastPrinted>
  <dcterms:created xsi:type="dcterms:W3CDTF">1996-10-08T23:32:00Z</dcterms:created>
  <dcterms:modified xsi:type="dcterms:W3CDTF">2024-04-04T09:06:55Z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