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spokryshka\Desktop\м.Київ пр.Шухевича,2т Sky Mall\"/>
    </mc:Choice>
  </mc:AlternateContent>
  <bookViews>
    <workbookView xWindow="0" yWindow="0" windowWidth="23040" windowHeight="853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Лист1!$A$7:$I$196</definedName>
    <definedName name="Виконується">#REF!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2" i="51" l="1"/>
  <c r="K156" i="51" l="1"/>
  <c r="K157" i="51"/>
  <c r="K99" i="51" l="1"/>
  <c r="F98" i="51"/>
  <c r="F15" i="51" l="1"/>
  <c r="D49" i="51"/>
  <c r="I64" i="51"/>
  <c r="F178" i="51"/>
  <c r="F29" i="51"/>
  <c r="K29" i="51"/>
  <c r="D177" i="51"/>
  <c r="I177" i="51" s="1"/>
  <c r="K96" i="51" l="1"/>
  <c r="K95" i="51"/>
  <c r="F95" i="51"/>
  <c r="K94" i="51"/>
  <c r="F94" i="51"/>
  <c r="K93" i="51"/>
  <c r="K92" i="51"/>
  <c r="K91" i="51"/>
  <c r="K90" i="51"/>
  <c r="K89" i="51"/>
  <c r="K88" i="51"/>
  <c r="K87" i="51"/>
  <c r="K86" i="51"/>
  <c r="K85" i="51"/>
  <c r="K84" i="51"/>
  <c r="K83" i="51"/>
  <c r="K82" i="51"/>
  <c r="F82" i="51"/>
  <c r="K81" i="51"/>
  <c r="F81" i="51"/>
  <c r="K80" i="51"/>
  <c r="F80" i="51"/>
  <c r="K79" i="51"/>
  <c r="K78" i="51"/>
  <c r="K77" i="51"/>
  <c r="K76" i="51"/>
  <c r="K75" i="51"/>
  <c r="K74" i="51"/>
  <c r="K73" i="51"/>
  <c r="K72" i="51"/>
  <c r="K71" i="51" l="1"/>
  <c r="K103" i="51" l="1"/>
  <c r="F103" i="51"/>
  <c r="K179" i="51"/>
  <c r="I22" i="51"/>
  <c r="I143" i="51"/>
  <c r="I38" i="51"/>
  <c r="F11" i="51"/>
  <c r="F12" i="51"/>
  <c r="F13" i="51"/>
  <c r="F14" i="51"/>
  <c r="F16" i="51"/>
  <c r="K97" i="51" l="1"/>
  <c r="I20" i="51"/>
  <c r="F167" i="51" l="1"/>
  <c r="F71" i="51" l="1"/>
  <c r="F97" i="51"/>
  <c r="J47" i="51" l="1"/>
  <c r="K31" i="51" l="1"/>
  <c r="K129" i="51" l="1"/>
  <c r="K130" i="51"/>
  <c r="K128" i="51"/>
  <c r="K127" i="51"/>
  <c r="K126" i="51"/>
  <c r="K125" i="51"/>
  <c r="K120" i="51"/>
  <c r="K121" i="51"/>
  <c r="K122" i="51"/>
  <c r="K123" i="51"/>
  <c r="K124" i="51"/>
  <c r="K32" i="51" l="1"/>
  <c r="K33" i="51"/>
  <c r="K34" i="51"/>
  <c r="K35" i="51"/>
  <c r="K36" i="51"/>
  <c r="K37" i="51"/>
  <c r="I43" i="51" l="1"/>
  <c r="K43" i="51" s="1"/>
  <c r="I27" i="51"/>
  <c r="K44" i="51"/>
  <c r="K39" i="51"/>
  <c r="K40" i="51"/>
  <c r="K41" i="51"/>
  <c r="K42" i="51"/>
  <c r="K112" i="51" l="1"/>
  <c r="K30" i="51" l="1"/>
  <c r="F30" i="51"/>
  <c r="K158" i="51"/>
  <c r="F8" i="51" l="1"/>
  <c r="I51" i="51"/>
  <c r="I49" i="51"/>
  <c r="I48" i="51"/>
  <c r="I45" i="51"/>
  <c r="I46" i="51"/>
  <c r="F45" i="51"/>
  <c r="I52" i="51"/>
  <c r="F52" i="51"/>
  <c r="F49" i="51"/>
  <c r="K138" i="51"/>
  <c r="K139" i="51"/>
  <c r="K140" i="51"/>
  <c r="K142" i="51"/>
  <c r="K144" i="51"/>
  <c r="K145" i="51"/>
  <c r="K146" i="51"/>
  <c r="K147" i="51"/>
  <c r="K148" i="51"/>
  <c r="K149" i="51"/>
  <c r="K150" i="51"/>
  <c r="K152" i="51"/>
  <c r="K153" i="51"/>
  <c r="F17" i="51" l="1"/>
  <c r="I168" i="51" l="1"/>
  <c r="K168" i="51" s="1"/>
  <c r="F168" i="51"/>
  <c r="F102" i="51"/>
  <c r="K119" i="51"/>
  <c r="J118" i="51"/>
  <c r="K118" i="51" s="1"/>
  <c r="F119" i="51"/>
  <c r="F118" i="51"/>
  <c r="K154" i="51" l="1"/>
  <c r="F154" i="51"/>
  <c r="K151" i="51"/>
  <c r="F151" i="51"/>
  <c r="I159" i="51" l="1"/>
  <c r="K159" i="51" s="1"/>
  <c r="F100" i="51"/>
  <c r="F176" i="51"/>
  <c r="I165" i="51"/>
  <c r="F165" i="51"/>
  <c r="F55" i="51" l="1"/>
  <c r="I55" i="51" l="1"/>
  <c r="K55" i="51" s="1"/>
  <c r="I56" i="51"/>
  <c r="K56" i="51" s="1"/>
  <c r="K45" i="51"/>
  <c r="I62" i="51" l="1"/>
  <c r="K62" i="51" s="1"/>
  <c r="F22" i="51" l="1"/>
  <c r="F38" i="51"/>
  <c r="F48" i="51"/>
  <c r="F53" i="51"/>
  <c r="F57" i="51"/>
  <c r="F62" i="51"/>
  <c r="F104" i="51"/>
  <c r="F18" i="51"/>
  <c r="F64" i="51" l="1"/>
  <c r="K69" i="51"/>
  <c r="K68" i="51"/>
  <c r="K67" i="51"/>
  <c r="K66" i="51"/>
  <c r="K65" i="51"/>
  <c r="K64" i="51"/>
  <c r="K63" i="51" l="1"/>
  <c r="K61" i="51"/>
  <c r="K60" i="51"/>
  <c r="K59" i="51"/>
  <c r="K58" i="51"/>
  <c r="K57" i="51"/>
  <c r="I54" i="51" l="1"/>
  <c r="K54" i="51" s="1"/>
  <c r="I53" i="51"/>
  <c r="K53" i="51" s="1"/>
  <c r="K50" i="51"/>
  <c r="K49" i="51"/>
  <c r="K48" i="51"/>
  <c r="K47" i="51"/>
  <c r="K38" i="51"/>
  <c r="I24" i="51"/>
  <c r="K51" i="51" l="1"/>
  <c r="F51" i="51"/>
  <c r="F106" i="51" s="1"/>
  <c r="K46" i="51"/>
  <c r="K52" i="51"/>
  <c r="K24" i="51"/>
  <c r="K28" i="51"/>
  <c r="K27" i="51"/>
  <c r="I26" i="51"/>
  <c r="K26" i="51" s="1"/>
  <c r="K25" i="51"/>
  <c r="K23" i="51"/>
  <c r="K22" i="51"/>
  <c r="I137" i="51" l="1"/>
  <c r="K137" i="51" s="1"/>
  <c r="I136" i="51"/>
  <c r="K136" i="51" s="1"/>
  <c r="F144" i="51"/>
  <c r="I169" i="51" l="1"/>
  <c r="K178" i="51" l="1"/>
  <c r="F169" i="51"/>
  <c r="K169" i="51"/>
  <c r="F170" i="51"/>
  <c r="I170" i="51"/>
  <c r="K170" i="51" s="1"/>
  <c r="F171" i="51"/>
  <c r="I171" i="51"/>
  <c r="K171" i="51" s="1"/>
  <c r="I172" i="51"/>
  <c r="K172" i="51" s="1"/>
  <c r="K143" i="51"/>
  <c r="I133" i="51"/>
  <c r="K133" i="51" s="1"/>
  <c r="I134" i="51"/>
  <c r="I132" i="51"/>
  <c r="K132" i="51" s="1"/>
  <c r="K134" i="51" l="1"/>
  <c r="I135" i="51"/>
  <c r="K135" i="51" s="1"/>
  <c r="K173" i="51"/>
  <c r="F173" i="51"/>
  <c r="I105" i="51"/>
  <c r="K105" i="51" s="1"/>
  <c r="I104" i="51"/>
  <c r="F159" i="51" l="1"/>
  <c r="K108" i="51"/>
  <c r="K109" i="51"/>
  <c r="K110" i="51"/>
  <c r="K111" i="51"/>
  <c r="K113" i="51"/>
  <c r="K114" i="51"/>
  <c r="F108" i="51"/>
  <c r="F160" i="51" l="1"/>
  <c r="I21" i="51" l="1"/>
  <c r="I19" i="51"/>
  <c r="I18" i="51"/>
  <c r="F148" i="51" l="1"/>
  <c r="F143" i="51" l="1"/>
  <c r="I131" i="51" l="1"/>
  <c r="K131" i="51" s="1"/>
  <c r="F131" i="51"/>
  <c r="F177" i="51" l="1"/>
  <c r="F179" i="51"/>
  <c r="F180" i="51"/>
  <c r="F181" i="51"/>
  <c r="F161" i="51"/>
  <c r="F117" i="51"/>
  <c r="K20" i="51" l="1"/>
  <c r="K18" i="51" l="1"/>
  <c r="F111" i="51" l="1"/>
  <c r="F115" i="51"/>
  <c r="F116" i="51"/>
  <c r="F132" i="51"/>
  <c r="F134" i="51"/>
  <c r="F136" i="51"/>
  <c r="F139" i="51"/>
  <c r="F175" i="51"/>
  <c r="F182" i="51" s="1"/>
  <c r="K177" i="51"/>
  <c r="K182" i="51" s="1"/>
  <c r="F163" i="51" l="1"/>
  <c r="F184" i="51" s="1"/>
  <c r="F186" i="51" s="1"/>
  <c r="K21" i="51"/>
  <c r="I115" i="51"/>
  <c r="K115" i="51" s="1"/>
  <c r="I116" i="51" l="1"/>
  <c r="I141" i="51"/>
  <c r="K141" i="51" s="1"/>
  <c r="K163" i="51" s="1"/>
  <c r="K19" i="51" l="1"/>
  <c r="K106" i="51" s="1"/>
  <c r="K183" i="51" s="1"/>
  <c r="K184" i="51" l="1"/>
  <c r="K185" i="51" s="1"/>
  <c r="K186" i="51" s="1"/>
  <c r="K188" i="51" s="1"/>
  <c r="K187" i="51" l="1"/>
</calcChain>
</file>

<file path=xl/comments1.xml><?xml version="1.0" encoding="utf-8"?>
<comments xmlns="http://schemas.openxmlformats.org/spreadsheetml/2006/main">
  <authors>
    <author>Yarotskyi Ivan</author>
  </authors>
  <commentList>
    <comment ref="G71" authorId="0" shapeId="0">
      <text>
        <r>
          <rPr>
            <b/>
            <sz val="9"/>
            <color indexed="81"/>
            <rFont val="Tahoma"/>
            <charset val="1"/>
          </rPr>
          <t>Yarotskyi Ivan:</t>
        </r>
        <r>
          <rPr>
            <sz val="9"/>
            <color indexed="81"/>
            <rFont val="Tahoma"/>
            <charset val="1"/>
          </rPr>
          <t xml:space="preserve">
Із складу
</t>
        </r>
      </text>
    </comment>
  </commentList>
</comments>
</file>

<file path=xl/sharedStrings.xml><?xml version="1.0" encoding="utf-8"?>
<sst xmlns="http://schemas.openxmlformats.org/spreadsheetml/2006/main" count="558" uniqueCount="334">
  <si>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</si>
  <si>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</si>
  <si>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</si>
  <si>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</si>
  <si>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</si>
  <si>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</si>
  <si>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</si>
  <si>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</si>
  <si>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</si>
  <si>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</si>
  <si>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</si>
  <si>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</si>
  <si>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</si>
  <si>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</si>
  <si>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</si>
  <si>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</si>
  <si>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</si>
  <si>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</si>
  <si>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</si>
  <si>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</si>
  <si>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</si>
  <si>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</si>
  <si>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</si>
  <si>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</si>
  <si>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</si>
  <si>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</si>
  <si>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</si>
  <si>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</si>
  <si>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</si>
  <si>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</si>
  <si>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</si>
  <si>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</si>
  <si>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</si>
  <si>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</si>
  <si>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</si>
  <si>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</si>
  <si>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</si>
  <si>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</si>
  <si>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</si>
  <si>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</si>
  <si>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</si>
  <si>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</si>
  <si>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</si>
  <si>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</si>
  <si>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</si>
  <si>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</si>
  <si>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</si>
  <si>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</si>
  <si>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</si>
  <si>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</si>
  <si>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</si>
  <si>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</si>
  <si>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</si>
  <si>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</si>
  <si>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</si>
  <si>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</si>
  <si>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</si>
  <si>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</si>
  <si>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</si>
  <si>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</si>
  <si>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</si>
  <si>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</si>
  <si>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</si>
  <si>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</si>
  <si>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</si>
  <si>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</si>
  <si>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</si>
  <si>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</si>
  <si>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</si>
  <si>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</si>
  <si>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</si>
  <si>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</si>
  <si>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</si>
  <si>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</si>
  <si>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</si>
  <si>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</si>
  <si>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</si>
  <si>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</si>
  <si>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</si>
  <si>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</si>
  <si>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</si>
  <si>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</si>
  <si>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</si>
  <si>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</si>
  <si>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</si>
  <si>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</si>
  <si>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</si>
  <si>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</si>
  <si>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</si>
  <si>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</si>
  <si>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</si>
  <si>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</si>
  <si>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</si>
  <si>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</si>
  <si>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</si>
  <si>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</si>
  <si>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</si>
  <si>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</si>
  <si>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</si>
  <si>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</si>
  <si>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</si>
  <si>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</si>
  <si>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</si>
  <si>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</si>
  <si>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</si>
  <si>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поставка Замовника</t>
  </si>
  <si>
    <t>Прокладання кабелю вітой пари UTP</t>
  </si>
  <si>
    <t xml:space="preserve">Обжим UTP кабелю </t>
  </si>
  <si>
    <t>Монтаж інформаційної розетки</t>
  </si>
  <si>
    <t>Конектор RJ-45</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</si>
  <si>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</si>
  <si>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</si>
  <si>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</si>
  <si>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</si>
  <si>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</si>
  <si>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</si>
  <si>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</si>
  <si>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</si>
  <si>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</si>
  <si>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</si>
  <si>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</si>
  <si>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</si>
  <si>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</si>
  <si>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</si>
  <si>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</si>
  <si>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</si>
  <si>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</si>
  <si>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</si>
  <si>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</si>
  <si>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</si>
  <si>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</si>
  <si>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</si>
  <si>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</si>
  <si>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</si>
  <si>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</si>
  <si>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</si>
  <si>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</si>
  <si>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</si>
  <si>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</si>
  <si>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</si>
  <si>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Саморіз по металу 3.5x25 мм 100 шт Expert Fix</t>
  </si>
  <si>
    <t>уп</t>
  </si>
  <si>
    <t>м2</t>
  </si>
  <si>
    <t>Склострічка самоклейка BauGut 50мм х 20м</t>
  </si>
  <si>
    <t>Фарбування стін (за 2 рази + грунт) ral 7047</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</si>
  <si>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</si>
  <si>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</si>
  <si>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</si>
  <si>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</si>
  <si>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</si>
  <si>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</si>
  <si>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 xml:space="preserve">Закриття плівкою </t>
  </si>
  <si>
    <t>Плитка Cersanit Henley  Grey 30x60</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</si>
  <si>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</si>
  <si>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</si>
  <si>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</si>
  <si>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Колодка клемна E.NEXT e.lc.pro.pl.3 з натискним важелем 5 шт. сірий</t>
  </si>
  <si>
    <t>Плівка поліетиленова будівельна рукав 1,5 м 100 мкм Чорний</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</si>
  <si>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</si>
  <si>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</si>
  <si>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Вивіз сміття (машина до 5 т)</t>
  </si>
  <si>
    <t>Укладання плитки с прирізкою (підготвка, грунтування, укладання,затирання швів)</t>
  </si>
  <si>
    <t>Кабель спиральный OLFLEX SPIRAL 400 P 3G1/1000</t>
  </si>
  <si>
    <t>LED світильник LightMaster LLT201, потужність 30Вт,  4000K</t>
  </si>
  <si>
    <t>Фарба інтер'єрна акрилова  RAL 7047 ( в акті розписати)</t>
  </si>
  <si>
    <t>Фарба інтер'єрна акрилова  RAL 3020 ( в акті розписати)</t>
  </si>
  <si>
    <t>Монтаж прожекторів</t>
  </si>
  <si>
    <t xml:space="preserve">Ceresit СТ 17/10 Глибокопроникаюча грунтовка </t>
  </si>
  <si>
    <t>Шпаклівка Knauf НР FINISH 25 кг</t>
  </si>
  <si>
    <t>Монтаж світильних растрових 600х600 (аваріних від ДГ)</t>
  </si>
  <si>
    <t>Тросовий підвіс для шинопроводу LD 2002 150 см</t>
  </si>
  <si>
    <t>копм</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</si>
  <si>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</si>
  <si>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</si>
  <si>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</si>
  <si>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</si>
  <si>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Монтаж шинопроводу</t>
  </si>
  <si>
    <t xml:space="preserve">Зєднувач лінійний, </t>
  </si>
  <si>
    <t xml:space="preserve">Шинопровід 1-фазний LightMaster CAB2000 200 см </t>
  </si>
  <si>
    <t>Саморез со сверлом по металу 3.5x9 мм 50 шт</t>
  </si>
  <si>
    <t>Дюбель ударний потай 6x60 мм 100 шт.</t>
  </si>
  <si>
    <t>Шпаклівка Knauf FUGENFULLER 25 кг</t>
  </si>
  <si>
    <t>Гіпсокартон вологостійкий Knauf 2500x1200х12,5 мм 3 кв. м</t>
  </si>
  <si>
    <t>Профіль PROFI M UW 100/3 м 0,6 мм</t>
  </si>
  <si>
    <t>Клей гіпсовий монтажний Knauf Perlfix</t>
  </si>
  <si>
    <t>Фарбування дверей в комплекті</t>
  </si>
  <si>
    <t xml:space="preserve">Встановлення дерев'яних дверних блоків  </t>
  </si>
  <si>
    <t>Дверне полотно ОМіС Cortex глухе (гладке) ПГ 800 мм білий silk matt</t>
  </si>
  <si>
    <t>комл</t>
  </si>
  <si>
    <t>Лиштва прямокутна Cortex ПВХ (компл 2,5 шт.) ОМіС 8х70х2200 мм білий silk matt</t>
  </si>
  <si>
    <t>компл</t>
  </si>
  <si>
    <t xml:space="preserve">Монтаж ПВХ плінтуса на саморізи </t>
  </si>
  <si>
    <t>Плінтус ПВХ TIS 18х56х2500 мм</t>
  </si>
  <si>
    <t>мп</t>
  </si>
  <si>
    <t xml:space="preserve">Комплект з'єднувачів TIS </t>
  </si>
  <si>
    <t>комп</t>
  </si>
  <si>
    <t xml:space="preserve">Комплект куточків внутрішніх TIS </t>
  </si>
  <si>
    <t xml:space="preserve">Комплект куточків зовнішніх TIS </t>
  </si>
  <si>
    <t xml:space="preserve">Комплект заглушок TIS </t>
  </si>
  <si>
    <t>Роботи по заміру опору ізоляції електропроводки з наданням технічного звіту (2 екз.)</t>
  </si>
  <si>
    <t>Електротехнічний проект (виконавча документація) 2 екз.</t>
  </si>
  <si>
    <t>м/п</t>
  </si>
  <si>
    <t>Дверна коробка ОМіС Cortex 2070х100 мм білий silk matt</t>
  </si>
  <si>
    <t>Комплект фурнітури циліндровий MVM A-2004 PZ SN/CP 62,5 мм матовий нікель/полірований хром без петель</t>
  </si>
  <si>
    <t>Петля для дверей накладна</t>
  </si>
  <si>
    <t>Фарба інтер'єрна акрилова   ( в акті розписати)</t>
  </si>
  <si>
    <t>Колодка Makel з захистними шторками із заземленням 6 гн. білий N6310000</t>
  </si>
  <si>
    <t>Доставка меблів та обладнання (Бориспільский р-н с. Мартусівка Моїсеєва 72)</t>
  </si>
  <si>
    <t>послуга</t>
  </si>
  <si>
    <t>Дюбель ударний 6x100 мм 100 шт. Expert Fix</t>
  </si>
  <si>
    <t>Фарбування застельового простору (і комунікацій) з грунтуванням</t>
  </si>
  <si>
    <t>Монтаж шафи СКС</t>
  </si>
  <si>
    <t>Комутаційна шафа</t>
  </si>
  <si>
    <t>19" Patch Panel</t>
  </si>
  <si>
    <t>Монтаж фільтра мережового 19"</t>
  </si>
  <si>
    <t>Блок 19" на 9 роз.</t>
  </si>
  <si>
    <t>Післябудівельне прибирання</t>
  </si>
  <si>
    <t>Шпаклювання стін і перегородок  (2 разова шпаклівка  грунтовка і шліфування)</t>
  </si>
  <si>
    <t xml:space="preserve">Занос стільців </t>
  </si>
  <si>
    <t>Комплект стільців</t>
  </si>
  <si>
    <t>Трос оцинкованный 2 мм </t>
  </si>
  <si>
    <t>Монтаж розетки накладних розеток</t>
  </si>
  <si>
    <t>Монтаж лінійного світлодіодного світильника</t>
  </si>
  <si>
    <t xml:space="preserve">Шинопровід 1-фазний LightMaster CAB2000 100 см </t>
  </si>
  <si>
    <t>Розетка кабельна Lezard з кришкой (2Р+РЕ) 220В 16А</t>
  </si>
  <si>
    <t>Встановлення лічильника</t>
  </si>
  <si>
    <t>електролічильник GAMA 100</t>
  </si>
  <si>
    <t>штробління в стінах для прокладання проводки</t>
  </si>
  <si>
    <t>занос мебелі битової кімнати</t>
  </si>
  <si>
    <t>стіл парта</t>
  </si>
  <si>
    <t>шафа 600</t>
  </si>
  <si>
    <t xml:space="preserve">Підключення кабелю електроживлення через колодку на 6 гнізд </t>
  </si>
  <si>
    <t>комплект кріплень ( в акті розписати)</t>
  </si>
  <si>
    <t>Фарба інтер'єрна акрилова (графіт) ( вакті розписати)</t>
  </si>
  <si>
    <t>Шпаклювання відкосів (2 разова шпаклівка  грунтовка і шліфування)</t>
  </si>
  <si>
    <t>Фарбування відкосів (за 2 рази + грунт) ral 7047</t>
  </si>
  <si>
    <t>Монтаж відкосів з ГКЛ на елй</t>
  </si>
  <si>
    <t>Монтаж світильників на підвісах</t>
  </si>
  <si>
    <t>Світильник LED Videx 36W 5000K IP65 лінійний магістральний 1,2 м (VL-BNWL-36125)</t>
  </si>
  <si>
    <t>Світильник лінійний Videx магістральний 18W 5000K IP65 600 мм (VL-BNWL-18065)</t>
  </si>
  <si>
    <t xml:space="preserve">CAPELLA-48 світильник </t>
  </si>
  <si>
    <t>Влаштування каркаса під освітлення ,стелі типу Армстронг</t>
  </si>
  <si>
    <t>Труба гофрована UP! (Underprice) 350H 16 мм / 50 м</t>
  </si>
  <si>
    <t>Фуга Ceresit CE 40 aguastatic 5 кг</t>
  </si>
  <si>
    <t>Профіль BauGut ARMOSTEEL CW 75/4 м 0,5 мм</t>
  </si>
  <si>
    <t>Профіль BauGut ARMOSTEEL UW 50/4 м 0,5 мм</t>
  </si>
  <si>
    <t>Саморез по металлу для гипсокартона 3,5x25 мм 1000 шт FS-3525 Koelner</t>
  </si>
  <si>
    <t xml:space="preserve">Дюбель швидкого монтажу ударний </t>
  </si>
  <si>
    <t>Монтаж фальшстіни з ГКЛ</t>
  </si>
  <si>
    <t>Анкер розпірний 10x100 мм EXPERT FIX</t>
  </si>
  <si>
    <t>Стрічка Steelfix ST1061 І 20х1,0 мм монтажна перфорована 25 м</t>
  </si>
  <si>
    <t>Шайба М8 50 цинк 100 шт</t>
  </si>
  <si>
    <t>Набір кріпильних елементів 60 шт. №6</t>
  </si>
  <si>
    <t xml:space="preserve">шпилька </t>
  </si>
  <si>
    <t xml:space="preserve">підвіс для світильників компл 2 шт </t>
  </si>
  <si>
    <t xml:space="preserve">Лінійний світлодіодний світильник трикутні  LSNK-80w </t>
  </si>
  <si>
    <t>Автоматичний вимикач Schneider Electric Acti9 iC60N 3P 20A 6кА В</t>
  </si>
  <si>
    <t>Автоматичний вимикач Schneider Electric Acti9 iC60N 3P 20A 6кА C</t>
  </si>
  <si>
    <t xml:space="preserve">Автоматичний вимикач PL6 1P 16А C 6кА </t>
  </si>
  <si>
    <t>Автоматичний вимикач PL6-C10/1</t>
  </si>
  <si>
    <t xml:space="preserve">Автоматичний вимикач PL6-C6/1 </t>
  </si>
  <si>
    <t>Диф автомат Eaton (Moeller) PFL6-16/1N/B/003</t>
  </si>
  <si>
    <t xml:space="preserve">Контактор 25А 2НО 230В, Z-SCH230/1/25-20 </t>
  </si>
  <si>
    <t>ТАЙМЕР SHT-1/230V ПРОГРАМОВАНИЙ ЦИФРОВИЙ AC230V</t>
  </si>
  <si>
    <t>шина</t>
  </si>
  <si>
    <t>Перемикач введення резерву Hager I-0-II 2P 40 А (SFT240)</t>
  </si>
  <si>
    <t xml:space="preserve">профіль 40*20*3 </t>
  </si>
  <si>
    <t>Електроди зварювальні PlasmaTec Моноліт РЦ 3 мм 2,5 к</t>
  </si>
  <si>
    <t>Монтаж та збірка ЩР більше 24 місць</t>
  </si>
  <si>
    <t>Щиток розподільчий 36 місця  (указати маркування)</t>
  </si>
  <si>
    <t>Профіль BauGut ARMOSTEEL CW 100/ 3 м (0,6 мм)</t>
  </si>
  <si>
    <t>Автоматичний вимикач PL7-B32/3,  3p B 32А</t>
  </si>
  <si>
    <t>Вентиляція та кондиціонування</t>
  </si>
  <si>
    <t>Монтаж фанкойлу</t>
  </si>
  <si>
    <t>Дренажний трубопровід ПВХ d20</t>
  </si>
  <si>
    <t xml:space="preserve">Дефектний акт </t>
  </si>
  <si>
    <t xml:space="preserve">Фарбування стін (за 2 рази + грунт) ral 7021 </t>
  </si>
  <si>
    <t>Демонтаж напольної плитки</t>
  </si>
  <si>
    <t>Демонтаж підвісної ГК стелі</t>
  </si>
  <si>
    <t>Прокладання дренажного трубопроводу</t>
  </si>
  <si>
    <t>Пергородка ГКЛ в один шар з обох боків</t>
  </si>
  <si>
    <t>Демонтаж стелі типу грильято</t>
  </si>
  <si>
    <t>Демонтаж електропроводки (більше 100 м2, обрізання кабеля, прибирання зі стелі,демонтаж розеток,вимикачів і т.д.)</t>
  </si>
  <si>
    <t xml:space="preserve">Демонтаж перегородок з ГКЛ </t>
  </si>
  <si>
    <t>Демонтаж фальш стін з ГКЛ</t>
  </si>
  <si>
    <t xml:space="preserve">Монтаж та збираття стелажів </t>
  </si>
  <si>
    <t>люд/год</t>
  </si>
  <si>
    <t>стелаж</t>
  </si>
  <si>
    <t xml:space="preserve">Труба мідна 1/4" </t>
  </si>
  <si>
    <t xml:space="preserve">Труба мідна 3/8" </t>
  </si>
  <si>
    <t>Ізоляція трубна 1/4" K-flex</t>
  </si>
  <si>
    <t>Ізоляція трубна 3/8" K-flex</t>
  </si>
  <si>
    <t>Кабель ПВС 5х1,5</t>
  </si>
  <si>
    <t>Кронштейн К1</t>
  </si>
  <si>
    <t>Стрічка клейка алюмінієва армована ALENOR 50 мм x 40 м Alenor</t>
  </si>
  <si>
    <t>Стрічка ізоляційна Polax ПВХ 10 м White</t>
  </si>
  <si>
    <t>Монтаж насосів дренажних з підключенням</t>
  </si>
  <si>
    <t>Дренажний насос Siccom ECO Line</t>
  </si>
  <si>
    <t>Технічне обслуговування спліт системи</t>
  </si>
  <si>
    <t>Фреон R-410а</t>
  </si>
  <si>
    <t>Монтаж воздуховодів</t>
  </si>
  <si>
    <t>Канальний вентилятор Вентс Квайтлайн 100 Дуо</t>
  </si>
  <si>
    <t>Коліно VENTS 121 d100</t>
  </si>
  <si>
    <t>З'єднувач каналів д100</t>
  </si>
  <si>
    <t>Редуктор д100/120</t>
  </si>
  <si>
    <t>Редуктор д125/100</t>
  </si>
  <si>
    <t>Коліно вертикальне 60*120</t>
  </si>
  <si>
    <t>Утримувач 60*120</t>
  </si>
  <si>
    <t>Канал д100/0,5</t>
  </si>
  <si>
    <t>Канал 60*120/1,5</t>
  </si>
  <si>
    <t>Канал 60*1,2/2</t>
  </si>
  <si>
    <t>З'єднувач каналів 60*120</t>
  </si>
  <si>
    <t>КР6-5 Коліно вертикальне 60*120</t>
  </si>
  <si>
    <t>Монтаж вентилятора витяжного</t>
  </si>
  <si>
    <t>Повітропровід Вентс Алювент М 100/3, (d100, 3м)</t>
  </si>
  <si>
    <t>Монтаж діфузорів</t>
  </si>
  <si>
    <t>Дифузор Вентс МВ 125 ПФс</t>
  </si>
  <si>
    <t>монтажний комлпект</t>
  </si>
  <si>
    <t xml:space="preserve">Монтаж перфорованого кутника </t>
  </si>
  <si>
    <t>кутник перфорований 2,5 м</t>
  </si>
  <si>
    <t>Встановлення камери відеоспостереження з налаштуванням</t>
  </si>
  <si>
    <t>Рамка 4 посту Schneider Electric Asfora горизонтальна, білий</t>
  </si>
  <si>
    <t>Демонтаж дверних блоків</t>
  </si>
  <si>
    <t>Встановлення та анкерування сейфа</t>
  </si>
  <si>
    <t>сейф</t>
  </si>
  <si>
    <t xml:space="preserve">анкер </t>
  </si>
  <si>
    <t>Фанкойл ( в акті розписати)</t>
  </si>
  <si>
    <t xml:space="preserve">Демонтаж ковроліну </t>
  </si>
  <si>
    <t>Демонтаж плінтуса</t>
  </si>
  <si>
    <t xml:space="preserve"> Монтаж Світлодіодної стрічки BIOM Стандарт 1,2м; 0,6м; 0,3 м Холодний білий (ST-12-2835-120-CW-20-V2)</t>
  </si>
  <si>
    <t>Світлодіодна стрічка BIOM Стандарт 1 м Холодний білий (ST-12-2835-120-CW-20-V2)</t>
  </si>
  <si>
    <t>профіль з лінзою ЛПУ 17 03002 та комплектом кріплень</t>
  </si>
  <si>
    <t>Миття скляних вітрин з обох боків з їх очищенням  (вартість моючих входить в вартість) за вимогою</t>
  </si>
  <si>
    <t>Проект ОВіК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</si>
</sst>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00_ ;[Red]\-#,##0.00,"/>
  </numFmts>
  <fonts count="54">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b/>
      <u/>
      <sz val="11"/>
      <color theme="1"/>
      <name val="Times New Roman"/>
      <family val="1"/>
      <charset val="204"/>
    </font>
    <font>
      <sz val="10"/>
      <color rgb="FF000000"/>
      <name val="Calibri"/>
      <family val="2"/>
      <charset val="204"/>
      <scheme val="minor"/>
    </font>
    <font>
      <sz val="11"/>
      <name val="Times New Roman"/>
      <family val="1"/>
    </font>
    <font>
      <sz val="11"/>
      <color rgb="FF000000"/>
      <name val="Times New Roman"/>
      <family val="1"/>
      <charset val="204"/>
    </font>
    <font>
      <sz val="9"/>
      <color indexed="81"/>
      <name val="Tahoma"/>
      <charset val="1"/>
    </font>
    <font>
      <b/>
      <sz val="9"/>
      <color indexed="81"/>
      <name val="Tahoma"/>
      <charset val="1"/>
    </font>
  </fonts>
  <fills count="1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rgb="FFFFFFCC"/>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medium">
        <color indexed="64"/>
      </bottom>
      <diagonal/>
    </border>
  </borders>
  <cellStyleXfs count="75">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49"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98">
    <xf numFmtId="0" fontId="0" fillId="0" borderId="0" xfId="0"/>
    <xf numFmtId="0" fontId="4" fillId="0" borderId="0" xfId="4" applyFont="1" applyFill="1" applyBorder="1"/>
    <xf numFmtId="0" fontId="5" fillId="0" borderId="0" xfId="48"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9" applyFont="1"/>
    <xf numFmtId="0" fontId="11" fillId="0" borderId="0" xfId="9" applyFont="1"/>
    <xf numFmtId="0" fontId="5" fillId="0" borderId="0" xfId="48" applyFont="1" applyFill="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Border="1"/>
    <xf numFmtId="0" fontId="11" fillId="0" borderId="0" xfId="9" applyFont="1" applyBorder="1" applyAlignment="1">
      <alignment horizontal="left" wrapText="1"/>
    </xf>
    <xf numFmtId="0" fontId="11" fillId="0" borderId="0" xfId="9" applyFont="1" applyBorder="1" applyAlignment="1">
      <alignment horizontal="left"/>
    </xf>
    <xf numFmtId="0" fontId="9" fillId="0" borderId="0" xfId="9" applyFont="1" applyBorder="1"/>
    <xf numFmtId="0" fontId="44" fillId="9" borderId="1" xfId="19" applyFont="1" applyFill="1" applyBorder="1" applyAlignment="1" applyProtection="1">
      <alignment horizontal="left" wrapText="1"/>
    </xf>
    <xf numFmtId="0" fontId="44" fillId="9" borderId="1" xfId="28" applyFont="1" applyFill="1" applyBorder="1" applyAlignment="1" applyProtection="1">
      <alignment horizontal="center" vertical="center" wrapText="1"/>
    </xf>
    <xf numFmtId="4" fontId="44" fillId="9" borderId="1" xfId="48" applyNumberFormat="1" applyFont="1" applyFill="1" applyBorder="1" applyAlignment="1">
      <alignment horizontal="center" vertical="center" wrapText="1"/>
    </xf>
    <xf numFmtId="0" fontId="44" fillId="9" borderId="1" xfId="19" applyFont="1" applyFill="1" applyBorder="1" applyAlignment="1" applyProtection="1">
      <alignment horizontal="left" vertical="center" wrapText="1"/>
    </xf>
    <xf numFmtId="49" fontId="44" fillId="9" borderId="1" xfId="48" applyNumberFormat="1" applyFont="1" applyFill="1" applyBorder="1" applyAlignment="1" applyProtection="1">
      <alignment horizontal="center" vertical="center" wrapText="1"/>
      <protection locked="0"/>
    </xf>
    <xf numFmtId="4" fontId="44" fillId="9" borderId="1" xfId="48" applyNumberFormat="1" applyFont="1" applyFill="1" applyBorder="1" applyAlignment="1">
      <alignment horizontal="center" vertical="center"/>
    </xf>
    <xf numFmtId="0" fontId="44" fillId="9" borderId="1" xfId="48" applyFont="1" applyFill="1" applyBorder="1" applyAlignment="1">
      <alignment horizontal="left" wrapText="1"/>
    </xf>
    <xf numFmtId="0" fontId="42" fillId="0" borderId="0" xfId="0" applyFont="1"/>
    <xf numFmtId="0" fontId="42" fillId="0" borderId="0" xfId="0" applyFont="1" applyFill="1"/>
    <xf numFmtId="0" fontId="42" fillId="4" borderId="0" xfId="0" applyFont="1" applyFill="1"/>
    <xf numFmtId="0" fontId="42" fillId="2" borderId="0" xfId="59"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0" xfId="48" applyFont="1" applyAlignment="1">
      <alignment horizontal="left" vertical="top"/>
    </xf>
    <xf numFmtId="0" fontId="42" fillId="0" borderId="0" xfId="48" applyFont="1" applyAlignment="1">
      <alignment horizontal="center" vertical="top"/>
    </xf>
    <xf numFmtId="0" fontId="42" fillId="0" borderId="0" xfId="48" applyFont="1" applyAlignment="1">
      <alignment vertical="top"/>
    </xf>
    <xf numFmtId="166" fontId="42" fillId="0" borderId="0" xfId="48" applyNumberFormat="1" applyFont="1" applyAlignment="1">
      <alignment horizontal="center" vertical="center"/>
    </xf>
    <xf numFmtId="166" fontId="42" fillId="0" borderId="1" xfId="48" applyNumberFormat="1" applyFont="1" applyFill="1" applyBorder="1" applyAlignment="1">
      <alignment horizontal="center" vertical="center" wrapText="1"/>
    </xf>
    <xf numFmtId="0" fontId="42" fillId="0" borderId="1" xfId="48" applyFont="1" applyFill="1" applyBorder="1" applyAlignment="1">
      <alignment horizontal="left" wrapText="1"/>
    </xf>
    <xf numFmtId="0" fontId="42" fillId="4" borderId="0" xfId="48" applyFont="1" applyFill="1" applyBorder="1" applyAlignment="1">
      <alignment horizontal="left" wrapText="1"/>
    </xf>
    <xf numFmtId="0" fontId="46" fillId="0" borderId="0" xfId="0" applyFont="1" applyFill="1" applyAlignment="1">
      <alignment horizontal="left" vertical="center"/>
    </xf>
    <xf numFmtId="0" fontId="42" fillId="0" borderId="1" xfId="48" applyFont="1" applyFill="1" applyBorder="1" applyAlignment="1">
      <alignment horizontal="center" vertical="center" wrapText="1"/>
    </xf>
    <xf numFmtId="0" fontId="42" fillId="0" borderId="1" xfId="48" applyFont="1" applyFill="1" applyBorder="1" applyAlignment="1">
      <alignment horizontal="left" vertical="center" wrapText="1"/>
    </xf>
    <xf numFmtId="0" fontId="42" fillId="0" borderId="0" xfId="0" applyFont="1" applyFill="1" applyAlignment="1">
      <alignment horizontal="left" vertical="center"/>
    </xf>
    <xf numFmtId="0" fontId="46" fillId="4" borderId="0" xfId="0" applyFont="1" applyFill="1" applyAlignment="1">
      <alignment horizontal="left" vertical="center"/>
    </xf>
    <xf numFmtId="0" fontId="42" fillId="0" borderId="0" xfId="0" applyFont="1" applyFill="1" applyBorder="1" applyAlignment="1">
      <alignment horizontal="left"/>
    </xf>
    <xf numFmtId="0" fontId="46" fillId="0" borderId="1" xfId="48" applyFont="1" applyFill="1" applyBorder="1" applyAlignment="1">
      <alignment horizontal="left" vertical="center"/>
    </xf>
    <xf numFmtId="0" fontId="46" fillId="0" borderId="1" xfId="48" applyFont="1" applyFill="1" applyBorder="1" applyAlignment="1">
      <alignment horizontal="center" vertical="center"/>
    </xf>
    <xf numFmtId="0" fontId="42" fillId="0" borderId="0" xfId="0" applyFont="1" applyFill="1" applyBorder="1"/>
    <xf numFmtId="0" fontId="42" fillId="0" borderId="0" xfId="0" applyFont="1" applyBorder="1" applyAlignment="1">
      <alignment horizontal="center" vertical="center"/>
    </xf>
    <xf numFmtId="4" fontId="42" fillId="0" borderId="1" xfId="48" applyNumberFormat="1" applyFont="1" applyFill="1" applyBorder="1" applyAlignment="1">
      <alignment horizontal="center" vertical="center" wrapText="1"/>
    </xf>
    <xf numFmtId="0" fontId="46" fillId="0" borderId="1" xfId="0" applyFont="1" applyFill="1" applyBorder="1" applyAlignment="1">
      <alignment horizontal="center" vertical="center"/>
    </xf>
    <xf numFmtId="4" fontId="46" fillId="0" borderId="1" xfId="48" applyNumberFormat="1" applyFont="1" applyFill="1" applyBorder="1" applyAlignment="1">
      <alignment horizontal="center" vertical="center" wrapText="1"/>
    </xf>
    <xf numFmtId="4" fontId="46" fillId="0" borderId="1" xfId="48" applyNumberFormat="1" applyFont="1" applyFill="1" applyBorder="1" applyAlignment="1">
      <alignment horizontal="center" vertical="center"/>
    </xf>
    <xf numFmtId="4" fontId="42" fillId="9" borderId="1" xfId="8" applyNumberFormat="1" applyFont="1" applyFill="1" applyBorder="1" applyAlignment="1" applyProtection="1">
      <alignment horizontal="center" vertical="center" wrapText="1"/>
      <protection locked="0"/>
    </xf>
    <xf numFmtId="4" fontId="42" fillId="9" borderId="1" xfId="48" applyNumberFormat="1" applyFont="1" applyFill="1" applyBorder="1" applyAlignment="1">
      <alignment horizontal="center" vertical="center"/>
    </xf>
    <xf numFmtId="4" fontId="46" fillId="0" borderId="1" xfId="8" applyNumberFormat="1" applyFont="1" applyFill="1" applyBorder="1" applyAlignment="1">
      <alignment horizontal="left" vertical="center"/>
    </xf>
    <xf numFmtId="4" fontId="42" fillId="9" borderId="1" xfId="48" applyNumberFormat="1" applyFont="1" applyFill="1" applyBorder="1" applyAlignment="1">
      <alignment horizontal="center" vertical="center" wrapText="1"/>
    </xf>
    <xf numFmtId="0" fontId="46" fillId="0" borderId="1" xfId="48" applyFont="1" applyFill="1" applyBorder="1" applyAlignment="1">
      <alignment horizontal="left" vertical="center" wrapText="1"/>
    </xf>
    <xf numFmtId="0" fontId="46" fillId="0" borderId="1" xfId="48" applyFont="1" applyFill="1" applyBorder="1" applyAlignment="1">
      <alignment horizontal="center" vertical="center" wrapText="1"/>
    </xf>
    <xf numFmtId="0" fontId="42" fillId="0" borderId="1" xfId="0" applyFont="1" applyFill="1" applyBorder="1" applyAlignment="1">
      <alignment horizontal="left" vertical="center" wrapText="1"/>
    </xf>
    <xf numFmtId="166" fontId="42" fillId="0" borderId="1" xfId="48" applyNumberFormat="1" applyFont="1" applyFill="1" applyBorder="1" applyAlignment="1">
      <alignment horizontal="center" vertical="center"/>
    </xf>
    <xf numFmtId="0" fontId="42" fillId="0" borderId="1" xfId="0" applyFont="1" applyFill="1" applyBorder="1" applyAlignment="1">
      <alignment vertical="center" wrapText="1"/>
    </xf>
    <xf numFmtId="0" fontId="42" fillId="0" borderId="1" xfId="57" applyFont="1" applyFill="1" applyBorder="1" applyAlignment="1" applyProtection="1">
      <alignment horizontal="left" vertical="center" wrapText="1"/>
    </xf>
    <xf numFmtId="0" fontId="42" fillId="0" borderId="1" xfId="19" applyFont="1" applyFill="1" applyBorder="1" applyAlignment="1" applyProtection="1">
      <alignment horizontal="left" vertical="center" wrapText="1"/>
    </xf>
    <xf numFmtId="0" fontId="46" fillId="0" borderId="1" xfId="8" applyFont="1" applyFill="1" applyBorder="1" applyAlignment="1">
      <alignment horizontal="left" vertical="center" wrapText="1"/>
    </xf>
    <xf numFmtId="49" fontId="42" fillId="0" borderId="1" xfId="48" applyNumberFormat="1" applyFont="1" applyFill="1" applyBorder="1" applyAlignment="1" applyProtection="1">
      <alignment horizontal="center" vertical="center" wrapText="1"/>
      <protection locked="0"/>
    </xf>
    <xf numFmtId="4" fontId="42" fillId="0" borderId="1" xfId="48"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166" fontId="46" fillId="0" borderId="1" xfId="48" applyNumberFormat="1" applyFont="1" applyFill="1" applyBorder="1" applyAlignment="1">
      <alignment horizontal="center" vertical="center" wrapText="1"/>
    </xf>
    <xf numFmtId="4" fontId="42" fillId="0" borderId="1" xfId="8" applyNumberFormat="1" applyFont="1" applyFill="1" applyBorder="1" applyAlignment="1" applyProtection="1">
      <alignment horizontal="center" vertical="center" wrapText="1"/>
      <protection locked="0"/>
    </xf>
    <xf numFmtId="0" fontId="42" fillId="0" borderId="1" xfId="0" applyFont="1" applyFill="1" applyBorder="1" applyAlignment="1">
      <alignment wrapText="1"/>
    </xf>
    <xf numFmtId="0" fontId="44" fillId="0" borderId="1" xfId="48" applyFont="1" applyFill="1" applyBorder="1" applyAlignment="1">
      <alignment horizontal="left" wrapText="1"/>
    </xf>
    <xf numFmtId="4" fontId="44" fillId="0" borderId="1" xfId="48" applyNumberFormat="1" applyFont="1" applyFill="1" applyBorder="1" applyAlignment="1">
      <alignment horizontal="left" wrapText="1"/>
    </xf>
    <xf numFmtId="49" fontId="42" fillId="0" borderId="1" xfId="48" applyNumberFormat="1" applyFont="1" applyFill="1" applyBorder="1" applyAlignment="1" applyProtection="1">
      <alignment horizontal="left" wrapText="1"/>
      <protection locked="0"/>
    </xf>
    <xf numFmtId="0" fontId="48" fillId="0" borderId="1" xfId="48" applyFont="1" applyFill="1" applyBorder="1" applyAlignment="1">
      <alignment horizontal="left" vertical="center" wrapText="1"/>
    </xf>
    <xf numFmtId="0" fontId="42" fillId="0" borderId="0" xfId="0" applyFont="1" applyAlignment="1">
      <alignment horizontal="right" wrapText="1"/>
    </xf>
    <xf numFmtId="0" fontId="42" fillId="0" borderId="0" xfId="0" applyFont="1" applyFill="1" applyAlignment="1">
      <alignment horizontal="right" wrapText="1"/>
    </xf>
    <xf numFmtId="0" fontId="42" fillId="4" borderId="0" xfId="0" applyFont="1" applyFill="1" applyAlignment="1">
      <alignment horizontal="right" wrapText="1"/>
    </xf>
    <xf numFmtId="0" fontId="46" fillId="4" borderId="0" xfId="0" applyFont="1" applyFill="1" applyAlignment="1">
      <alignment horizontal="right" vertical="center" wrapText="1"/>
    </xf>
    <xf numFmtId="0" fontId="46" fillId="0" borderId="0" xfId="0" applyFont="1" applyFill="1" applyAlignment="1">
      <alignment horizontal="right" vertical="center" wrapText="1"/>
    </xf>
    <xf numFmtId="0" fontId="42" fillId="4" borderId="0" xfId="48" applyFont="1" applyFill="1" applyBorder="1" applyAlignment="1">
      <alignment horizontal="right" wrapText="1"/>
    </xf>
    <xf numFmtId="0" fontId="46" fillId="4" borderId="0" xfId="0" applyFont="1" applyFill="1" applyAlignment="1">
      <alignment horizontal="right" wrapText="1"/>
    </xf>
    <xf numFmtId="0" fontId="46" fillId="0" borderId="0" xfId="0" applyFont="1" applyFill="1" applyAlignment="1">
      <alignment horizontal="right" wrapText="1"/>
    </xf>
    <xf numFmtId="0" fontId="46" fillId="0" borderId="0" xfId="0" applyFont="1" applyAlignment="1">
      <alignment horizontal="right" wrapText="1"/>
    </xf>
    <xf numFmtId="0" fontId="42" fillId="0" borderId="0" xfId="0" applyFont="1" applyFill="1" applyAlignment="1">
      <alignment horizontal="right" vertical="center" wrapText="1"/>
    </xf>
    <xf numFmtId="0" fontId="42" fillId="0" borderId="0" xfId="0" applyFont="1" applyFill="1" applyAlignment="1">
      <alignment horizontal="center" vertical="center" wrapText="1"/>
    </xf>
    <xf numFmtId="0" fontId="42" fillId="0" borderId="1" xfId="8" applyFont="1" applyFill="1" applyBorder="1" applyAlignment="1">
      <alignment horizontal="center" vertical="center" wrapText="1"/>
    </xf>
    <xf numFmtId="0" fontId="42" fillId="0" borderId="1" xfId="28" applyFont="1" applyFill="1" applyBorder="1" applyAlignment="1" applyProtection="1">
      <alignment horizontal="center" vertical="center" wrapText="1"/>
    </xf>
    <xf numFmtId="0" fontId="42" fillId="0" borderId="1" xfId="48" applyFont="1" applyFill="1" applyBorder="1" applyAlignment="1">
      <alignment horizontal="center" wrapText="1"/>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center" vertical="center"/>
    </xf>
    <xf numFmtId="4" fontId="42" fillId="0" borderId="1" xfId="0" applyNumberFormat="1" applyFont="1" applyFill="1" applyBorder="1" applyAlignment="1">
      <alignment horizontal="center" vertical="center"/>
    </xf>
    <xf numFmtId="4" fontId="46" fillId="0" borderId="1" xfId="48" applyNumberFormat="1" applyFont="1" applyFill="1" applyBorder="1" applyAlignment="1">
      <alignment horizontal="left" vertical="center" wrapText="1"/>
    </xf>
    <xf numFmtId="0" fontId="46" fillId="0" borderId="1" xfId="0" applyFont="1" applyFill="1" applyBorder="1" applyAlignment="1">
      <alignment horizontal="left" vertical="center"/>
    </xf>
    <xf numFmtId="4" fontId="46" fillId="0" borderId="1" xfId="0" applyNumberFormat="1"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1" xfId="8" applyFont="1" applyFill="1" applyBorder="1" applyAlignment="1">
      <alignment horizontal="center" vertical="center" wrapText="1"/>
    </xf>
    <xf numFmtId="4" fontId="42" fillId="0" borderId="16" xfId="48" applyNumberFormat="1" applyFont="1" applyFill="1" applyBorder="1" applyAlignment="1">
      <alignment horizontal="center" vertical="center"/>
    </xf>
    <xf numFmtId="4" fontId="42" fillId="0" borderId="1" xfId="0" applyNumberFormat="1" applyFont="1" applyFill="1" applyBorder="1" applyAlignment="1">
      <alignment horizontal="center" vertical="top"/>
    </xf>
    <xf numFmtId="0" fontId="42" fillId="0" borderId="1" xfId="0" applyFont="1" applyFill="1" applyBorder="1" applyAlignment="1">
      <alignment horizontal="center" vertical="center"/>
    </xf>
    <xf numFmtId="49" fontId="42" fillId="0" borderId="1" xfId="48" applyNumberFormat="1" applyFont="1" applyFill="1" applyBorder="1" applyAlignment="1" applyProtection="1">
      <alignment horizontal="left" vertical="top" wrapText="1"/>
      <protection locked="0"/>
    </xf>
    <xf numFmtId="0" fontId="42" fillId="0" borderId="1" xfId="0" applyFont="1" applyFill="1" applyBorder="1" applyAlignment="1">
      <alignment horizontal="left" vertical="top"/>
    </xf>
    <xf numFmtId="0" fontId="42" fillId="0" borderId="1" xfId="0" applyFont="1" applyFill="1" applyBorder="1" applyAlignment="1">
      <alignment horizontal="center" vertical="top"/>
    </xf>
    <xf numFmtId="166" fontId="42" fillId="0" borderId="1" xfId="0" applyNumberFormat="1" applyFont="1" applyFill="1" applyBorder="1" applyAlignment="1">
      <alignment horizontal="left" vertical="center" wrapText="1"/>
    </xf>
    <xf numFmtId="0" fontId="50" fillId="0" borderId="19" xfId="60" applyFont="1" applyFill="1" applyBorder="1" applyAlignment="1">
      <alignment horizontal="left" vertical="center" wrapText="1"/>
    </xf>
    <xf numFmtId="0" fontId="42" fillId="0" borderId="16" xfId="0" applyFont="1" applyFill="1" applyBorder="1" applyAlignment="1">
      <alignment horizontal="center" vertical="center"/>
    </xf>
    <xf numFmtId="4" fontId="46" fillId="0" borderId="16" xfId="48" applyNumberFormat="1" applyFont="1" applyFill="1" applyBorder="1" applyAlignment="1">
      <alignment horizontal="center" vertical="center" wrapText="1"/>
    </xf>
    <xf numFmtId="4" fontId="42" fillId="0" borderId="16" xfId="48" applyNumberFormat="1" applyFont="1" applyFill="1" applyBorder="1" applyAlignment="1">
      <alignment horizontal="center" vertical="center" wrapText="1"/>
    </xf>
    <xf numFmtId="166" fontId="50" fillId="0" borderId="18" xfId="60" applyNumberFormat="1" applyFont="1" applyFill="1" applyBorder="1" applyAlignment="1">
      <alignment horizontal="center" vertical="center"/>
    </xf>
    <xf numFmtId="49" fontId="50" fillId="0" borderId="18" xfId="60" applyNumberFormat="1" applyFont="1" applyFill="1" applyBorder="1" applyAlignment="1">
      <alignment horizontal="left" vertical="center" wrapText="1"/>
    </xf>
    <xf numFmtId="4" fontId="42" fillId="0" borderId="1" xfId="48" applyNumberFormat="1" applyFont="1" applyFill="1" applyBorder="1" applyAlignment="1" applyProtection="1">
      <alignment horizontal="center" vertical="center" wrapText="1"/>
      <protection locked="0"/>
    </xf>
    <xf numFmtId="49" fontId="46" fillId="0" borderId="1" xfId="48" applyNumberFormat="1" applyFont="1" applyFill="1" applyBorder="1" applyAlignment="1" applyProtection="1">
      <alignment horizontal="left" vertical="center" wrapText="1"/>
      <protection locked="0"/>
    </xf>
    <xf numFmtId="49" fontId="46" fillId="0" borderId="1" xfId="48" applyNumberFormat="1" applyFont="1" applyFill="1" applyBorder="1" applyAlignment="1" applyProtection="1">
      <alignment horizontal="center" vertical="center" wrapText="1"/>
      <protection locked="0"/>
    </xf>
    <xf numFmtId="4" fontId="46" fillId="0" borderId="1" xfId="8" applyNumberFormat="1" applyFont="1" applyFill="1" applyBorder="1" applyAlignment="1" applyProtection="1">
      <alignment horizontal="center" vertical="center" wrapText="1"/>
      <protection locked="0"/>
    </xf>
    <xf numFmtId="0" fontId="46" fillId="0" borderId="1" xfId="19" applyFont="1" applyFill="1" applyBorder="1" applyAlignment="1" applyProtection="1">
      <alignment horizontal="left" vertical="center" wrapText="1"/>
    </xf>
    <xf numFmtId="0" fontId="46" fillId="0" borderId="1" xfId="19" applyFont="1" applyFill="1" applyBorder="1" applyAlignment="1" applyProtection="1">
      <alignment horizontal="center" vertical="center" wrapText="1"/>
    </xf>
    <xf numFmtId="166" fontId="42" fillId="0" borderId="1" xfId="48" applyNumberFormat="1" applyFont="1" applyFill="1" applyBorder="1" applyAlignment="1" applyProtection="1">
      <alignment horizontal="center" vertical="center" wrapText="1"/>
      <protection locked="0"/>
    </xf>
    <xf numFmtId="166" fontId="46" fillId="0" borderId="1" xfId="48" applyNumberFormat="1" applyFont="1" applyFill="1" applyBorder="1" applyAlignment="1" applyProtection="1">
      <alignment horizontal="center" vertical="center" wrapText="1"/>
      <protection locked="0"/>
    </xf>
    <xf numFmtId="0" fontId="46" fillId="0" borderId="1" xfId="28" applyFont="1" applyFill="1" applyBorder="1" applyAlignment="1" applyProtection="1">
      <alignment horizontal="center" vertical="center" wrapText="1"/>
    </xf>
    <xf numFmtId="4" fontId="46" fillId="0" borderId="1" xfId="48" applyNumberFormat="1" applyFont="1" applyFill="1" applyBorder="1" applyAlignment="1" applyProtection="1">
      <alignment horizontal="center" vertical="center" wrapText="1"/>
      <protection locked="0"/>
    </xf>
    <xf numFmtId="0" fontId="44" fillId="0" borderId="1" xfId="48" applyFont="1" applyFill="1" applyBorder="1" applyAlignment="1">
      <alignment horizontal="center" wrapText="1"/>
    </xf>
    <xf numFmtId="4" fontId="42" fillId="0" borderId="1" xfId="0" applyNumberFormat="1" applyFont="1" applyFill="1" applyBorder="1" applyAlignment="1">
      <alignment horizontal="center"/>
    </xf>
    <xf numFmtId="0" fontId="42" fillId="0" borderId="1" xfId="0" applyFont="1" applyFill="1" applyBorder="1" applyAlignment="1">
      <alignment vertical="center"/>
    </xf>
    <xf numFmtId="0" fontId="42" fillId="0" borderId="1" xfId="8" applyFont="1" applyFill="1" applyBorder="1" applyAlignment="1">
      <alignment horizontal="left" wrapText="1"/>
    </xf>
    <xf numFmtId="4" fontId="42" fillId="0" borderId="1" xfId="8" applyNumberFormat="1" applyFont="1" applyFill="1" applyBorder="1" applyAlignment="1">
      <alignment horizontal="center" vertical="center"/>
    </xf>
    <xf numFmtId="166" fontId="46" fillId="0" borderId="1" xfId="8" applyNumberFormat="1" applyFont="1" applyFill="1" applyBorder="1" applyAlignment="1">
      <alignment horizontal="center" vertical="center"/>
    </xf>
    <xf numFmtId="0" fontId="47" fillId="0" borderId="1" xfId="48" applyFont="1" applyFill="1" applyBorder="1" applyAlignment="1">
      <alignment horizontal="left" vertical="center" wrapText="1"/>
    </xf>
    <xf numFmtId="0" fontId="42" fillId="0" borderId="16" xfId="19" applyFont="1" applyFill="1" applyBorder="1" applyAlignment="1" applyProtection="1">
      <alignment horizontal="left" vertical="top" wrapText="1"/>
    </xf>
    <xf numFmtId="0" fontId="42" fillId="0" borderId="16" xfId="28" applyFont="1" applyFill="1" applyBorder="1" applyAlignment="1" applyProtection="1">
      <alignment horizontal="left" vertical="top" wrapText="1"/>
    </xf>
    <xf numFmtId="4" fontId="42" fillId="0" borderId="1" xfId="48" applyNumberFormat="1" applyFont="1" applyFill="1" applyBorder="1" applyAlignment="1">
      <alignment horizontal="left" vertical="center" wrapText="1"/>
    </xf>
    <xf numFmtId="4" fontId="46" fillId="0" borderId="1" xfId="48" applyNumberFormat="1" applyFont="1" applyFill="1" applyBorder="1" applyAlignment="1">
      <alignment horizontal="left" vertical="center"/>
    </xf>
    <xf numFmtId="4" fontId="42" fillId="0" borderId="1" xfId="48" applyNumberFormat="1" applyFont="1" applyFill="1" applyBorder="1" applyAlignment="1">
      <alignment horizontal="left" vertical="center"/>
    </xf>
    <xf numFmtId="0" fontId="46" fillId="0" borderId="1" xfId="0" applyFont="1" applyFill="1" applyBorder="1" applyAlignment="1">
      <alignment vertical="center" wrapText="1"/>
    </xf>
    <xf numFmtId="0" fontId="42" fillId="0" borderId="16" xfId="28" applyFont="1" applyFill="1" applyBorder="1" applyAlignment="1" applyProtection="1">
      <alignment horizontal="center" vertical="top" wrapText="1"/>
    </xf>
    <xf numFmtId="4" fontId="44" fillId="0" borderId="1" xfId="48" applyNumberFormat="1" applyFont="1" applyFill="1" applyBorder="1" applyAlignment="1">
      <alignment horizontal="center" wrapText="1"/>
    </xf>
    <xf numFmtId="0" fontId="42" fillId="0" borderId="17" xfId="19" applyFont="1" applyFill="1" applyBorder="1" applyAlignment="1" applyProtection="1">
      <alignment horizontal="left" vertical="center" wrapText="1"/>
    </xf>
    <xf numFmtId="0" fontId="42" fillId="0" borderId="16" xfId="28" applyFont="1" applyFill="1" applyBorder="1" applyAlignment="1" applyProtection="1">
      <alignment horizontal="center" vertical="center" wrapText="1"/>
    </xf>
    <xf numFmtId="49" fontId="42" fillId="0" borderId="16" xfId="48" applyNumberFormat="1" applyFont="1" applyFill="1" applyBorder="1" applyAlignment="1" applyProtection="1">
      <alignment horizontal="left" vertical="center" wrapText="1"/>
      <protection locked="0"/>
    </xf>
    <xf numFmtId="49" fontId="42" fillId="0" borderId="16" xfId="48" applyNumberFormat="1" applyFont="1" applyFill="1" applyBorder="1" applyAlignment="1" applyProtection="1">
      <alignment horizontal="center" vertical="center" wrapText="1"/>
      <protection locked="0"/>
    </xf>
    <xf numFmtId="0" fontId="42" fillId="0" borderId="1" xfId="58" applyFont="1" applyFill="1" applyBorder="1" applyAlignment="1" applyProtection="1">
      <alignment horizontal="center" vertical="center" wrapText="1"/>
    </xf>
    <xf numFmtId="4" fontId="42" fillId="0" borderId="1" xfId="3" applyNumberFormat="1" applyFont="1" applyFill="1" applyBorder="1" applyAlignment="1">
      <alignment horizontal="center" vertical="center" wrapText="1"/>
    </xf>
    <xf numFmtId="166" fontId="42" fillId="0" borderId="1" xfId="3" applyNumberFormat="1" applyFont="1" applyFill="1" applyBorder="1" applyAlignment="1">
      <alignment horizontal="center" vertical="center" wrapText="1"/>
    </xf>
    <xf numFmtId="0" fontId="42" fillId="0" borderId="1" xfId="0" applyFont="1" applyFill="1" applyBorder="1" applyAlignment="1">
      <alignment horizontal="left" wrapText="1"/>
    </xf>
    <xf numFmtId="9" fontId="42" fillId="0" borderId="1" xfId="48" applyNumberFormat="1" applyFont="1" applyFill="1" applyBorder="1" applyAlignment="1">
      <alignment horizontal="center" vertical="center" wrapText="1"/>
    </xf>
    <xf numFmtId="0" fontId="42" fillId="9" borderId="1" xfId="0" applyFont="1" applyFill="1" applyBorder="1" applyAlignment="1">
      <alignment horizontal="left"/>
    </xf>
    <xf numFmtId="0" fontId="42" fillId="9" borderId="1" xfId="0" applyFont="1" applyFill="1" applyBorder="1" applyAlignment="1">
      <alignment horizontal="center" vertical="center"/>
    </xf>
    <xf numFmtId="0" fontId="42" fillId="9" borderId="1" xfId="0" applyFont="1" applyFill="1" applyBorder="1" applyAlignment="1">
      <alignment horizontal="center"/>
    </xf>
    <xf numFmtId="0" fontId="44" fillId="9" borderId="1" xfId="48" applyFont="1" applyFill="1" applyBorder="1" applyAlignment="1">
      <alignment horizontal="center" vertical="center" wrapText="1"/>
    </xf>
    <xf numFmtId="166" fontId="42" fillId="9" borderId="1" xfId="48" applyNumberFormat="1" applyFont="1" applyFill="1" applyBorder="1" applyAlignment="1">
      <alignment horizontal="center" vertical="center"/>
    </xf>
    <xf numFmtId="4" fontId="42" fillId="9" borderId="1" xfId="48" applyNumberFormat="1" applyFont="1" applyFill="1" applyBorder="1" applyAlignment="1">
      <alignment horizontal="left" wrapText="1"/>
    </xf>
    <xf numFmtId="4" fontId="42" fillId="9" borderId="1" xfId="48" applyNumberFormat="1" applyFont="1" applyFill="1" applyBorder="1" applyAlignment="1">
      <alignment horizontal="center" wrapText="1"/>
    </xf>
    <xf numFmtId="0" fontId="44" fillId="9" borderId="1" xfId="28" applyFont="1" applyFill="1" applyBorder="1" applyAlignment="1">
      <alignment horizontal="left" wrapText="1"/>
    </xf>
    <xf numFmtId="10" fontId="44" fillId="9" borderId="1" xfId="48" applyNumberFormat="1" applyFont="1" applyFill="1" applyBorder="1" applyAlignment="1">
      <alignment horizontal="center" vertical="center" wrapText="1"/>
    </xf>
    <xf numFmtId="9" fontId="44" fillId="9" borderId="1" xfId="48" applyNumberFormat="1" applyFont="1" applyFill="1" applyBorder="1" applyAlignment="1">
      <alignment horizontal="center" vertical="center" wrapText="1"/>
    </xf>
    <xf numFmtId="4" fontId="42" fillId="9" borderId="1" xfId="48" applyNumberFormat="1" applyFont="1" applyFill="1" applyBorder="1" applyAlignment="1">
      <alignment horizontal="left"/>
    </xf>
    <xf numFmtId="4" fontId="42" fillId="9" borderId="1" xfId="48" applyNumberFormat="1" applyFont="1" applyFill="1" applyBorder="1" applyAlignment="1">
      <alignment horizontal="center"/>
    </xf>
    <xf numFmtId="0" fontId="44" fillId="9" borderId="1" xfId="48" applyFont="1" applyFill="1" applyBorder="1" applyAlignment="1">
      <alignment horizontal="left"/>
    </xf>
    <xf numFmtId="0" fontId="42" fillId="9" borderId="1" xfId="48" applyFont="1" applyFill="1" applyBorder="1" applyAlignment="1">
      <alignment horizontal="center" vertical="center"/>
    </xf>
    <xf numFmtId="0" fontId="42" fillId="9" borderId="1" xfId="48" applyFont="1" applyFill="1" applyBorder="1" applyAlignment="1">
      <alignment horizontal="left"/>
    </xf>
    <xf numFmtId="0" fontId="42" fillId="9" borderId="1" xfId="48" applyFont="1" applyFill="1" applyBorder="1" applyAlignment="1">
      <alignment horizontal="center"/>
    </xf>
    <xf numFmtId="0" fontId="44" fillId="3" borderId="1" xfId="48" applyFont="1" applyFill="1" applyBorder="1" applyAlignment="1">
      <alignment horizontal="left" vertical="center"/>
    </xf>
    <xf numFmtId="0" fontId="44" fillId="3" borderId="1" xfId="48" applyFont="1" applyFill="1" applyBorder="1" applyAlignment="1">
      <alignment horizontal="left" vertical="center" wrapText="1"/>
    </xf>
    <xf numFmtId="4" fontId="44" fillId="3" borderId="1" xfId="48" applyNumberFormat="1" applyFont="1" applyFill="1" applyBorder="1" applyAlignment="1">
      <alignment horizontal="left" vertical="center" wrapText="1"/>
    </xf>
    <xf numFmtId="4" fontId="44" fillId="3" borderId="1" xfId="48" applyNumberFormat="1" applyFont="1" applyFill="1" applyBorder="1" applyAlignment="1">
      <alignment horizontal="center" vertical="center" wrapText="1"/>
    </xf>
    <xf numFmtId="4" fontId="44" fillId="9" borderId="1" xfId="48" applyNumberFormat="1" applyFont="1" applyFill="1" applyBorder="1" applyAlignment="1">
      <alignment horizontal="left" vertical="center" wrapText="1"/>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4" fontId="44" fillId="9" borderId="1" xfId="48" applyNumberFormat="1" applyFont="1" applyFill="1" applyBorder="1" applyAlignment="1">
      <alignment horizontal="right" vertical="center" wrapText="1"/>
    </xf>
    <xf numFmtId="0" fontId="44" fillId="3" borderId="7" xfId="48" applyFont="1" applyFill="1" applyBorder="1" applyAlignment="1">
      <alignment horizontal="center" vertical="center" wrapText="1"/>
    </xf>
    <xf numFmtId="4" fontId="44" fillId="3" borderId="11" xfId="48" applyNumberFormat="1" applyFont="1" applyFill="1" applyBorder="1" applyAlignment="1">
      <alignment horizontal="left" vertical="center" wrapText="1"/>
    </xf>
    <xf numFmtId="0" fontId="42" fillId="0" borderId="7" xfId="48" applyFont="1" applyFill="1" applyBorder="1" applyAlignment="1">
      <alignment horizontal="center" vertical="center" wrapText="1"/>
    </xf>
    <xf numFmtId="4" fontId="42" fillId="0" borderId="11" xfId="48" applyNumberFormat="1" applyFont="1" applyFill="1" applyBorder="1" applyAlignment="1">
      <alignment horizontal="center" vertical="center" wrapText="1"/>
    </xf>
    <xf numFmtId="4" fontId="46" fillId="0" borderId="11" xfId="48" applyNumberFormat="1" applyFont="1" applyFill="1" applyBorder="1" applyAlignment="1">
      <alignment horizontal="center" vertical="center" wrapText="1"/>
    </xf>
    <xf numFmtId="4" fontId="42" fillId="0" borderId="11" xfId="0" applyNumberFormat="1" applyFont="1" applyFill="1" applyBorder="1" applyAlignment="1">
      <alignment horizontal="center" vertical="top"/>
    </xf>
    <xf numFmtId="4" fontId="42" fillId="0" borderId="11" xfId="48" applyNumberFormat="1" applyFont="1" applyFill="1" applyBorder="1" applyAlignment="1">
      <alignment horizontal="center" vertical="center"/>
    </xf>
    <xf numFmtId="4" fontId="42" fillId="0" borderId="23" xfId="48" applyNumberFormat="1" applyFont="1" applyFill="1" applyBorder="1" applyAlignment="1">
      <alignment horizontal="center" vertical="center"/>
    </xf>
    <xf numFmtId="4" fontId="44" fillId="9" borderId="11" xfId="8" applyNumberFormat="1" applyFont="1" applyFill="1" applyBorder="1" applyAlignment="1" applyProtection="1">
      <alignment horizontal="center" vertical="center" wrapText="1"/>
      <protection locked="0"/>
    </xf>
    <xf numFmtId="166" fontId="42" fillId="0" borderId="11" xfId="48" applyNumberFormat="1" applyFont="1" applyFill="1" applyBorder="1" applyAlignment="1">
      <alignment horizontal="center" vertical="center"/>
    </xf>
    <xf numFmtId="4" fontId="42" fillId="0" borderId="11" xfId="8" applyNumberFormat="1" applyFont="1" applyFill="1" applyBorder="1" applyAlignment="1" applyProtection="1">
      <alignment horizontal="center" vertical="center" wrapText="1"/>
      <protection locked="0"/>
    </xf>
    <xf numFmtId="4" fontId="44" fillId="9" borderId="11" xfId="48" applyNumberFormat="1" applyFont="1" applyFill="1" applyBorder="1" applyAlignment="1">
      <alignment horizontal="right" vertical="center" wrapText="1"/>
    </xf>
    <xf numFmtId="4" fontId="44" fillId="0" borderId="11" xfId="48" applyNumberFormat="1" applyFont="1" applyFill="1" applyBorder="1" applyAlignment="1">
      <alignment horizontal="left" wrapText="1"/>
    </xf>
    <xf numFmtId="4" fontId="44" fillId="9" borderId="11" xfId="48" applyNumberFormat="1" applyFont="1" applyFill="1" applyBorder="1" applyAlignment="1">
      <alignment horizontal="center" vertical="center" wrapText="1"/>
    </xf>
    <xf numFmtId="4" fontId="46" fillId="0" borderId="11" xfId="0" applyNumberFormat="1" applyFont="1" applyFill="1" applyBorder="1" applyAlignment="1">
      <alignment horizontal="center" vertical="center"/>
    </xf>
    <xf numFmtId="166" fontId="44" fillId="9" borderId="11" xfId="48" applyNumberFormat="1" applyFont="1" applyFill="1" applyBorder="1" applyAlignment="1">
      <alignment horizontal="center" vertical="center"/>
    </xf>
    <xf numFmtId="0" fontId="42" fillId="9" borderId="24" xfId="48" applyFont="1" applyFill="1" applyBorder="1" applyAlignment="1">
      <alignment horizontal="left"/>
    </xf>
    <xf numFmtId="0" fontId="42" fillId="9" borderId="24" xfId="48" applyFont="1" applyFill="1" applyBorder="1" applyAlignment="1">
      <alignment horizontal="center" vertical="center"/>
    </xf>
    <xf numFmtId="0" fontId="42" fillId="9" borderId="24" xfId="48" applyFont="1" applyFill="1" applyBorder="1" applyAlignment="1">
      <alignment horizontal="center"/>
    </xf>
    <xf numFmtId="0" fontId="44" fillId="9" borderId="24" xfId="48" applyFont="1" applyFill="1" applyBorder="1" applyAlignment="1">
      <alignment horizontal="left"/>
    </xf>
    <xf numFmtId="166" fontId="42" fillId="9" borderId="24" xfId="48" applyNumberFormat="1" applyFont="1" applyFill="1" applyBorder="1" applyAlignment="1">
      <alignment horizontal="center" vertical="center"/>
    </xf>
    <xf numFmtId="166" fontId="44" fillId="9" borderId="25" xfId="48" applyNumberFormat="1" applyFont="1" applyFill="1" applyBorder="1" applyAlignment="1">
      <alignment horizontal="center" vertical="center"/>
    </xf>
    <xf numFmtId="4" fontId="42" fillId="4" borderId="1" xfId="0" applyNumberFormat="1" applyFont="1" applyFill="1" applyBorder="1" applyAlignment="1">
      <alignment horizontal="center" vertical="center"/>
    </xf>
    <xf numFmtId="49" fontId="46" fillId="4" borderId="1" xfId="48" applyNumberFormat="1" applyFont="1" applyFill="1" applyBorder="1" applyAlignment="1" applyProtection="1">
      <alignment horizontal="left" vertical="center" wrapText="1"/>
      <protection locked="0"/>
    </xf>
    <xf numFmtId="4" fontId="42" fillId="4" borderId="1" xfId="48" applyNumberFormat="1" applyFont="1" applyFill="1" applyBorder="1" applyAlignment="1">
      <alignment horizontal="center" vertical="center" wrapText="1"/>
    </xf>
    <xf numFmtId="0" fontId="42" fillId="4" borderId="1" xfId="48" applyFont="1" applyFill="1" applyBorder="1" applyAlignment="1">
      <alignment horizontal="left" vertical="center" wrapText="1"/>
    </xf>
    <xf numFmtId="0" fontId="42" fillId="0" borderId="1" xfId="0" applyFont="1" applyFill="1" applyBorder="1"/>
    <xf numFmtId="0" fontId="42" fillId="0" borderId="1" xfId="0" applyFont="1" applyFill="1" applyBorder="1" applyAlignment="1">
      <alignment horizontal="center"/>
    </xf>
    <xf numFmtId="0" fontId="42" fillId="4" borderId="1" xfId="48" applyFont="1" applyFill="1" applyBorder="1" applyAlignment="1">
      <alignment horizontal="left" wrapText="1"/>
    </xf>
    <xf numFmtId="0" fontId="42" fillId="4" borderId="1" xfId="0" applyFont="1" applyFill="1" applyBorder="1" applyAlignment="1">
      <alignment horizontal="center" vertical="center"/>
    </xf>
    <xf numFmtId="49" fontId="51" fillId="0" borderId="1" xfId="0" applyNumberFormat="1" applyFont="1" applyFill="1" applyBorder="1" applyAlignment="1" applyProtection="1">
      <alignment horizontal="center" vertical="center" wrapText="1"/>
      <protection locked="0"/>
    </xf>
    <xf numFmtId="2" fontId="51" fillId="0" borderId="1" xfId="0" applyNumberFormat="1" applyFont="1" applyFill="1" applyBorder="1" applyAlignment="1">
      <alignment horizontal="center" vertical="center"/>
    </xf>
    <xf numFmtId="2" fontId="51" fillId="0" borderId="1" xfId="0" applyNumberFormat="1" applyFont="1" applyBorder="1" applyAlignment="1">
      <alignment horizontal="center" vertical="center" wrapText="1"/>
    </xf>
    <xf numFmtId="2" fontId="51" fillId="0" borderId="1" xfId="0" applyNumberFormat="1" applyFont="1" applyBorder="1" applyAlignment="1">
      <alignment horizontal="center" vertical="center"/>
    </xf>
    <xf numFmtId="4" fontId="42" fillId="10" borderId="1" xfId="0" applyNumberFormat="1" applyFont="1" applyFill="1" applyBorder="1" applyAlignment="1">
      <alignment horizontal="center" vertical="center"/>
    </xf>
    <xf numFmtId="0" fontId="42" fillId="4" borderId="1" xfId="0" applyFont="1" applyFill="1" applyBorder="1" applyAlignment="1">
      <alignment horizontal="left" vertical="center" wrapText="1"/>
    </xf>
    <xf numFmtId="0" fontId="51" fillId="11" borderId="1" xfId="0" applyFont="1" applyFill="1" applyBorder="1" applyAlignment="1">
      <alignment horizontal="center" vertical="center" wrapText="1"/>
    </xf>
    <xf numFmtId="4" fontId="51" fillId="0" borderId="1" xfId="0" applyNumberFormat="1" applyFont="1" applyFill="1" applyBorder="1" applyAlignment="1">
      <alignment horizontal="center" vertical="center"/>
    </xf>
    <xf numFmtId="4" fontId="51" fillId="0" borderId="1" xfId="0" applyNumberFormat="1" applyFont="1" applyBorder="1" applyAlignment="1">
      <alignment horizontal="center" vertical="center" wrapText="1"/>
    </xf>
    <xf numFmtId="4" fontId="51" fillId="0" borderId="1" xfId="0" applyNumberFormat="1" applyFont="1" applyBorder="1" applyAlignment="1">
      <alignment horizontal="center" vertical="center"/>
    </xf>
    <xf numFmtId="0" fontId="51" fillId="0" borderId="1" xfId="0" applyFont="1" applyFill="1" applyBorder="1" applyAlignment="1">
      <alignment horizontal="center" vertical="center" wrapText="1"/>
    </xf>
    <xf numFmtId="2" fontId="51" fillId="0" borderId="1" xfId="0" applyNumberFormat="1" applyFont="1" applyFill="1" applyBorder="1" applyAlignment="1">
      <alignment horizontal="center" vertical="center" wrapText="1"/>
    </xf>
    <xf numFmtId="0" fontId="51" fillId="4" borderId="1" xfId="0" applyFont="1" applyFill="1" applyBorder="1" applyAlignment="1">
      <alignment horizontal="center" vertical="center" wrapText="1"/>
    </xf>
    <xf numFmtId="4" fontId="51" fillId="0" borderId="1" xfId="0" applyNumberFormat="1" applyFont="1" applyFill="1" applyBorder="1" applyAlignment="1">
      <alignment horizontal="center" vertical="center" wrapText="1"/>
    </xf>
    <xf numFmtId="167" fontId="46" fillId="0" borderId="1" xfId="8" applyNumberFormat="1" applyFont="1" applyFill="1" applyBorder="1" applyAlignment="1" applyProtection="1">
      <alignment horizontal="center" vertical="center"/>
    </xf>
    <xf numFmtId="2" fontId="42" fillId="0" borderId="1" xfId="0" applyNumberFormat="1" applyFont="1" applyFill="1" applyBorder="1" applyAlignment="1">
      <alignment horizontal="center"/>
    </xf>
    <xf numFmtId="0" fontId="42" fillId="4" borderId="1" xfId="0" applyFont="1" applyFill="1" applyBorder="1"/>
    <xf numFmtId="0" fontId="46" fillId="0" borderId="1" xfId="0" applyFont="1" applyFill="1" applyBorder="1" applyAlignment="1">
      <alignment wrapText="1"/>
    </xf>
    <xf numFmtId="4" fontId="42" fillId="12" borderId="1" xfId="48" applyNumberFormat="1" applyFont="1" applyFill="1" applyBorder="1" applyAlignment="1">
      <alignment horizontal="center" vertical="center" wrapText="1"/>
    </xf>
    <xf numFmtId="4" fontId="42" fillId="13" borderId="1" xfId="48" applyNumberFormat="1" applyFont="1" applyFill="1" applyBorder="1" applyAlignment="1">
      <alignment horizontal="center" vertical="center" wrapText="1"/>
    </xf>
    <xf numFmtId="0" fontId="42" fillId="12" borderId="1" xfId="48" applyFont="1" applyFill="1" applyBorder="1" applyAlignment="1">
      <alignment horizontal="left" vertical="center" wrapText="1"/>
    </xf>
    <xf numFmtId="0" fontId="42" fillId="12" borderId="1" xfId="8" applyFont="1" applyFill="1" applyBorder="1" applyAlignment="1">
      <alignment horizontal="center" vertical="center" wrapText="1"/>
    </xf>
    <xf numFmtId="0" fontId="42" fillId="12" borderId="16" xfId="19" applyFont="1" applyFill="1" applyBorder="1" applyAlignment="1" applyProtection="1">
      <alignment horizontal="left" vertical="top" wrapText="1"/>
    </xf>
    <xf numFmtId="0" fontId="42" fillId="12" borderId="16" xfId="28" applyFont="1" applyFill="1" applyBorder="1" applyAlignment="1" applyProtection="1">
      <alignment horizontal="center" vertical="center" wrapText="1"/>
    </xf>
    <xf numFmtId="166" fontId="42" fillId="12" borderId="1" xfId="48" applyNumberFormat="1" applyFont="1" applyFill="1" applyBorder="1" applyAlignment="1">
      <alignment horizontal="center" vertical="center" wrapText="1"/>
    </xf>
    <xf numFmtId="166" fontId="42" fillId="4" borderId="1" xfId="48" applyNumberFormat="1" applyFont="1" applyFill="1" applyBorder="1" applyAlignment="1">
      <alignment horizontal="center" vertical="center" wrapText="1"/>
    </xf>
    <xf numFmtId="166" fontId="42" fillId="10" borderId="1" xfId="0" applyNumberFormat="1" applyFont="1" applyFill="1" applyBorder="1" applyAlignment="1">
      <alignment horizontal="left" vertical="center" wrapText="1"/>
    </xf>
    <xf numFmtId="0" fontId="51" fillId="14" borderId="8" xfId="0" applyFont="1" applyFill="1" applyBorder="1" applyAlignment="1">
      <alignment vertical="center" wrapText="1"/>
    </xf>
    <xf numFmtId="0" fontId="51" fillId="14" borderId="26" xfId="0" applyFont="1" applyFill="1" applyBorder="1" applyAlignment="1">
      <alignment vertical="center" wrapText="1"/>
    </xf>
    <xf numFmtId="0" fontId="51" fillId="14" borderId="8" xfId="0" applyFont="1" applyFill="1" applyBorder="1" applyAlignment="1">
      <alignment horizontal="center" vertical="center" wrapText="1"/>
    </xf>
    <xf numFmtId="0" fontId="51" fillId="0" borderId="0" xfId="0" applyFont="1"/>
    <xf numFmtId="0" fontId="42" fillId="0" borderId="14" xfId="48" applyFont="1" applyFill="1" applyBorder="1" applyAlignment="1">
      <alignment horizontal="left" vertical="center" wrapText="1"/>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2" xfId="9" applyFont="1" applyFill="1" applyBorder="1" applyAlignment="1">
      <alignment horizontal="left" wrapText="1"/>
    </xf>
    <xf numFmtId="0" fontId="11" fillId="0" borderId="12" xfId="9" applyFont="1" applyFill="1" applyBorder="1" applyAlignment="1">
      <alignment horizontal="left"/>
    </xf>
    <xf numFmtId="0" fontId="11" fillId="0" borderId="14" xfId="9" applyFont="1" applyFill="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44" fillId="0" borderId="0" xfId="59" applyFont="1" applyAlignment="1">
      <alignment horizontal="left"/>
    </xf>
    <xf numFmtId="0" fontId="44" fillId="4" borderId="0" xfId="0" applyFont="1" applyFill="1" applyAlignment="1">
      <alignment horizontal="left" vertical="top" wrapText="1"/>
    </xf>
    <xf numFmtId="0" fontId="44" fillId="4" borderId="7"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11" xfId="0" applyFont="1" applyFill="1" applyBorder="1" applyAlignment="1">
      <alignment horizontal="center" vertical="center" wrapText="1"/>
    </xf>
    <xf numFmtId="0" fontId="44" fillId="4" borderId="20" xfId="0" applyFont="1" applyFill="1" applyBorder="1" applyAlignment="1">
      <alignment horizontal="center" vertical="top" wrapText="1"/>
    </xf>
    <xf numFmtId="0" fontId="44" fillId="4" borderId="21" xfId="0" applyFont="1" applyFill="1" applyBorder="1" applyAlignment="1">
      <alignment horizontal="center" vertical="top" wrapText="1"/>
    </xf>
    <xf numFmtId="0" fontId="44" fillId="4" borderId="22" xfId="0" applyFont="1" applyFill="1" applyBorder="1" applyAlignment="1">
      <alignment horizontal="center" vertical="top" wrapText="1"/>
    </xf>
  </cellXfs>
  <cellStyles count="75">
    <cellStyle name="60% — акцент2 2" xfId="22"/>
    <cellStyle name="Excel Built-in Normal" xfId="25"/>
    <cellStyle name="Heading 2 2" xfId="26"/>
    <cellStyle name="Normal 2" xfId="28"/>
    <cellStyle name="Normal 2 2" xfId="19"/>
    <cellStyle name="Normal 2 2 2" xfId="57"/>
    <cellStyle name="Normal 2 2 2 2" xfId="73"/>
    <cellStyle name="Normal 2 3" xfId="20"/>
    <cellStyle name="Normal 2 3 2" xfId="64"/>
    <cellStyle name="Normal 2 4" xfId="58"/>
    <cellStyle name="Normal 2 4 2" xfId="74"/>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7"/>
    <cellStyle name="Обычный" xfId="0" builtinId="0"/>
    <cellStyle name="Обычный 10" xfId="60"/>
    <cellStyle name="Обычный 2" xfId="24"/>
    <cellStyle name="Обычный 2 2" xfId="48"/>
    <cellStyle name="Обычный 2 2 2" xfId="59"/>
    <cellStyle name="Обычный 3" xfId="6"/>
    <cellStyle name="Обычный 3 2" xfId="49"/>
    <cellStyle name="Обычный 3 2 2" xfId="68"/>
    <cellStyle name="Обычный 3 3" xfId="61"/>
    <cellStyle name="Обычный 4" xfId="1"/>
    <cellStyle name="Обычный 4 2" xfId="10"/>
    <cellStyle name="Обычный 4 2 2" xfId="50"/>
    <cellStyle name="Обычный 4 2 2 2" xfId="69"/>
    <cellStyle name="Обычный 5" xfId="4"/>
    <cellStyle name="Обычный 6" xfId="9"/>
    <cellStyle name="Обычный 6 2" xfId="51"/>
    <cellStyle name="Обычный 6 2 2" xfId="52"/>
    <cellStyle name="Обычный 6 2 2 2" xfId="71"/>
    <cellStyle name="Обычный 6 2 3" xfId="70"/>
    <cellStyle name="Обычный 6 3" xfId="53"/>
    <cellStyle name="Обычный 6 3 2" xfId="72"/>
    <cellStyle name="Обычный 6 4" xfId="62"/>
    <cellStyle name="Обычный 7" xfId="12"/>
    <cellStyle name="Обычный 7 2" xfId="29"/>
    <cellStyle name="Обычный 7 2 2" xfId="65"/>
    <cellStyle name="Обычный 7 3" xfId="63"/>
    <cellStyle name="Обычный 8" xfId="15"/>
    <cellStyle name="Обычный 8 2" xfId="54"/>
    <cellStyle name="Обычный 9" xfId="32"/>
    <cellStyle name="Обычный 9 2" xfId="66"/>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38" t="s">
        <v>0</v>
      </c>
      <c r="B1" s="239"/>
      <c r="C1" s="239"/>
      <c r="D1" s="239"/>
      <c r="E1" s="239"/>
      <c r="F1" s="239"/>
      <c r="G1" s="239"/>
      <c r="H1" s="239"/>
      <c r="I1" s="239"/>
      <c r="J1" s="239"/>
      <c r="K1" s="239"/>
      <c r="L1" s="239"/>
      <c r="M1" s="239"/>
      <c r="N1" s="239"/>
      <c r="O1" s="239"/>
      <c r="P1" s="239"/>
      <c r="Q1" s="239"/>
    </row>
    <row r="2" spans="1:18" ht="30" customHeight="1">
      <c r="A2" s="240" t="s">
        <v>1</v>
      </c>
      <c r="B2" s="241"/>
      <c r="C2" s="241"/>
      <c r="D2" s="241"/>
      <c r="E2" s="241"/>
      <c r="F2" s="241"/>
      <c r="G2" s="241"/>
      <c r="H2" s="241"/>
      <c r="I2" s="241"/>
      <c r="J2" s="241"/>
      <c r="K2" s="241"/>
      <c r="L2" s="241"/>
      <c r="M2" s="241"/>
      <c r="N2" s="241"/>
      <c r="O2" s="241"/>
      <c r="P2" s="241"/>
      <c r="Q2" s="241"/>
    </row>
    <row r="3" spans="1:18" ht="20.25" customHeight="1">
      <c r="B3" s="11"/>
      <c r="C3" s="11"/>
      <c r="D3" s="11"/>
      <c r="E3" s="242" t="s">
        <v>2</v>
      </c>
      <c r="F3" s="243"/>
      <c r="G3" s="244"/>
      <c r="H3" s="244"/>
      <c r="I3" s="244"/>
      <c r="J3" s="244"/>
      <c r="K3" s="244"/>
      <c r="L3" s="244"/>
      <c r="M3" s="244"/>
      <c r="N3" s="244"/>
      <c r="O3" s="11"/>
      <c r="P3" s="11"/>
      <c r="Q3" s="11"/>
    </row>
    <row r="4" spans="1:18">
      <c r="B4" s="11"/>
      <c r="C4" s="11"/>
      <c r="D4" s="11"/>
      <c r="E4" s="12"/>
      <c r="F4" s="13"/>
      <c r="G4" s="14"/>
      <c r="H4" s="14"/>
      <c r="I4" s="14"/>
      <c r="J4" s="14"/>
      <c r="K4" s="14"/>
      <c r="L4" s="14"/>
      <c r="M4" s="14"/>
      <c r="N4" s="14"/>
      <c r="O4" s="11"/>
      <c r="P4" s="11"/>
      <c r="Q4" s="11"/>
    </row>
    <row r="5" spans="1:18" ht="59.25" customHeight="1">
      <c r="A5" s="15"/>
      <c r="B5" s="245" t="s">
        <v>3</v>
      </c>
      <c r="C5" s="246"/>
      <c r="D5" s="246"/>
      <c r="E5" s="246"/>
      <c r="F5" s="246"/>
      <c r="G5" s="246"/>
      <c r="H5" s="246"/>
      <c r="I5" s="246"/>
      <c r="J5" s="246"/>
      <c r="K5" s="246"/>
      <c r="L5" s="246"/>
      <c r="M5" s="246"/>
      <c r="N5" s="246"/>
      <c r="O5" s="246"/>
      <c r="P5" s="246"/>
      <c r="Q5" s="247"/>
    </row>
    <row r="6" spans="1:18" ht="64.5" customHeight="1">
      <c r="A6" s="16">
        <v>1</v>
      </c>
      <c r="B6" s="248" t="s">
        <v>4</v>
      </c>
      <c r="C6" s="249"/>
      <c r="D6" s="249"/>
      <c r="E6" s="249"/>
      <c r="F6" s="249"/>
      <c r="G6" s="249"/>
      <c r="H6" s="249"/>
      <c r="I6" s="249"/>
      <c r="J6" s="249"/>
      <c r="K6" s="249"/>
      <c r="L6" s="249"/>
      <c r="M6" s="249"/>
      <c r="N6" s="249"/>
      <c r="O6" s="249"/>
      <c r="P6" s="249"/>
      <c r="Q6" s="250"/>
    </row>
    <row r="7" spans="1:18" ht="18" customHeight="1">
      <c r="A7" s="16">
        <v>2</v>
      </c>
      <c r="B7" s="248" t="s">
        <v>5</v>
      </c>
      <c r="C7" s="249"/>
      <c r="D7" s="249"/>
      <c r="E7" s="249"/>
      <c r="F7" s="249"/>
      <c r="G7" s="249"/>
      <c r="H7" s="249"/>
      <c r="I7" s="249"/>
      <c r="J7" s="249"/>
      <c r="K7" s="249"/>
      <c r="L7" s="249"/>
      <c r="M7" s="249"/>
      <c r="N7" s="249"/>
      <c r="O7" s="249"/>
      <c r="P7" s="249"/>
      <c r="Q7" s="250"/>
    </row>
    <row r="8" spans="1:18" ht="45" customHeight="1">
      <c r="A8" s="16">
        <v>3</v>
      </c>
      <c r="B8" s="251" t="s">
        <v>6</v>
      </c>
      <c r="C8" s="252"/>
      <c r="D8" s="252"/>
      <c r="E8" s="252"/>
      <c r="F8" s="252"/>
      <c r="G8" s="252"/>
      <c r="H8" s="252"/>
      <c r="I8" s="252"/>
      <c r="J8" s="252"/>
      <c r="K8" s="252"/>
      <c r="L8" s="252"/>
      <c r="M8" s="252"/>
      <c r="N8" s="252"/>
      <c r="O8" s="252"/>
      <c r="P8" s="252"/>
      <c r="Q8" s="253"/>
    </row>
    <row r="9" spans="1:18" ht="24" customHeight="1">
      <c r="A9" s="16">
        <v>4</v>
      </c>
      <c r="B9" s="248" t="s">
        <v>7</v>
      </c>
      <c r="C9" s="249"/>
      <c r="D9" s="249"/>
      <c r="E9" s="249"/>
      <c r="F9" s="249"/>
      <c r="G9" s="249"/>
      <c r="H9" s="249"/>
      <c r="I9" s="249"/>
      <c r="J9" s="249"/>
      <c r="K9" s="249"/>
      <c r="L9" s="249"/>
      <c r="M9" s="249"/>
      <c r="N9" s="249"/>
      <c r="O9" s="249"/>
      <c r="P9" s="249"/>
      <c r="Q9" s="250"/>
    </row>
    <row r="10" spans="1:18" ht="19.5" customHeight="1">
      <c r="A10" s="16">
        <v>5</v>
      </c>
      <c r="B10" s="248" t="s">
        <v>8</v>
      </c>
      <c r="C10" s="249"/>
      <c r="D10" s="249"/>
      <c r="E10" s="249"/>
      <c r="F10" s="249"/>
      <c r="G10" s="249"/>
      <c r="H10" s="249"/>
      <c r="I10" s="249"/>
      <c r="J10" s="249"/>
      <c r="K10" s="249"/>
      <c r="L10" s="249"/>
      <c r="M10" s="249"/>
      <c r="N10" s="249"/>
      <c r="O10" s="249"/>
      <c r="P10" s="249"/>
      <c r="Q10" s="250"/>
    </row>
    <row r="11" spans="1:18" ht="21" customHeight="1">
      <c r="A11" s="17"/>
      <c r="B11" s="254" t="s">
        <v>9</v>
      </c>
      <c r="C11" s="255"/>
      <c r="D11" s="255"/>
      <c r="E11" s="255"/>
      <c r="F11" s="255"/>
      <c r="G11" s="255"/>
      <c r="H11" s="255"/>
      <c r="I11" s="255"/>
      <c r="J11" s="255"/>
      <c r="K11" s="255"/>
      <c r="L11" s="255"/>
      <c r="M11" s="255"/>
      <c r="N11" s="255"/>
      <c r="O11" s="255"/>
      <c r="P11" s="255"/>
      <c r="Q11" s="255"/>
      <c r="R11" s="21"/>
    </row>
    <row r="12" spans="1:18" ht="21" customHeight="1">
      <c r="A12" s="18"/>
      <c r="B12" s="19"/>
      <c r="C12" s="20"/>
      <c r="D12" s="20"/>
      <c r="E12" s="20"/>
      <c r="F12" s="20"/>
      <c r="G12" s="20"/>
      <c r="H12" s="20"/>
      <c r="I12" s="20"/>
      <c r="J12" s="20"/>
      <c r="K12" s="20"/>
      <c r="L12" s="20"/>
      <c r="M12" s="20"/>
      <c r="N12" s="20"/>
      <c r="O12" s="20"/>
      <c r="P12" s="20"/>
      <c r="Q12" s="20"/>
    </row>
    <row r="13" spans="1:18">
      <c r="A13" s="256" t="s">
        <v>10</v>
      </c>
      <c r="B13" s="256"/>
      <c r="C13" s="256"/>
      <c r="D13" s="256"/>
      <c r="E13" s="256"/>
      <c r="F13" s="256"/>
      <c r="G13" s="256"/>
      <c r="H13" s="256"/>
      <c r="I13" s="256"/>
      <c r="J13" s="256"/>
      <c r="K13" s="256"/>
      <c r="L13" s="256"/>
      <c r="M13" s="256"/>
      <c r="N13" s="256"/>
      <c r="O13" s="256"/>
      <c r="P13" s="256"/>
      <c r="Q13" s="256"/>
    </row>
    <row r="14" spans="1:18" ht="15.75" customHeight="1">
      <c r="A14" s="256" t="s">
        <v>11</v>
      </c>
      <c r="B14" s="256"/>
      <c r="C14" s="256"/>
      <c r="D14" s="256"/>
      <c r="E14" s="256" t="s">
        <v>12</v>
      </c>
      <c r="F14" s="256"/>
      <c r="G14" s="256"/>
      <c r="H14" s="256"/>
      <c r="I14" s="256"/>
      <c r="J14" s="256"/>
      <c r="K14" s="256"/>
      <c r="L14" s="256"/>
      <c r="M14" s="256"/>
      <c r="N14" s="256"/>
      <c r="O14" s="256"/>
      <c r="P14" s="256"/>
      <c r="Q14" s="256"/>
    </row>
    <row r="15" spans="1:18" ht="15.75" customHeight="1">
      <c r="A15" s="256" t="s">
        <v>13</v>
      </c>
      <c r="B15" s="256"/>
      <c r="C15" s="256"/>
      <c r="D15" s="256"/>
      <c r="E15" s="256"/>
      <c r="F15" s="256"/>
      <c r="G15" s="256"/>
      <c r="H15" s="256"/>
      <c r="I15" s="256"/>
      <c r="J15" s="256"/>
      <c r="K15" s="256"/>
      <c r="L15" s="256"/>
      <c r="M15" s="256"/>
      <c r="N15" s="256"/>
      <c r="O15" s="256"/>
      <c r="P15" s="256"/>
      <c r="Q15" s="256"/>
    </row>
    <row r="16" spans="1:18" ht="24" customHeight="1">
      <c r="A16" s="264" t="s">
        <v>14</v>
      </c>
      <c r="B16" s="264"/>
      <c r="C16" s="264"/>
      <c r="D16" s="264"/>
      <c r="E16" s="257" t="s">
        <v>15</v>
      </c>
      <c r="F16" s="257"/>
      <c r="G16" s="257"/>
      <c r="H16" s="257"/>
      <c r="I16" s="257"/>
      <c r="J16" s="257"/>
      <c r="K16" s="257"/>
      <c r="L16" s="257"/>
      <c r="M16" s="257"/>
      <c r="N16" s="257"/>
      <c r="O16" s="257"/>
      <c r="P16" s="257"/>
      <c r="Q16" s="257"/>
    </row>
    <row r="17" spans="1:17" ht="47.25" customHeight="1">
      <c r="A17" s="264"/>
      <c r="B17" s="264"/>
      <c r="C17" s="264"/>
      <c r="D17" s="264"/>
      <c r="E17" s="258" t="s">
        <v>16</v>
      </c>
      <c r="F17" s="258"/>
      <c r="G17" s="258"/>
      <c r="H17" s="258"/>
      <c r="I17" s="258"/>
      <c r="J17" s="258"/>
      <c r="K17" s="258"/>
      <c r="L17" s="258"/>
      <c r="M17" s="258"/>
      <c r="N17" s="258"/>
      <c r="O17" s="258"/>
      <c r="P17" s="258"/>
      <c r="Q17" s="258"/>
    </row>
    <row r="18" spans="1:17" ht="39.75" customHeight="1">
      <c r="A18" s="264"/>
      <c r="B18" s="264"/>
      <c r="C18" s="264"/>
      <c r="D18" s="264"/>
      <c r="E18" s="258" t="s">
        <v>17</v>
      </c>
      <c r="F18" s="258"/>
      <c r="G18" s="258"/>
      <c r="H18" s="258"/>
      <c r="I18" s="258"/>
      <c r="J18" s="258"/>
      <c r="K18" s="258"/>
      <c r="L18" s="258"/>
      <c r="M18" s="258"/>
      <c r="N18" s="258"/>
      <c r="O18" s="258"/>
      <c r="P18" s="258"/>
      <c r="Q18" s="258"/>
    </row>
    <row r="19" spans="1:17" ht="38.25" customHeight="1">
      <c r="A19" s="264"/>
      <c r="B19" s="264"/>
      <c r="C19" s="264"/>
      <c r="D19" s="264"/>
      <c r="E19" s="258" t="s">
        <v>18</v>
      </c>
      <c r="F19" s="258"/>
      <c r="G19" s="258"/>
      <c r="H19" s="258"/>
      <c r="I19" s="258"/>
      <c r="J19" s="258"/>
      <c r="K19" s="258"/>
      <c r="L19" s="258"/>
      <c r="M19" s="258"/>
      <c r="N19" s="258"/>
      <c r="O19" s="258"/>
      <c r="P19" s="258"/>
      <c r="Q19" s="258"/>
    </row>
    <row r="20" spans="1:17" ht="30" customHeight="1">
      <c r="A20" s="264"/>
      <c r="B20" s="264"/>
      <c r="C20" s="264"/>
      <c r="D20" s="264"/>
      <c r="E20" s="258" t="s">
        <v>19</v>
      </c>
      <c r="F20" s="258"/>
      <c r="G20" s="258"/>
      <c r="H20" s="258"/>
      <c r="I20" s="258"/>
      <c r="J20" s="258"/>
      <c r="K20" s="258"/>
      <c r="L20" s="258"/>
      <c r="M20" s="258"/>
      <c r="N20" s="258"/>
      <c r="O20" s="258"/>
      <c r="P20" s="258"/>
      <c r="Q20" s="258"/>
    </row>
    <row r="21" spans="1:17" ht="53.25" customHeight="1">
      <c r="A21" s="264"/>
      <c r="B21" s="264"/>
      <c r="C21" s="264"/>
      <c r="D21" s="264"/>
      <c r="E21" s="258" t="s">
        <v>20</v>
      </c>
      <c r="F21" s="258"/>
      <c r="G21" s="258"/>
      <c r="H21" s="258"/>
      <c r="I21" s="258"/>
      <c r="J21" s="258"/>
      <c r="K21" s="258"/>
      <c r="L21" s="258"/>
      <c r="M21" s="258"/>
      <c r="N21" s="258"/>
      <c r="O21" s="258"/>
      <c r="P21" s="258"/>
      <c r="Q21" s="258"/>
    </row>
    <row r="22" spans="1:17">
      <c r="A22" s="259" t="s">
        <v>21</v>
      </c>
      <c r="B22" s="260"/>
      <c r="C22" s="260"/>
      <c r="D22" s="260"/>
      <c r="E22" s="260"/>
      <c r="F22" s="260"/>
      <c r="G22" s="260"/>
      <c r="H22" s="260"/>
      <c r="I22" s="260"/>
      <c r="J22" s="260"/>
      <c r="K22" s="260"/>
      <c r="L22" s="260"/>
      <c r="M22" s="260"/>
      <c r="N22" s="260"/>
      <c r="O22" s="260"/>
      <c r="P22" s="260"/>
      <c r="Q22" s="260"/>
    </row>
    <row r="23" spans="1:17" ht="48" customHeight="1">
      <c r="A23" s="264" t="s">
        <v>22</v>
      </c>
      <c r="B23" s="265"/>
      <c r="C23" s="265"/>
      <c r="D23" s="265"/>
      <c r="E23" s="258" t="s">
        <v>23</v>
      </c>
      <c r="F23" s="258"/>
      <c r="G23" s="258"/>
      <c r="H23" s="258"/>
      <c r="I23" s="258"/>
      <c r="J23" s="258"/>
      <c r="K23" s="258"/>
      <c r="L23" s="258"/>
      <c r="M23" s="258"/>
      <c r="N23" s="258"/>
      <c r="O23" s="258"/>
      <c r="P23" s="258"/>
      <c r="Q23" s="258"/>
    </row>
    <row r="24" spans="1:17" ht="46.5" customHeight="1">
      <c r="A24" s="265"/>
      <c r="B24" s="265"/>
      <c r="C24" s="265"/>
      <c r="D24" s="265"/>
      <c r="E24" s="258" t="s">
        <v>24</v>
      </c>
      <c r="F24" s="258"/>
      <c r="G24" s="258"/>
      <c r="H24" s="258"/>
      <c r="I24" s="258"/>
      <c r="J24" s="258"/>
      <c r="K24" s="258"/>
      <c r="L24" s="258"/>
      <c r="M24" s="258"/>
      <c r="N24" s="258"/>
      <c r="O24" s="258"/>
      <c r="P24" s="258"/>
      <c r="Q24" s="258"/>
    </row>
    <row r="25" spans="1:17" ht="46.5" customHeight="1">
      <c r="A25" s="265"/>
      <c r="B25" s="265"/>
      <c r="C25" s="265"/>
      <c r="D25" s="265"/>
      <c r="E25" s="258" t="s">
        <v>25</v>
      </c>
      <c r="F25" s="258"/>
      <c r="G25" s="258"/>
      <c r="H25" s="258"/>
      <c r="I25" s="258"/>
      <c r="J25" s="258"/>
      <c r="K25" s="258"/>
      <c r="L25" s="258"/>
      <c r="M25" s="258"/>
      <c r="N25" s="258"/>
      <c r="O25" s="258"/>
      <c r="P25" s="258"/>
      <c r="Q25" s="258"/>
    </row>
    <row r="26" spans="1:17">
      <c r="A26" s="265"/>
      <c r="B26" s="265"/>
      <c r="C26" s="265"/>
      <c r="D26" s="265"/>
      <c r="E26" s="258" t="s">
        <v>26</v>
      </c>
      <c r="F26" s="258"/>
      <c r="G26" s="258"/>
      <c r="H26" s="258"/>
      <c r="I26" s="258"/>
      <c r="J26" s="258"/>
      <c r="K26" s="258"/>
      <c r="L26" s="258"/>
      <c r="M26" s="258"/>
      <c r="N26" s="258"/>
      <c r="O26" s="258"/>
      <c r="P26" s="258"/>
      <c r="Q26" s="258"/>
    </row>
    <row r="27" spans="1:17">
      <c r="A27" s="259" t="s">
        <v>27</v>
      </c>
      <c r="B27" s="259"/>
      <c r="C27" s="259"/>
      <c r="D27" s="259"/>
      <c r="E27" s="259"/>
      <c r="F27" s="259"/>
      <c r="G27" s="259"/>
      <c r="H27" s="259"/>
      <c r="I27" s="259"/>
      <c r="J27" s="259"/>
      <c r="K27" s="259"/>
      <c r="L27" s="259"/>
      <c r="M27" s="259"/>
      <c r="N27" s="259"/>
      <c r="O27" s="259"/>
      <c r="P27" s="259"/>
      <c r="Q27" s="259"/>
    </row>
    <row r="28" spans="1:17" ht="58.5" customHeight="1">
      <c r="A28" s="264" t="s">
        <v>28</v>
      </c>
      <c r="B28" s="264"/>
      <c r="C28" s="264"/>
      <c r="D28" s="264"/>
      <c r="E28" s="258" t="s">
        <v>29</v>
      </c>
      <c r="F28" s="258"/>
      <c r="G28" s="258"/>
      <c r="H28" s="258"/>
      <c r="I28" s="258"/>
      <c r="J28" s="258"/>
      <c r="K28" s="258"/>
      <c r="L28" s="258"/>
      <c r="M28" s="258"/>
      <c r="N28" s="258"/>
      <c r="O28" s="258"/>
      <c r="P28" s="258"/>
      <c r="Q28" s="258"/>
    </row>
    <row r="29" spans="1:17" ht="24" customHeight="1">
      <c r="A29" s="259" t="s">
        <v>30</v>
      </c>
      <c r="B29" s="259"/>
      <c r="C29" s="259"/>
      <c r="D29" s="259"/>
      <c r="E29" s="259"/>
      <c r="F29" s="259"/>
      <c r="G29" s="259"/>
      <c r="H29" s="259"/>
      <c r="I29" s="259"/>
      <c r="J29" s="259"/>
      <c r="K29" s="259"/>
      <c r="L29" s="259"/>
      <c r="M29" s="259"/>
      <c r="N29" s="259"/>
      <c r="O29" s="259"/>
      <c r="P29" s="259"/>
      <c r="Q29" s="259"/>
    </row>
    <row r="30" spans="1:17" ht="50.25" customHeight="1">
      <c r="A30" s="265">
        <v>4</v>
      </c>
      <c r="B30" s="265"/>
      <c r="C30" s="265"/>
      <c r="D30" s="265"/>
      <c r="E30" s="258" t="s">
        <v>31</v>
      </c>
      <c r="F30" s="258"/>
      <c r="G30" s="258"/>
      <c r="H30" s="258"/>
      <c r="I30" s="258"/>
      <c r="J30" s="258"/>
      <c r="K30" s="258"/>
      <c r="L30" s="258"/>
      <c r="M30" s="258"/>
      <c r="N30" s="258"/>
      <c r="O30" s="258"/>
      <c r="P30" s="258"/>
      <c r="Q30" s="258"/>
    </row>
    <row r="31" spans="1:17" ht="45.75" customHeight="1">
      <c r="A31" s="265"/>
      <c r="B31" s="265"/>
      <c r="C31" s="265"/>
      <c r="D31" s="265"/>
      <c r="E31" s="258" t="s">
        <v>32</v>
      </c>
      <c r="F31" s="258"/>
      <c r="G31" s="258"/>
      <c r="H31" s="258"/>
      <c r="I31" s="258"/>
      <c r="J31" s="258"/>
      <c r="K31" s="258"/>
      <c r="L31" s="258"/>
      <c r="M31" s="258"/>
      <c r="N31" s="258"/>
      <c r="O31" s="258"/>
      <c r="P31" s="258"/>
      <c r="Q31" s="258"/>
    </row>
    <row r="32" spans="1:17" ht="30" customHeight="1">
      <c r="A32" s="259" t="s">
        <v>33</v>
      </c>
      <c r="B32" s="259"/>
      <c r="C32" s="259"/>
      <c r="D32" s="259"/>
      <c r="E32" s="259"/>
      <c r="F32" s="259"/>
      <c r="G32" s="259"/>
      <c r="H32" s="259"/>
      <c r="I32" s="259"/>
      <c r="J32" s="259"/>
      <c r="K32" s="259"/>
      <c r="L32" s="259"/>
      <c r="M32" s="259"/>
      <c r="N32" s="259"/>
      <c r="O32" s="259"/>
      <c r="P32" s="259"/>
      <c r="Q32" s="259"/>
    </row>
    <row r="33" spans="1:17" ht="19.5" customHeight="1">
      <c r="A33" s="265">
        <v>5</v>
      </c>
      <c r="B33" s="265"/>
      <c r="C33" s="265"/>
      <c r="D33" s="265"/>
      <c r="E33" s="266" t="s">
        <v>34</v>
      </c>
      <c r="F33" s="266"/>
      <c r="G33" s="266"/>
      <c r="H33" s="266"/>
      <c r="I33" s="266"/>
      <c r="J33" s="266"/>
      <c r="K33" s="266"/>
      <c r="L33" s="266"/>
      <c r="M33" s="266"/>
      <c r="N33" s="266"/>
      <c r="O33" s="266"/>
      <c r="P33" s="266"/>
      <c r="Q33" s="266"/>
    </row>
    <row r="34" spans="1:17" ht="201.75" customHeight="1">
      <c r="A34" s="265"/>
      <c r="B34" s="265"/>
      <c r="C34" s="265"/>
      <c r="D34" s="265"/>
      <c r="E34" s="261" t="s">
        <v>35</v>
      </c>
      <c r="F34" s="261"/>
      <c r="G34" s="261"/>
      <c r="H34" s="261"/>
      <c r="I34" s="261"/>
      <c r="J34" s="261"/>
      <c r="K34" s="261"/>
      <c r="L34" s="261"/>
      <c r="M34" s="261"/>
      <c r="N34" s="261"/>
      <c r="O34" s="261"/>
      <c r="P34" s="261"/>
      <c r="Q34" s="261"/>
    </row>
    <row r="35" spans="1:17" ht="18.75" customHeight="1">
      <c r="A35" s="265"/>
      <c r="B35" s="265"/>
      <c r="C35" s="265"/>
      <c r="D35" s="265"/>
      <c r="E35" s="266" t="s">
        <v>36</v>
      </c>
      <c r="F35" s="266"/>
      <c r="G35" s="266"/>
      <c r="H35" s="266"/>
      <c r="I35" s="266"/>
      <c r="J35" s="266"/>
      <c r="K35" s="266"/>
      <c r="L35" s="266"/>
      <c r="M35" s="266"/>
      <c r="N35" s="266"/>
      <c r="O35" s="266"/>
      <c r="P35" s="266"/>
      <c r="Q35" s="266"/>
    </row>
    <row r="36" spans="1:17" ht="186.75" customHeight="1">
      <c r="A36" s="265"/>
      <c r="B36" s="265"/>
      <c r="C36" s="265"/>
      <c r="D36" s="265"/>
      <c r="E36" s="261" t="s">
        <v>37</v>
      </c>
      <c r="F36" s="262"/>
      <c r="G36" s="262"/>
      <c r="H36" s="262"/>
      <c r="I36" s="262"/>
      <c r="J36" s="262"/>
      <c r="K36" s="262"/>
      <c r="L36" s="262"/>
      <c r="M36" s="262"/>
      <c r="N36" s="262"/>
      <c r="O36" s="262"/>
      <c r="P36" s="262"/>
      <c r="Q36" s="262"/>
    </row>
    <row r="37" spans="1:17" ht="115.5" customHeight="1">
      <c r="A37" s="265"/>
      <c r="B37" s="265"/>
      <c r="C37" s="265"/>
      <c r="D37" s="265"/>
      <c r="E37" s="263" t="s">
        <v>38</v>
      </c>
      <c r="F37" s="263"/>
      <c r="G37" s="263"/>
      <c r="H37" s="263"/>
      <c r="I37" s="263"/>
      <c r="J37" s="263"/>
      <c r="K37" s="263"/>
      <c r="L37" s="263"/>
      <c r="M37" s="263"/>
      <c r="N37" s="263"/>
      <c r="O37" s="263"/>
      <c r="P37" s="263"/>
      <c r="Q37" s="263"/>
    </row>
    <row r="38" spans="1:17" ht="66.75" customHeight="1">
      <c r="A38" s="265"/>
      <c r="B38" s="265"/>
      <c r="C38" s="265"/>
      <c r="D38" s="265"/>
      <c r="E38" s="261" t="s">
        <v>39</v>
      </c>
      <c r="F38" s="262"/>
      <c r="G38" s="262"/>
      <c r="H38" s="262"/>
      <c r="I38" s="262"/>
      <c r="J38" s="262"/>
      <c r="K38" s="262"/>
      <c r="L38" s="262"/>
      <c r="M38" s="262"/>
      <c r="N38" s="262"/>
      <c r="O38" s="262"/>
      <c r="P38" s="262"/>
      <c r="Q38" s="262"/>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67" t="s">
        <v>41</v>
      </c>
      <c r="B2" s="268"/>
      <c r="C2" s="268"/>
      <c r="D2" s="268"/>
      <c r="E2" s="268"/>
      <c r="F2" s="268"/>
      <c r="G2" s="268"/>
      <c r="H2" s="268"/>
      <c r="I2" s="268"/>
      <c r="J2" s="268"/>
      <c r="K2" s="268"/>
      <c r="L2" s="268"/>
      <c r="M2" s="268"/>
      <c r="N2" s="269"/>
    </row>
    <row r="3" spans="1:14">
      <c r="A3" s="270" t="s">
        <v>42</v>
      </c>
      <c r="B3" s="271"/>
      <c r="C3" s="271"/>
      <c r="D3" s="271"/>
      <c r="E3" s="271"/>
      <c r="F3" s="271"/>
      <c r="G3" s="271"/>
      <c r="H3" s="271"/>
      <c r="I3" s="271"/>
      <c r="J3" s="271"/>
      <c r="K3" s="271"/>
      <c r="L3" s="271"/>
      <c r="M3" s="271"/>
      <c r="N3" s="272"/>
    </row>
    <row r="4" spans="1:14" ht="46.5" customHeight="1">
      <c r="A4" s="4" t="s">
        <v>43</v>
      </c>
      <c r="B4" s="273" t="s">
        <v>44</v>
      </c>
      <c r="C4" s="273"/>
      <c r="D4" s="273"/>
      <c r="E4" s="273"/>
      <c r="F4" s="273"/>
      <c r="G4" s="273"/>
      <c r="H4" s="273"/>
      <c r="I4" s="273"/>
      <c r="J4" s="273"/>
      <c r="K4" s="273"/>
      <c r="L4" s="273"/>
      <c r="M4" s="273"/>
      <c r="N4" s="274"/>
    </row>
    <row r="5" spans="1:14" ht="45.75" customHeight="1">
      <c r="A5" s="275" t="s">
        <v>45</v>
      </c>
      <c r="B5" s="276"/>
      <c r="C5" s="276"/>
      <c r="D5" s="276"/>
      <c r="E5" s="276"/>
      <c r="F5" s="276"/>
      <c r="G5" s="276"/>
      <c r="H5" s="276"/>
      <c r="I5" s="276"/>
      <c r="J5" s="276"/>
      <c r="K5" s="276"/>
      <c r="L5" s="276"/>
      <c r="M5" s="276"/>
      <c r="N5" s="277"/>
    </row>
    <row r="6" spans="1:14" ht="29.25" customHeight="1">
      <c r="A6" s="275" t="s">
        <v>46</v>
      </c>
      <c r="B6" s="276"/>
      <c r="C6" s="276"/>
      <c r="D6" s="276"/>
      <c r="E6" s="276"/>
      <c r="F6" s="276"/>
      <c r="G6" s="276"/>
      <c r="H6" s="276"/>
      <c r="I6" s="276"/>
      <c r="J6" s="276"/>
      <c r="K6" s="276"/>
      <c r="L6" s="276"/>
      <c r="M6" s="276"/>
      <c r="N6" s="277"/>
    </row>
    <row r="7" spans="1:14" ht="17.25" customHeight="1">
      <c r="A7" s="5" t="s">
        <v>47</v>
      </c>
      <c r="B7" s="6"/>
      <c r="C7" s="6"/>
      <c r="D7" s="6"/>
      <c r="E7" s="6"/>
      <c r="F7" s="6"/>
      <c r="G7" s="6"/>
      <c r="H7" s="6"/>
      <c r="I7" s="6"/>
      <c r="J7" s="6"/>
      <c r="K7" s="6"/>
      <c r="L7" s="6"/>
      <c r="M7" s="6"/>
      <c r="N7" s="8"/>
    </row>
    <row r="8" spans="1:14" ht="51" customHeight="1">
      <c r="A8" s="275" t="s">
        <v>48</v>
      </c>
      <c r="B8" s="276"/>
      <c r="C8" s="276"/>
      <c r="D8" s="276"/>
      <c r="E8" s="276"/>
      <c r="F8" s="276"/>
      <c r="G8" s="276"/>
      <c r="H8" s="276"/>
      <c r="I8" s="276"/>
      <c r="J8" s="276"/>
      <c r="K8" s="276"/>
      <c r="L8" s="276"/>
      <c r="M8" s="276"/>
      <c r="N8" s="277"/>
    </row>
    <row r="9" spans="1:14" ht="36" customHeight="1">
      <c r="A9" s="275" t="s">
        <v>49</v>
      </c>
      <c r="B9" s="276"/>
      <c r="C9" s="276"/>
      <c r="D9" s="276"/>
      <c r="E9" s="276"/>
      <c r="F9" s="276"/>
      <c r="G9" s="276"/>
      <c r="H9" s="276"/>
      <c r="I9" s="276"/>
      <c r="J9" s="276"/>
      <c r="K9" s="276"/>
      <c r="L9" s="276"/>
      <c r="M9" s="276"/>
      <c r="N9" s="277"/>
    </row>
    <row r="10" spans="1:14" ht="30" customHeight="1">
      <c r="A10" s="275" t="s">
        <v>50</v>
      </c>
      <c r="B10" s="276"/>
      <c r="C10" s="276"/>
      <c r="D10" s="276"/>
      <c r="E10" s="276"/>
      <c r="F10" s="276"/>
      <c r="G10" s="276"/>
      <c r="H10" s="276"/>
      <c r="I10" s="276"/>
      <c r="J10" s="276"/>
      <c r="K10" s="276"/>
      <c r="L10" s="276"/>
      <c r="M10" s="276"/>
      <c r="N10" s="277"/>
    </row>
    <row r="11" spans="1:14" ht="18.75" customHeight="1">
      <c r="A11" s="275" t="s">
        <v>51</v>
      </c>
      <c r="B11" s="276"/>
      <c r="C11" s="276"/>
      <c r="D11" s="276"/>
      <c r="E11" s="276"/>
      <c r="F11" s="276"/>
      <c r="G11" s="276"/>
      <c r="H11" s="276"/>
      <c r="I11" s="276"/>
      <c r="J11" s="276"/>
      <c r="K11" s="276"/>
      <c r="L11" s="276"/>
      <c r="M11" s="276"/>
      <c r="N11" s="277"/>
    </row>
    <row r="12" spans="1:14">
      <c r="A12" s="270" t="s">
        <v>52</v>
      </c>
      <c r="B12" s="271"/>
      <c r="C12" s="271"/>
      <c r="D12" s="271"/>
      <c r="E12" s="271"/>
      <c r="F12" s="271"/>
      <c r="G12" s="271"/>
      <c r="H12" s="271"/>
      <c r="I12" s="271"/>
      <c r="J12" s="271"/>
      <c r="K12" s="271"/>
      <c r="L12" s="271"/>
      <c r="M12" s="271"/>
      <c r="N12" s="272"/>
    </row>
    <row r="13" spans="1:14">
      <c r="A13" s="7" t="s">
        <v>53</v>
      </c>
      <c r="N13" s="9"/>
    </row>
    <row r="14" spans="1:14" ht="117" customHeight="1">
      <c r="A14" s="278" t="s">
        <v>54</v>
      </c>
      <c r="B14" s="279"/>
      <c r="C14" s="279"/>
      <c r="D14" s="279"/>
      <c r="E14" s="279"/>
      <c r="F14" s="279"/>
      <c r="G14" s="279"/>
      <c r="H14" s="279"/>
      <c r="I14" s="279"/>
      <c r="J14" s="279"/>
      <c r="K14" s="279"/>
      <c r="L14" s="279"/>
      <c r="M14" s="279"/>
      <c r="N14" s="280"/>
    </row>
    <row r="15" spans="1:14" ht="28.5" customHeight="1">
      <c r="A15" s="281" t="s">
        <v>55</v>
      </c>
      <c r="B15" s="282"/>
      <c r="C15" s="282"/>
      <c r="D15" s="282"/>
      <c r="E15" s="282"/>
      <c r="F15" s="282"/>
      <c r="G15" s="282"/>
      <c r="H15" s="282"/>
      <c r="I15" s="282"/>
      <c r="J15" s="282"/>
      <c r="K15" s="282"/>
      <c r="L15" s="282"/>
      <c r="M15" s="282"/>
      <c r="N15" s="283"/>
    </row>
    <row r="16" spans="1:14" ht="120" customHeight="1">
      <c r="A16" s="284" t="s">
        <v>56</v>
      </c>
      <c r="B16" s="285"/>
      <c r="C16" s="285"/>
      <c r="D16" s="285"/>
      <c r="E16" s="285"/>
      <c r="F16" s="285"/>
      <c r="G16" s="285"/>
      <c r="H16" s="285"/>
      <c r="I16" s="285"/>
      <c r="J16" s="285"/>
      <c r="K16" s="285"/>
      <c r="L16" s="285"/>
      <c r="M16" s="285"/>
      <c r="N16" s="286"/>
    </row>
    <row r="17" spans="1:14" ht="13.5" customHeight="1">
      <c r="A17" s="275" t="s">
        <v>57</v>
      </c>
      <c r="B17" s="276"/>
      <c r="C17" s="276"/>
      <c r="D17" s="276"/>
      <c r="E17" s="276"/>
      <c r="F17" s="276"/>
      <c r="G17" s="276"/>
      <c r="H17" s="276"/>
      <c r="I17" s="276"/>
      <c r="J17" s="276"/>
      <c r="K17" s="276"/>
      <c r="L17" s="276"/>
      <c r="M17" s="276"/>
      <c r="N17" s="277"/>
    </row>
    <row r="18" spans="1:14" ht="15" customHeight="1">
      <c r="A18" s="275" t="s">
        <v>58</v>
      </c>
      <c r="B18" s="276"/>
      <c r="C18" s="276"/>
      <c r="D18" s="276"/>
      <c r="E18" s="276"/>
      <c r="F18" s="276"/>
      <c r="G18" s="276"/>
      <c r="H18" s="276"/>
      <c r="I18" s="276"/>
      <c r="J18" s="276"/>
      <c r="K18" s="276"/>
      <c r="L18" s="276"/>
      <c r="M18" s="276"/>
      <c r="N18" s="277"/>
    </row>
    <row r="19" spans="1:14" ht="49.5" customHeight="1">
      <c r="A19" s="275" t="s">
        <v>59</v>
      </c>
      <c r="B19" s="276"/>
      <c r="C19" s="276"/>
      <c r="D19" s="276"/>
      <c r="E19" s="276"/>
      <c r="F19" s="276"/>
      <c r="G19" s="276"/>
      <c r="H19" s="276"/>
      <c r="I19" s="276"/>
      <c r="J19" s="276"/>
      <c r="K19" s="276"/>
      <c r="L19" s="276"/>
      <c r="M19" s="276"/>
      <c r="N19" s="277"/>
    </row>
    <row r="20" spans="1:14">
      <c r="A20" s="270" t="s">
        <v>60</v>
      </c>
      <c r="B20" s="271"/>
      <c r="C20" s="271"/>
      <c r="D20" s="271"/>
      <c r="E20" s="271"/>
      <c r="F20" s="271"/>
      <c r="G20" s="271"/>
      <c r="H20" s="271"/>
      <c r="I20" s="271"/>
      <c r="J20" s="271"/>
      <c r="K20" s="271"/>
      <c r="L20" s="271"/>
      <c r="M20" s="271"/>
      <c r="N20" s="272"/>
    </row>
    <row r="21" spans="1:14" ht="77.25" customHeight="1">
      <c r="A21" s="287" t="s">
        <v>61</v>
      </c>
      <c r="B21" s="288"/>
      <c r="C21" s="288"/>
      <c r="D21" s="288"/>
      <c r="E21" s="288"/>
      <c r="F21" s="288"/>
      <c r="G21" s="288"/>
      <c r="H21" s="288"/>
      <c r="I21" s="288"/>
      <c r="J21" s="288"/>
      <c r="K21" s="288"/>
      <c r="L21" s="288"/>
      <c r="M21" s="288"/>
      <c r="N21" s="289"/>
    </row>
    <row r="22" spans="1:14">
      <c r="A22" s="270" t="s">
        <v>62</v>
      </c>
      <c r="B22" s="271"/>
      <c r="C22" s="271"/>
      <c r="D22" s="271"/>
      <c r="E22" s="271"/>
      <c r="F22" s="271"/>
      <c r="G22" s="271"/>
      <c r="H22" s="271"/>
      <c r="I22" s="271"/>
      <c r="J22" s="271"/>
      <c r="K22" s="271"/>
      <c r="L22" s="271"/>
      <c r="M22" s="271"/>
      <c r="N22" s="272"/>
    </row>
    <row r="23" spans="1:14" ht="51.75" customHeight="1">
      <c r="A23" s="287" t="s">
        <v>63</v>
      </c>
      <c r="B23" s="288"/>
      <c r="C23" s="288"/>
      <c r="D23" s="288"/>
      <c r="E23" s="288"/>
      <c r="F23" s="288"/>
      <c r="G23" s="288"/>
      <c r="H23" s="288"/>
      <c r="I23" s="288"/>
      <c r="J23" s="288"/>
      <c r="K23" s="288"/>
      <c r="L23" s="288"/>
      <c r="M23" s="288"/>
      <c r="N23" s="289"/>
    </row>
    <row r="24" spans="1:14">
      <c r="A24" s="270" t="s">
        <v>64</v>
      </c>
      <c r="B24" s="271"/>
      <c r="C24" s="271"/>
      <c r="D24" s="271"/>
      <c r="E24" s="271"/>
      <c r="F24" s="271"/>
      <c r="G24" s="271"/>
      <c r="H24" s="271"/>
      <c r="I24" s="271"/>
      <c r="J24" s="271"/>
      <c r="K24" s="271"/>
      <c r="L24" s="271"/>
      <c r="M24" s="271"/>
      <c r="N24" s="272"/>
    </row>
    <row r="25" spans="1:14" ht="14.25" customHeight="1">
      <c r="A25" s="287" t="s">
        <v>65</v>
      </c>
      <c r="B25" s="288"/>
      <c r="C25" s="288"/>
      <c r="D25" s="288"/>
      <c r="E25" s="288"/>
      <c r="F25" s="288"/>
      <c r="G25" s="288"/>
      <c r="H25" s="288"/>
      <c r="I25" s="288"/>
      <c r="J25" s="288"/>
      <c r="K25" s="288"/>
      <c r="L25" s="288"/>
      <c r="M25" s="288"/>
      <c r="N25" s="289"/>
    </row>
    <row r="26" spans="1:14">
      <c r="A26" s="270" t="s">
        <v>66</v>
      </c>
      <c r="B26" s="271"/>
      <c r="C26" s="271"/>
      <c r="D26" s="271"/>
      <c r="E26" s="271"/>
      <c r="F26" s="271"/>
      <c r="G26" s="271"/>
      <c r="H26" s="271"/>
      <c r="I26" s="271"/>
      <c r="J26" s="271"/>
      <c r="K26" s="271"/>
      <c r="L26" s="271"/>
      <c r="M26" s="271"/>
      <c r="N26" s="272"/>
    </row>
    <row r="27" spans="1:14" ht="63" customHeight="1">
      <c r="A27" s="287" t="s">
        <v>67</v>
      </c>
      <c r="B27" s="288"/>
      <c r="C27" s="288"/>
      <c r="D27" s="288"/>
      <c r="E27" s="288"/>
      <c r="F27" s="288"/>
      <c r="G27" s="288"/>
      <c r="H27" s="288"/>
      <c r="I27" s="288"/>
      <c r="J27" s="288"/>
      <c r="K27" s="288"/>
      <c r="L27" s="288"/>
      <c r="M27" s="288"/>
      <c r="N27" s="289"/>
    </row>
    <row r="28" spans="1:14">
      <c r="A28" s="270" t="s">
        <v>68</v>
      </c>
      <c r="B28" s="271"/>
      <c r="C28" s="271"/>
      <c r="D28" s="271"/>
      <c r="E28" s="271"/>
      <c r="F28" s="271"/>
      <c r="G28" s="271"/>
      <c r="H28" s="271"/>
      <c r="I28" s="271"/>
      <c r="J28" s="271"/>
      <c r="K28" s="271"/>
      <c r="L28" s="271"/>
      <c r="M28" s="271"/>
      <c r="N28" s="272"/>
    </row>
    <row r="29" spans="1:14" ht="17.25" customHeight="1">
      <c r="A29" s="287" t="s">
        <v>69</v>
      </c>
      <c r="B29" s="288"/>
      <c r="C29" s="288"/>
      <c r="D29" s="288"/>
      <c r="E29" s="288"/>
      <c r="F29" s="288"/>
      <c r="G29" s="288"/>
      <c r="H29" s="288"/>
      <c r="I29" s="288"/>
      <c r="J29" s="288"/>
      <c r="K29" s="288"/>
      <c r="L29" s="288"/>
      <c r="M29" s="288"/>
      <c r="N29" s="289"/>
    </row>
    <row r="30" spans="1:14" ht="36" customHeight="1">
      <c r="A30" s="287" t="s">
        <v>70</v>
      </c>
      <c r="B30" s="288"/>
      <c r="C30" s="288"/>
      <c r="D30" s="288"/>
      <c r="E30" s="288"/>
      <c r="F30" s="288"/>
      <c r="G30" s="288"/>
      <c r="H30" s="288"/>
      <c r="I30" s="288"/>
      <c r="J30" s="288"/>
      <c r="K30" s="288"/>
      <c r="L30" s="288"/>
      <c r="M30" s="288"/>
      <c r="N30" s="289"/>
    </row>
    <row r="31" spans="1:14">
      <c r="A31" s="270" t="s">
        <v>71</v>
      </c>
      <c r="B31" s="271"/>
      <c r="C31" s="271"/>
      <c r="D31" s="271"/>
      <c r="E31" s="271"/>
      <c r="F31" s="271"/>
      <c r="G31" s="271"/>
      <c r="H31" s="271"/>
      <c r="I31" s="271"/>
      <c r="J31" s="271"/>
      <c r="K31" s="271"/>
      <c r="L31" s="271"/>
      <c r="M31" s="271"/>
      <c r="N31" s="272"/>
    </row>
    <row r="32" spans="1:14">
      <c r="A32" s="270" t="s">
        <v>72</v>
      </c>
      <c r="B32" s="271"/>
      <c r="C32" s="271"/>
      <c r="D32" s="271"/>
      <c r="E32" s="271"/>
      <c r="F32" s="271"/>
      <c r="G32" s="271"/>
      <c r="H32" s="271"/>
      <c r="I32" s="271"/>
      <c r="J32" s="271"/>
      <c r="K32" s="271"/>
      <c r="L32" s="271"/>
      <c r="M32" s="271"/>
      <c r="N32" s="272"/>
    </row>
    <row r="33" spans="1:14" ht="34.5" customHeight="1">
      <c r="A33" s="287" t="s">
        <v>73</v>
      </c>
      <c r="B33" s="288"/>
      <c r="C33" s="288"/>
      <c r="D33" s="288"/>
      <c r="E33" s="288"/>
      <c r="F33" s="288"/>
      <c r="G33" s="288"/>
      <c r="H33" s="288"/>
      <c r="I33" s="288"/>
      <c r="J33" s="288"/>
      <c r="K33" s="288"/>
      <c r="L33" s="288"/>
      <c r="M33" s="288"/>
      <c r="N33" s="289"/>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42"/>
  <sheetViews>
    <sheetView tabSelected="1" topLeftCell="A4" zoomScaleNormal="100" workbookViewId="0">
      <pane ySplit="4" topLeftCell="A8" activePane="bottomLeft" state="frozen"/>
      <selection activeCell="A4" sqref="A4"/>
      <selection pane="bottomLeft" activeCell="A4" sqref="A4:K4"/>
    </sheetView>
  </sheetViews>
  <sheetFormatPr defaultColWidth="9.109375" defaultRowHeight="13.8"/>
  <cols>
    <col min="1" max="1" width="6.33203125" style="34" customWidth="1"/>
    <col min="2" max="2" width="45.5546875" style="29" customWidth="1"/>
    <col min="3" max="3" width="9.33203125" style="29" customWidth="1"/>
    <col min="4" max="4" width="9.88671875" style="29" customWidth="1"/>
    <col min="5" max="5" width="9.88671875" style="35" customWidth="1"/>
    <col min="6" max="6" width="12.44140625" style="29" customWidth="1"/>
    <col min="7" max="7" width="59.88671875" style="29" customWidth="1"/>
    <col min="8" max="8" width="9.109375" style="29" customWidth="1"/>
    <col min="9" max="9" width="9.5546875" style="29" customWidth="1"/>
    <col min="10" max="10" width="18.6640625" style="29" bestFit="1" customWidth="1"/>
    <col min="11" max="11" width="18" style="29" customWidth="1"/>
    <col min="12" max="12" width="15.109375" style="83" customWidth="1"/>
    <col min="13" max="13" width="10" style="29" bestFit="1" customWidth="1"/>
    <col min="14" max="16384" width="9.109375" style="29"/>
  </cols>
  <sheetData>
    <row r="1" spans="1:12">
      <c r="A1" s="290"/>
      <c r="B1" s="290"/>
      <c r="C1" s="40"/>
      <c r="D1" s="40"/>
      <c r="E1" s="41"/>
      <c r="F1" s="40"/>
      <c r="G1" s="42"/>
      <c r="H1" s="42"/>
      <c r="I1" s="42"/>
      <c r="J1" s="43"/>
      <c r="K1" s="43"/>
    </row>
    <row r="2" spans="1:12">
      <c r="A2" s="290"/>
      <c r="B2" s="290"/>
      <c r="C2" s="40"/>
      <c r="D2" s="40"/>
      <c r="E2" s="41"/>
      <c r="F2" s="40"/>
      <c r="G2" s="40"/>
      <c r="H2" s="40"/>
      <c r="I2" s="43"/>
      <c r="J2" s="43"/>
      <c r="K2" s="43"/>
    </row>
    <row r="3" spans="1:12" ht="14.4" thickBot="1">
      <c r="A3" s="291"/>
      <c r="B3" s="291"/>
      <c r="C3" s="291"/>
      <c r="D3" s="291"/>
      <c r="E3" s="291"/>
      <c r="F3" s="291"/>
      <c r="G3" s="291"/>
      <c r="H3" s="291"/>
      <c r="I3" s="291"/>
      <c r="J3" s="291"/>
      <c r="K3" s="39"/>
    </row>
    <row r="4" spans="1:12" ht="15" customHeight="1">
      <c r="A4" s="295">
        <v>1</v>
      </c>
      <c r="B4" s="296"/>
      <c r="C4" s="296"/>
      <c r="D4" s="296"/>
      <c r="E4" s="296"/>
      <c r="F4" s="296"/>
      <c r="G4" s="296"/>
      <c r="H4" s="296"/>
      <c r="I4" s="296"/>
      <c r="J4" s="296"/>
      <c r="K4" s="297"/>
    </row>
    <row r="5" spans="1:12">
      <c r="A5" s="292" t="s">
        <v>275</v>
      </c>
      <c r="B5" s="293"/>
      <c r="C5" s="293"/>
      <c r="D5" s="293"/>
      <c r="E5" s="293"/>
      <c r="F5" s="293"/>
      <c r="G5" s="293"/>
      <c r="H5" s="293"/>
      <c r="I5" s="293"/>
      <c r="J5" s="293"/>
      <c r="K5" s="294"/>
    </row>
    <row r="6" spans="1:12">
      <c r="A6" s="292"/>
      <c r="B6" s="293"/>
      <c r="C6" s="293"/>
      <c r="D6" s="293"/>
      <c r="E6" s="293"/>
      <c r="F6" s="293"/>
      <c r="G6" s="293"/>
      <c r="H6" s="293"/>
      <c r="I6" s="293"/>
      <c r="J6" s="293"/>
      <c r="K6" s="294"/>
    </row>
    <row r="7" spans="1:12" s="30" customFormat="1" ht="82.8">
      <c r="A7" s="176" t="s">
        <v>74</v>
      </c>
      <c r="B7" s="168" t="s">
        <v>75</v>
      </c>
      <c r="C7" s="169" t="s">
        <v>76</v>
      </c>
      <c r="D7" s="170" t="s">
        <v>115</v>
      </c>
      <c r="E7" s="171" t="s">
        <v>119</v>
      </c>
      <c r="F7" s="170" t="s">
        <v>120</v>
      </c>
      <c r="G7" s="169" t="s">
        <v>77</v>
      </c>
      <c r="H7" s="169" t="s">
        <v>78</v>
      </c>
      <c r="I7" s="170" t="s">
        <v>79</v>
      </c>
      <c r="J7" s="170" t="s">
        <v>121</v>
      </c>
      <c r="K7" s="177" t="s">
        <v>122</v>
      </c>
      <c r="L7" s="93"/>
    </row>
    <row r="8" spans="1:12" s="30" customFormat="1">
      <c r="A8" s="178">
        <v>1</v>
      </c>
      <c r="B8" s="49" t="s">
        <v>277</v>
      </c>
      <c r="C8" s="94" t="s">
        <v>87</v>
      </c>
      <c r="D8" s="225">
        <v>116.65</v>
      </c>
      <c r="E8" s="57"/>
      <c r="F8" s="57">
        <f>D8*E8</f>
        <v>0</v>
      </c>
      <c r="G8" s="49"/>
      <c r="H8" s="48"/>
      <c r="I8" s="57"/>
      <c r="J8" s="57"/>
      <c r="K8" s="179"/>
      <c r="L8" s="84"/>
    </row>
    <row r="9" spans="1:12" s="30" customFormat="1">
      <c r="A9" s="178"/>
      <c r="B9" s="226" t="s">
        <v>327</v>
      </c>
      <c r="C9" s="227" t="s">
        <v>87</v>
      </c>
      <c r="D9" s="224">
        <v>14.62</v>
      </c>
      <c r="E9" s="57"/>
      <c r="F9" s="57"/>
      <c r="G9" s="49"/>
      <c r="H9" s="48"/>
      <c r="I9" s="57"/>
      <c r="J9" s="57"/>
      <c r="K9" s="179"/>
      <c r="L9" s="84"/>
    </row>
    <row r="10" spans="1:12" s="30" customFormat="1">
      <c r="A10" s="178"/>
      <c r="B10" s="226" t="s">
        <v>328</v>
      </c>
      <c r="C10" s="227" t="s">
        <v>87</v>
      </c>
      <c r="D10" s="224">
        <v>77.5</v>
      </c>
      <c r="E10" s="57"/>
      <c r="F10" s="57"/>
      <c r="G10" s="49"/>
      <c r="H10" s="48"/>
      <c r="I10" s="57"/>
      <c r="J10" s="57"/>
      <c r="K10" s="179"/>
      <c r="L10" s="84"/>
    </row>
    <row r="11" spans="1:12" s="30" customFormat="1">
      <c r="A11" s="178">
        <v>2</v>
      </c>
      <c r="B11" s="49" t="s">
        <v>283</v>
      </c>
      <c r="C11" s="94" t="s">
        <v>87</v>
      </c>
      <c r="D11" s="225">
        <v>244.36</v>
      </c>
      <c r="E11" s="57"/>
      <c r="F11" s="57">
        <f t="shared" ref="F11:F16" si="0">D11*E11</f>
        <v>0</v>
      </c>
      <c r="G11" s="49"/>
      <c r="H11" s="48"/>
      <c r="I11" s="57"/>
      <c r="J11" s="57"/>
      <c r="K11" s="179"/>
      <c r="L11" s="84"/>
    </row>
    <row r="12" spans="1:12" s="30" customFormat="1">
      <c r="A12" s="178">
        <v>3</v>
      </c>
      <c r="B12" s="49" t="s">
        <v>284</v>
      </c>
      <c r="C12" s="94" t="s">
        <v>87</v>
      </c>
      <c r="D12" s="225">
        <v>17.5</v>
      </c>
      <c r="E12" s="57"/>
      <c r="F12" s="57">
        <f t="shared" si="0"/>
        <v>0</v>
      </c>
      <c r="G12" s="49"/>
      <c r="H12" s="48"/>
      <c r="I12" s="57"/>
      <c r="J12" s="57"/>
      <c r="K12" s="179"/>
      <c r="L12" s="84"/>
    </row>
    <row r="13" spans="1:12" s="30" customFormat="1">
      <c r="A13" s="178">
        <v>4</v>
      </c>
      <c r="B13" s="49" t="s">
        <v>281</v>
      </c>
      <c r="C13" s="94" t="s">
        <v>87</v>
      </c>
      <c r="D13" s="200">
        <v>51</v>
      </c>
      <c r="E13" s="57"/>
      <c r="F13" s="57">
        <f t="shared" si="0"/>
        <v>0</v>
      </c>
      <c r="G13" s="49"/>
      <c r="H13" s="48"/>
      <c r="I13" s="57"/>
      <c r="J13" s="57"/>
      <c r="K13" s="179"/>
      <c r="L13" s="84"/>
    </row>
    <row r="14" spans="1:12" s="30" customFormat="1">
      <c r="A14" s="178">
        <v>5</v>
      </c>
      <c r="B14" s="49" t="s">
        <v>278</v>
      </c>
      <c r="C14" s="94" t="s">
        <v>87</v>
      </c>
      <c r="D14" s="200">
        <v>80</v>
      </c>
      <c r="E14" s="57"/>
      <c r="F14" s="57">
        <f t="shared" si="0"/>
        <v>0</v>
      </c>
      <c r="G14" s="49"/>
      <c r="H14" s="48"/>
      <c r="I14" s="57"/>
      <c r="J14" s="57"/>
      <c r="K14" s="179"/>
      <c r="L14" s="84"/>
    </row>
    <row r="15" spans="1:12" s="30" customFormat="1">
      <c r="A15" s="178">
        <v>6</v>
      </c>
      <c r="B15" s="49" t="s">
        <v>322</v>
      </c>
      <c r="C15" s="94" t="s">
        <v>80</v>
      </c>
      <c r="D15" s="200">
        <v>1</v>
      </c>
      <c r="E15" s="57"/>
      <c r="F15" s="57">
        <f t="shared" si="0"/>
        <v>0</v>
      </c>
      <c r="G15" s="49"/>
      <c r="H15" s="48"/>
      <c r="I15" s="57"/>
      <c r="J15" s="57"/>
      <c r="K15" s="179"/>
      <c r="L15" s="84"/>
    </row>
    <row r="16" spans="1:12" s="30" customFormat="1" ht="41.4">
      <c r="A16" s="178">
        <v>7</v>
      </c>
      <c r="B16" s="49" t="s">
        <v>282</v>
      </c>
      <c r="C16" s="94" t="s">
        <v>208</v>
      </c>
      <c r="D16" s="57">
        <v>1</v>
      </c>
      <c r="E16" s="57"/>
      <c r="F16" s="57">
        <f t="shared" si="0"/>
        <v>0</v>
      </c>
      <c r="G16" s="49"/>
      <c r="H16" s="48"/>
      <c r="I16" s="57"/>
      <c r="J16" s="57"/>
      <c r="K16" s="179"/>
      <c r="L16" s="84"/>
    </row>
    <row r="17" spans="1:12" s="30" customFormat="1">
      <c r="A17" s="178">
        <v>8</v>
      </c>
      <c r="B17" s="49" t="s">
        <v>227</v>
      </c>
      <c r="C17" s="94" t="s">
        <v>88</v>
      </c>
      <c r="D17" s="200">
        <v>29</v>
      </c>
      <c r="E17" s="57"/>
      <c r="F17" s="57">
        <f>D17*E17</f>
        <v>0</v>
      </c>
      <c r="G17" s="49"/>
      <c r="H17" s="48"/>
      <c r="I17" s="57"/>
      <c r="J17" s="57"/>
      <c r="K17" s="179"/>
      <c r="L17" s="84"/>
    </row>
    <row r="18" spans="1:12" s="30" customFormat="1" ht="27.6">
      <c r="A18" s="178">
        <v>9</v>
      </c>
      <c r="B18" s="49" t="s">
        <v>161</v>
      </c>
      <c r="C18" s="95" t="s">
        <v>86</v>
      </c>
      <c r="D18" s="225">
        <v>128.86000000000001</v>
      </c>
      <c r="E18" s="57"/>
      <c r="F18" s="57">
        <f>D18*E18</f>
        <v>0</v>
      </c>
      <c r="G18" s="49" t="s">
        <v>155</v>
      </c>
      <c r="H18" s="96" t="s">
        <v>81</v>
      </c>
      <c r="I18" s="57">
        <f>D18*6</f>
        <v>773.16000000000008</v>
      </c>
      <c r="J18" s="57">
        <v>8.33</v>
      </c>
      <c r="K18" s="179">
        <f>J18*I18</f>
        <v>6440.4228000000012</v>
      </c>
      <c r="L18" s="84"/>
    </row>
    <row r="19" spans="1:12" s="30" customFormat="1">
      <c r="A19" s="178">
        <v>10</v>
      </c>
      <c r="B19" s="49"/>
      <c r="C19" s="48"/>
      <c r="D19" s="57"/>
      <c r="E19" s="57"/>
      <c r="F19" s="57"/>
      <c r="G19" s="97" t="s">
        <v>167</v>
      </c>
      <c r="H19" s="98" t="s">
        <v>82</v>
      </c>
      <c r="I19" s="99">
        <f>D18*0.1</f>
        <v>12.886000000000003</v>
      </c>
      <c r="J19" s="99">
        <v>43.08</v>
      </c>
      <c r="K19" s="179">
        <f>J19*I19</f>
        <v>555.12888000000009</v>
      </c>
      <c r="L19" s="84"/>
    </row>
    <row r="20" spans="1:12" s="30" customFormat="1">
      <c r="A20" s="178">
        <v>11</v>
      </c>
      <c r="B20" s="49"/>
      <c r="C20" s="48"/>
      <c r="D20" s="57"/>
      <c r="E20" s="57"/>
      <c r="F20" s="57"/>
      <c r="G20" s="97" t="s">
        <v>152</v>
      </c>
      <c r="H20" s="98" t="s">
        <v>87</v>
      </c>
      <c r="I20" s="99">
        <f>D18*1.05</f>
        <v>135.30300000000003</v>
      </c>
      <c r="J20" s="99">
        <v>503.34</v>
      </c>
      <c r="K20" s="179">
        <f>J20*I20</f>
        <v>68103.412020000003</v>
      </c>
      <c r="L20" s="84"/>
    </row>
    <row r="21" spans="1:12" s="30" customFormat="1">
      <c r="A21" s="178">
        <v>12</v>
      </c>
      <c r="B21" s="49"/>
      <c r="C21" s="48"/>
      <c r="D21" s="57"/>
      <c r="E21" s="57"/>
      <c r="F21" s="57"/>
      <c r="G21" s="97" t="s">
        <v>243</v>
      </c>
      <c r="H21" s="98" t="s">
        <v>81</v>
      </c>
      <c r="I21" s="99">
        <f>D18*0.5</f>
        <v>64.430000000000007</v>
      </c>
      <c r="J21" s="99">
        <v>108.67</v>
      </c>
      <c r="K21" s="179">
        <f>J21*I21</f>
        <v>7001.6081000000013</v>
      </c>
      <c r="L21" s="84"/>
    </row>
    <row r="22" spans="1:12" s="30" customFormat="1">
      <c r="A22" s="178">
        <v>13</v>
      </c>
      <c r="B22" s="201" t="s">
        <v>280</v>
      </c>
      <c r="C22" s="95" t="s">
        <v>86</v>
      </c>
      <c r="D22" s="225">
        <v>71.599999999999994</v>
      </c>
      <c r="E22" s="57"/>
      <c r="F22" s="57">
        <f>D22*E22</f>
        <v>0</v>
      </c>
      <c r="G22" s="49" t="s">
        <v>182</v>
      </c>
      <c r="H22" s="96" t="s">
        <v>142</v>
      </c>
      <c r="I22" s="57">
        <f>D22*2.1</f>
        <v>150.35999999999999</v>
      </c>
      <c r="J22" s="57">
        <v>136.11000000000001</v>
      </c>
      <c r="K22" s="179">
        <f t="shared" ref="K22:K37" si="1">J22*I22</f>
        <v>20465.499599999999</v>
      </c>
      <c r="L22" s="84"/>
    </row>
    <row r="23" spans="1:12" s="30" customFormat="1">
      <c r="A23" s="178">
        <v>14</v>
      </c>
      <c r="B23" s="72"/>
      <c r="C23" s="72"/>
      <c r="D23" s="63"/>
      <c r="E23" s="100"/>
      <c r="F23" s="57"/>
      <c r="G23" s="101" t="s">
        <v>270</v>
      </c>
      <c r="H23" s="58" t="s">
        <v>80</v>
      </c>
      <c r="I23" s="102">
        <v>13</v>
      </c>
      <c r="J23" s="102">
        <v>209.17</v>
      </c>
      <c r="K23" s="180">
        <f t="shared" si="1"/>
        <v>2719.21</v>
      </c>
      <c r="L23" s="84"/>
    </row>
    <row r="24" spans="1:12" s="30" customFormat="1">
      <c r="A24" s="178">
        <v>15</v>
      </c>
      <c r="B24" s="72"/>
      <c r="C24" s="72"/>
      <c r="D24" s="63"/>
      <c r="E24" s="100"/>
      <c r="F24" s="57"/>
      <c r="G24" s="101" t="s">
        <v>183</v>
      </c>
      <c r="H24" s="58" t="s">
        <v>80</v>
      </c>
      <c r="I24" s="102">
        <f>((5.5+5.5+5.5)+4*6)/3</f>
        <v>13.5</v>
      </c>
      <c r="J24" s="102">
        <v>199.17</v>
      </c>
      <c r="K24" s="180">
        <f t="shared" si="1"/>
        <v>2688.7949999999996</v>
      </c>
      <c r="L24" s="84"/>
    </row>
    <row r="25" spans="1:12" s="30" customFormat="1">
      <c r="A25" s="178">
        <v>16</v>
      </c>
      <c r="B25" s="72"/>
      <c r="C25" s="72"/>
      <c r="D25" s="63"/>
      <c r="E25" s="100"/>
      <c r="F25" s="57"/>
      <c r="G25" s="101" t="s">
        <v>179</v>
      </c>
      <c r="H25" s="58" t="s">
        <v>80</v>
      </c>
      <c r="I25" s="102">
        <v>5</v>
      </c>
      <c r="J25" s="102">
        <v>113.75</v>
      </c>
      <c r="K25" s="180">
        <f t="shared" si="1"/>
        <v>568.75</v>
      </c>
      <c r="L25" s="84"/>
    </row>
    <row r="26" spans="1:12" s="30" customFormat="1">
      <c r="A26" s="178">
        <v>17</v>
      </c>
      <c r="B26" s="72"/>
      <c r="C26" s="72"/>
      <c r="D26" s="63"/>
      <c r="E26" s="100"/>
      <c r="F26" s="57"/>
      <c r="G26" s="101" t="s">
        <v>180</v>
      </c>
      <c r="H26" s="58" t="s">
        <v>80</v>
      </c>
      <c r="I26" s="102">
        <f>ROUNDUP(D22*3,0)</f>
        <v>215</v>
      </c>
      <c r="J26" s="102">
        <v>1.27</v>
      </c>
      <c r="K26" s="180">
        <f t="shared" si="1"/>
        <v>273.05</v>
      </c>
      <c r="L26" s="84"/>
    </row>
    <row r="27" spans="1:12" s="30" customFormat="1">
      <c r="A27" s="178">
        <v>18</v>
      </c>
      <c r="B27" s="72"/>
      <c r="C27" s="72"/>
      <c r="D27" s="63"/>
      <c r="E27" s="100"/>
      <c r="F27" s="57"/>
      <c r="G27" s="103" t="s">
        <v>181</v>
      </c>
      <c r="H27" s="58" t="s">
        <v>81</v>
      </c>
      <c r="I27" s="102">
        <f>D22*0.3</f>
        <v>21.479999999999997</v>
      </c>
      <c r="J27" s="102">
        <v>13.54</v>
      </c>
      <c r="K27" s="180">
        <f t="shared" si="1"/>
        <v>290.83919999999995</v>
      </c>
      <c r="L27" s="84"/>
    </row>
    <row r="28" spans="1:12" s="30" customFormat="1">
      <c r="A28" s="178">
        <v>19</v>
      </c>
      <c r="B28" s="72"/>
      <c r="C28" s="72"/>
      <c r="D28" s="63"/>
      <c r="E28" s="100"/>
      <c r="F28" s="57"/>
      <c r="G28" s="101" t="s">
        <v>143</v>
      </c>
      <c r="H28" s="58" t="s">
        <v>80</v>
      </c>
      <c r="I28" s="102">
        <v>1</v>
      </c>
      <c r="J28" s="102">
        <v>20.83</v>
      </c>
      <c r="K28" s="180">
        <f t="shared" si="1"/>
        <v>20.83</v>
      </c>
      <c r="L28" s="84"/>
    </row>
    <row r="29" spans="1:12" s="30" customFormat="1">
      <c r="A29" s="178">
        <v>20</v>
      </c>
      <c r="B29" s="72" t="s">
        <v>318</v>
      </c>
      <c r="C29" s="72" t="s">
        <v>88</v>
      </c>
      <c r="D29" s="63">
        <v>7</v>
      </c>
      <c r="E29" s="100"/>
      <c r="F29" s="57">
        <f>D29*E29</f>
        <v>0</v>
      </c>
      <c r="G29" s="101" t="s">
        <v>319</v>
      </c>
      <c r="H29" s="58" t="s">
        <v>80</v>
      </c>
      <c r="I29" s="102">
        <v>3</v>
      </c>
      <c r="J29" s="102">
        <v>25</v>
      </c>
      <c r="K29" s="180">
        <f t="shared" si="1"/>
        <v>75</v>
      </c>
      <c r="L29" s="84"/>
    </row>
    <row r="30" spans="1:12" s="30" customFormat="1" ht="27.6">
      <c r="A30" s="178">
        <v>21</v>
      </c>
      <c r="B30" s="72" t="s">
        <v>241</v>
      </c>
      <c r="C30" s="72" t="s">
        <v>142</v>
      </c>
      <c r="D30" s="63">
        <v>131.27000000000001</v>
      </c>
      <c r="E30" s="100"/>
      <c r="F30" s="57">
        <f>D30*E30</f>
        <v>0</v>
      </c>
      <c r="G30" s="101" t="s">
        <v>266</v>
      </c>
      <c r="H30" s="48" t="s">
        <v>201</v>
      </c>
      <c r="I30" s="57">
        <v>161</v>
      </c>
      <c r="J30" s="102">
        <v>128</v>
      </c>
      <c r="K30" s="180">
        <f t="shared" si="1"/>
        <v>20608</v>
      </c>
      <c r="L30" s="84"/>
    </row>
    <row r="31" spans="1:12" s="30" customFormat="1">
      <c r="A31" s="178">
        <v>22</v>
      </c>
      <c r="B31" s="72"/>
      <c r="C31" s="72"/>
      <c r="D31" s="63"/>
      <c r="E31" s="100"/>
      <c r="F31" s="57"/>
      <c r="G31" s="101" t="s">
        <v>267</v>
      </c>
      <c r="H31" s="48" t="s">
        <v>141</v>
      </c>
      <c r="I31" s="57">
        <v>2</v>
      </c>
      <c r="J31" s="102">
        <v>316.67</v>
      </c>
      <c r="K31" s="180">
        <f t="shared" si="1"/>
        <v>633.34</v>
      </c>
      <c r="L31" s="84"/>
    </row>
    <row r="32" spans="1:12" s="30" customFormat="1">
      <c r="A32" s="178">
        <v>23</v>
      </c>
      <c r="B32" s="72"/>
      <c r="C32" s="72"/>
      <c r="D32" s="63"/>
      <c r="E32" s="100"/>
      <c r="F32" s="57"/>
      <c r="G32" s="101" t="s">
        <v>249</v>
      </c>
      <c r="H32" s="48" t="s">
        <v>80</v>
      </c>
      <c r="I32" s="57">
        <v>270</v>
      </c>
      <c r="J32" s="102">
        <v>12.5</v>
      </c>
      <c r="K32" s="180">
        <f t="shared" si="1"/>
        <v>3375</v>
      </c>
      <c r="L32" s="84"/>
    </row>
    <row r="33" spans="1:12" s="30" customFormat="1">
      <c r="A33" s="178">
        <v>24</v>
      </c>
      <c r="B33" s="72"/>
      <c r="C33" s="72"/>
      <c r="D33" s="63"/>
      <c r="E33" s="100"/>
      <c r="F33" s="57"/>
      <c r="G33" s="101" t="s">
        <v>250</v>
      </c>
      <c r="H33" s="48" t="s">
        <v>80</v>
      </c>
      <c r="I33" s="57">
        <v>5</v>
      </c>
      <c r="J33" s="102">
        <v>1006.49</v>
      </c>
      <c r="K33" s="180">
        <f t="shared" si="1"/>
        <v>5032.45</v>
      </c>
      <c r="L33" s="84"/>
    </row>
    <row r="34" spans="1:12" s="30" customFormat="1">
      <c r="A34" s="178">
        <v>25</v>
      </c>
      <c r="B34" s="72"/>
      <c r="C34" s="72"/>
      <c r="D34" s="63"/>
      <c r="E34" s="100"/>
      <c r="F34" s="57"/>
      <c r="G34" s="101" t="s">
        <v>251</v>
      </c>
      <c r="H34" s="48" t="s">
        <v>80</v>
      </c>
      <c r="I34" s="57">
        <v>3</v>
      </c>
      <c r="J34" s="102">
        <v>674.29</v>
      </c>
      <c r="K34" s="180">
        <f t="shared" si="1"/>
        <v>2022.87</v>
      </c>
      <c r="L34" s="84"/>
    </row>
    <row r="35" spans="1:12" s="30" customFormat="1">
      <c r="A35" s="178">
        <v>26</v>
      </c>
      <c r="B35" s="72"/>
      <c r="C35" s="72"/>
      <c r="D35" s="63"/>
      <c r="E35" s="100"/>
      <c r="F35" s="57"/>
      <c r="G35" s="101" t="s">
        <v>252</v>
      </c>
      <c r="H35" s="48" t="s">
        <v>80</v>
      </c>
      <c r="I35" s="57">
        <v>5</v>
      </c>
      <c r="J35" s="102">
        <v>148.34</v>
      </c>
      <c r="K35" s="180">
        <f t="shared" si="1"/>
        <v>741.7</v>
      </c>
      <c r="L35" s="84"/>
    </row>
    <row r="36" spans="1:12" s="30" customFormat="1">
      <c r="A36" s="178">
        <v>27</v>
      </c>
      <c r="B36" s="72"/>
      <c r="C36" s="72"/>
      <c r="D36" s="63"/>
      <c r="E36" s="100"/>
      <c r="F36" s="57"/>
      <c r="G36" s="101" t="s">
        <v>253</v>
      </c>
      <c r="H36" s="48" t="s">
        <v>80</v>
      </c>
      <c r="I36" s="57">
        <v>270</v>
      </c>
      <c r="J36" s="102">
        <v>70.400000000000006</v>
      </c>
      <c r="K36" s="180">
        <f t="shared" si="1"/>
        <v>19008</v>
      </c>
      <c r="L36" s="84"/>
    </row>
    <row r="37" spans="1:12" s="30" customFormat="1">
      <c r="A37" s="178">
        <v>28</v>
      </c>
      <c r="B37" s="72"/>
      <c r="C37" s="72"/>
      <c r="D37" s="63"/>
      <c r="E37" s="100"/>
      <c r="F37" s="57"/>
      <c r="G37" s="101" t="s">
        <v>254</v>
      </c>
      <c r="H37" s="48" t="s">
        <v>80</v>
      </c>
      <c r="I37" s="57">
        <v>135</v>
      </c>
      <c r="J37" s="102">
        <v>136.66999999999999</v>
      </c>
      <c r="K37" s="180">
        <f t="shared" si="1"/>
        <v>18450.449999999997</v>
      </c>
      <c r="L37" s="84"/>
    </row>
    <row r="38" spans="1:12" s="31" customFormat="1">
      <c r="A38" s="178">
        <v>29</v>
      </c>
      <c r="B38" s="49" t="s">
        <v>248</v>
      </c>
      <c r="C38" s="104" t="s">
        <v>86</v>
      </c>
      <c r="D38" s="225">
        <v>14.63</v>
      </c>
      <c r="E38" s="57"/>
      <c r="F38" s="57">
        <f>D38*E38</f>
        <v>0</v>
      </c>
      <c r="G38" s="103" t="s">
        <v>182</v>
      </c>
      <c r="H38" s="73" t="s">
        <v>86</v>
      </c>
      <c r="I38" s="105">
        <f>D38*1.05+D45*0.3*1.05</f>
        <v>18.3855</v>
      </c>
      <c r="J38" s="57">
        <v>136.11000000000001</v>
      </c>
      <c r="K38" s="181">
        <f t="shared" ref="K38:K49" si="2">J38*I38</f>
        <v>2502.4504050000005</v>
      </c>
      <c r="L38" s="85"/>
    </row>
    <row r="39" spans="1:12" s="31" customFormat="1">
      <c r="A39" s="178">
        <v>30</v>
      </c>
      <c r="B39" s="49"/>
      <c r="C39" s="104"/>
      <c r="D39" s="57"/>
      <c r="E39" s="57"/>
      <c r="F39" s="57"/>
      <c r="G39" s="97" t="s">
        <v>245</v>
      </c>
      <c r="H39" s="73" t="s">
        <v>80</v>
      </c>
      <c r="I39" s="105">
        <v>36</v>
      </c>
      <c r="J39" s="57">
        <v>169.17</v>
      </c>
      <c r="K39" s="181">
        <f t="shared" si="2"/>
        <v>6090.12</v>
      </c>
      <c r="L39" s="85"/>
    </row>
    <row r="40" spans="1:12" s="31" customFormat="1">
      <c r="A40" s="178">
        <v>31</v>
      </c>
      <c r="B40" s="49"/>
      <c r="C40" s="104"/>
      <c r="D40" s="57"/>
      <c r="E40" s="57"/>
      <c r="F40" s="57"/>
      <c r="G40" s="97" t="s">
        <v>244</v>
      </c>
      <c r="H40" s="73" t="s">
        <v>80</v>
      </c>
      <c r="I40" s="105">
        <v>48</v>
      </c>
      <c r="J40" s="57">
        <v>233.33</v>
      </c>
      <c r="K40" s="181">
        <f t="shared" si="2"/>
        <v>11199.84</v>
      </c>
      <c r="L40" s="85"/>
    </row>
    <row r="41" spans="1:12" s="31" customFormat="1">
      <c r="A41" s="178">
        <v>32</v>
      </c>
      <c r="B41" s="49"/>
      <c r="C41" s="104"/>
      <c r="D41" s="57"/>
      <c r="E41" s="57"/>
      <c r="F41" s="57"/>
      <c r="G41" s="97" t="s">
        <v>246</v>
      </c>
      <c r="H41" s="73" t="s">
        <v>141</v>
      </c>
      <c r="I41" s="105">
        <v>1</v>
      </c>
      <c r="J41" s="57">
        <v>310</v>
      </c>
      <c r="K41" s="181">
        <f t="shared" si="2"/>
        <v>310</v>
      </c>
      <c r="L41" s="85"/>
    </row>
    <row r="42" spans="1:12" s="31" customFormat="1">
      <c r="A42" s="178">
        <v>33</v>
      </c>
      <c r="B42" s="49"/>
      <c r="C42" s="104"/>
      <c r="D42" s="57"/>
      <c r="E42" s="57"/>
      <c r="F42" s="57"/>
      <c r="G42" s="97" t="s">
        <v>247</v>
      </c>
      <c r="H42" s="73" t="s">
        <v>141</v>
      </c>
      <c r="I42" s="105">
        <v>5</v>
      </c>
      <c r="J42" s="57">
        <v>56.11</v>
      </c>
      <c r="K42" s="181">
        <f t="shared" si="2"/>
        <v>280.55</v>
      </c>
      <c r="L42" s="85"/>
    </row>
    <row r="43" spans="1:12" s="31" customFormat="1">
      <c r="A43" s="178">
        <v>34</v>
      </c>
      <c r="B43" s="49"/>
      <c r="C43" s="104"/>
      <c r="D43" s="57"/>
      <c r="E43" s="57"/>
      <c r="F43" s="57"/>
      <c r="G43" s="103" t="s">
        <v>181</v>
      </c>
      <c r="H43" s="58" t="s">
        <v>81</v>
      </c>
      <c r="I43" s="102">
        <f>D38*0.3</f>
        <v>4.3890000000000002</v>
      </c>
      <c r="J43" s="102">
        <v>13.54</v>
      </c>
      <c r="K43" s="180">
        <f t="shared" si="2"/>
        <v>59.427059999999997</v>
      </c>
      <c r="L43" s="85"/>
    </row>
    <row r="44" spans="1:12" s="31" customFormat="1">
      <c r="A44" s="178">
        <v>35</v>
      </c>
      <c r="B44" s="49"/>
      <c r="C44" s="104"/>
      <c r="D44" s="57"/>
      <c r="E44" s="57"/>
      <c r="F44" s="57"/>
      <c r="G44" s="101" t="s">
        <v>143</v>
      </c>
      <c r="H44" s="58" t="s">
        <v>80</v>
      </c>
      <c r="I44" s="102">
        <v>5</v>
      </c>
      <c r="J44" s="102">
        <v>20.83</v>
      </c>
      <c r="K44" s="180">
        <f t="shared" si="2"/>
        <v>104.14999999999999</v>
      </c>
      <c r="L44" s="85"/>
    </row>
    <row r="45" spans="1:12" s="31" customFormat="1">
      <c r="A45" s="178">
        <v>36</v>
      </c>
      <c r="B45" s="201" t="s">
        <v>236</v>
      </c>
      <c r="C45" s="104" t="s">
        <v>88</v>
      </c>
      <c r="D45" s="200">
        <v>9.6</v>
      </c>
      <c r="E45" s="57"/>
      <c r="F45" s="57">
        <f>D45*E45</f>
        <v>0</v>
      </c>
      <c r="G45" s="97" t="s">
        <v>167</v>
      </c>
      <c r="H45" s="98" t="s">
        <v>82</v>
      </c>
      <c r="I45" s="99">
        <f>D38*0.15+D45*0.15*0.3</f>
        <v>2.6265000000000001</v>
      </c>
      <c r="J45" s="99">
        <v>43.08</v>
      </c>
      <c r="K45" s="179">
        <f t="shared" si="2"/>
        <v>113.14962</v>
      </c>
      <c r="L45" s="85"/>
    </row>
    <row r="46" spans="1:12" s="31" customFormat="1">
      <c r="A46" s="178">
        <v>37</v>
      </c>
      <c r="B46" s="49"/>
      <c r="C46" s="94"/>
      <c r="D46" s="57"/>
      <c r="E46" s="57"/>
      <c r="F46" s="57"/>
      <c r="G46" s="49" t="s">
        <v>184</v>
      </c>
      <c r="H46" s="48" t="s">
        <v>81</v>
      </c>
      <c r="I46" s="105">
        <f>D38*5+D45*0.3*5</f>
        <v>87.550000000000011</v>
      </c>
      <c r="J46" s="105">
        <v>10.67</v>
      </c>
      <c r="K46" s="181">
        <f t="shared" si="2"/>
        <v>934.15850000000012</v>
      </c>
      <c r="L46" s="85"/>
    </row>
    <row r="47" spans="1:12" s="31" customFormat="1">
      <c r="A47" s="178">
        <v>38</v>
      </c>
      <c r="B47" s="49"/>
      <c r="C47" s="94"/>
      <c r="D47" s="57"/>
      <c r="E47" s="57"/>
      <c r="F47" s="57"/>
      <c r="G47" s="49" t="s">
        <v>209</v>
      </c>
      <c r="H47" s="48" t="s">
        <v>141</v>
      </c>
      <c r="I47" s="105">
        <v>4</v>
      </c>
      <c r="J47" s="105">
        <f>320/1.2</f>
        <v>266.66666666666669</v>
      </c>
      <c r="K47" s="181">
        <f t="shared" si="2"/>
        <v>1066.6666666666667</v>
      </c>
      <c r="L47" s="85"/>
    </row>
    <row r="48" spans="1:12" s="31" customFormat="1" ht="27.6">
      <c r="A48" s="178">
        <v>39</v>
      </c>
      <c r="B48" s="69" t="s">
        <v>217</v>
      </c>
      <c r="C48" s="107" t="s">
        <v>87</v>
      </c>
      <c r="D48" s="99">
        <v>86.23</v>
      </c>
      <c r="E48" s="57"/>
      <c r="F48" s="57">
        <f>D48*E48</f>
        <v>0</v>
      </c>
      <c r="G48" s="97" t="s">
        <v>167</v>
      </c>
      <c r="H48" s="98" t="s">
        <v>82</v>
      </c>
      <c r="I48" s="99">
        <f>D48*0.1</f>
        <v>8.6230000000000011</v>
      </c>
      <c r="J48" s="99">
        <v>43.08</v>
      </c>
      <c r="K48" s="179">
        <f t="shared" si="2"/>
        <v>371.47884000000005</v>
      </c>
      <c r="L48" s="85"/>
    </row>
    <row r="49" spans="1:12" s="30" customFormat="1" ht="27.6">
      <c r="A49" s="178">
        <v>40</v>
      </c>
      <c r="B49" s="69" t="s">
        <v>234</v>
      </c>
      <c r="C49" s="107" t="s">
        <v>88</v>
      </c>
      <c r="D49" s="198">
        <f>D45</f>
        <v>9.6</v>
      </c>
      <c r="E49" s="57"/>
      <c r="F49" s="57">
        <f>D49*E49</f>
        <v>0</v>
      </c>
      <c r="G49" s="108" t="s">
        <v>168</v>
      </c>
      <c r="H49" s="73" t="s">
        <v>81</v>
      </c>
      <c r="I49" s="74">
        <f>D48*2+D49*0.3*2</f>
        <v>178.22</v>
      </c>
      <c r="J49" s="99">
        <v>11.54</v>
      </c>
      <c r="K49" s="179">
        <f t="shared" si="2"/>
        <v>2056.6587999999997</v>
      </c>
      <c r="L49" s="84"/>
    </row>
    <row r="50" spans="1:12" s="30" customFormat="1">
      <c r="A50" s="178">
        <v>41</v>
      </c>
      <c r="B50" s="69"/>
      <c r="C50" s="107"/>
      <c r="D50" s="99"/>
      <c r="E50" s="57"/>
      <c r="F50" s="57"/>
      <c r="G50" s="109" t="s">
        <v>143</v>
      </c>
      <c r="H50" s="110" t="s">
        <v>80</v>
      </c>
      <c r="I50" s="106">
        <v>5</v>
      </c>
      <c r="J50" s="106">
        <v>20.83</v>
      </c>
      <c r="K50" s="181">
        <f t="shared" ref="K50:K56" si="3">J50*I50</f>
        <v>104.14999999999999</v>
      </c>
      <c r="L50" s="84"/>
    </row>
    <row r="51" spans="1:12" s="31" customFormat="1">
      <c r="A51" s="178">
        <v>42</v>
      </c>
      <c r="B51" s="67" t="s">
        <v>144</v>
      </c>
      <c r="C51" s="107" t="s">
        <v>87</v>
      </c>
      <c r="D51" s="99">
        <v>167.89</v>
      </c>
      <c r="E51" s="57"/>
      <c r="F51" s="57">
        <f>D51*E51</f>
        <v>0</v>
      </c>
      <c r="G51" s="97" t="s">
        <v>167</v>
      </c>
      <c r="H51" s="98" t="s">
        <v>82</v>
      </c>
      <c r="I51" s="99">
        <f>D51*0.1+D52*0.3*0.1</f>
        <v>17.076999999999998</v>
      </c>
      <c r="J51" s="99">
        <v>43.08</v>
      </c>
      <c r="K51" s="179">
        <f t="shared" si="3"/>
        <v>735.67715999999984</v>
      </c>
      <c r="L51" s="85"/>
    </row>
    <row r="52" spans="1:12" s="31" customFormat="1">
      <c r="A52" s="178">
        <v>43</v>
      </c>
      <c r="B52" s="67" t="s">
        <v>235</v>
      </c>
      <c r="C52" s="107" t="s">
        <v>88</v>
      </c>
      <c r="D52" s="198">
        <v>9.6</v>
      </c>
      <c r="E52" s="57"/>
      <c r="F52" s="57">
        <f>D52*E52</f>
        <v>0</v>
      </c>
      <c r="G52" s="111" t="s">
        <v>164</v>
      </c>
      <c r="H52" s="98" t="s">
        <v>82</v>
      </c>
      <c r="I52" s="99">
        <f>(D51+D52*0.3)/7*2</f>
        <v>48.791428571428568</v>
      </c>
      <c r="J52" s="99">
        <v>334.7</v>
      </c>
      <c r="K52" s="179">
        <f t="shared" si="3"/>
        <v>16330.491142857141</v>
      </c>
      <c r="L52" s="85"/>
    </row>
    <row r="53" spans="1:12" s="31" customFormat="1">
      <c r="A53" s="178">
        <v>44</v>
      </c>
      <c r="B53" s="67" t="s">
        <v>276</v>
      </c>
      <c r="C53" s="107" t="s">
        <v>87</v>
      </c>
      <c r="D53" s="99">
        <v>16.059999999999999</v>
      </c>
      <c r="E53" s="57"/>
      <c r="F53" s="57">
        <f>D53*E53</f>
        <v>0</v>
      </c>
      <c r="G53" s="97" t="s">
        <v>167</v>
      </c>
      <c r="H53" s="98" t="s">
        <v>82</v>
      </c>
      <c r="I53" s="99">
        <f>D53*0.1</f>
        <v>1.6059999999999999</v>
      </c>
      <c r="J53" s="99">
        <v>43.08</v>
      </c>
      <c r="K53" s="179">
        <f t="shared" si="3"/>
        <v>69.186479999999989</v>
      </c>
      <c r="L53" s="85"/>
    </row>
    <row r="54" spans="1:12" s="51" customFormat="1">
      <c r="A54" s="178">
        <v>45</v>
      </c>
      <c r="B54" s="101"/>
      <c r="C54" s="101"/>
      <c r="D54" s="101"/>
      <c r="E54" s="101"/>
      <c r="F54" s="101"/>
      <c r="G54" s="111" t="s">
        <v>165</v>
      </c>
      <c r="H54" s="107" t="s">
        <v>82</v>
      </c>
      <c r="I54" s="99">
        <f>D53/7*2</f>
        <v>4.5885714285714281</v>
      </c>
      <c r="J54" s="99">
        <v>550</v>
      </c>
      <c r="K54" s="179">
        <f t="shared" si="3"/>
        <v>2523.7142857142853</v>
      </c>
      <c r="L54" s="86"/>
    </row>
    <row r="55" spans="1:12" s="47" customFormat="1" ht="27.6">
      <c r="A55" s="178">
        <v>46</v>
      </c>
      <c r="B55" s="112" t="s">
        <v>210</v>
      </c>
      <c r="C55" s="113" t="s">
        <v>87</v>
      </c>
      <c r="D55" s="114">
        <v>131.27000000000001</v>
      </c>
      <c r="E55" s="114"/>
      <c r="F55" s="115">
        <f>D55*E55</f>
        <v>0</v>
      </c>
      <c r="G55" s="97" t="s">
        <v>167</v>
      </c>
      <c r="H55" s="116" t="s">
        <v>80</v>
      </c>
      <c r="I55" s="99">
        <f>D55*0.1+D56*0.3*0.1</f>
        <v>13.127000000000002</v>
      </c>
      <c r="J55" s="99">
        <v>43.08</v>
      </c>
      <c r="K55" s="179">
        <f t="shared" si="3"/>
        <v>565.51116000000013</v>
      </c>
      <c r="L55" s="87"/>
    </row>
    <row r="56" spans="1:12" s="47" customFormat="1">
      <c r="A56" s="178">
        <v>47</v>
      </c>
      <c r="B56" s="65"/>
      <c r="C56" s="66"/>
      <c r="D56" s="59"/>
      <c r="E56" s="59"/>
      <c r="F56" s="57"/>
      <c r="G56" s="117" t="s">
        <v>233</v>
      </c>
      <c r="H56" s="116" t="s">
        <v>82</v>
      </c>
      <c r="I56" s="99">
        <f>(D55+D56*0.3)/7*2</f>
        <v>37.505714285714291</v>
      </c>
      <c r="J56" s="116">
        <v>353.56</v>
      </c>
      <c r="K56" s="179">
        <f t="shared" si="3"/>
        <v>13260.520342857144</v>
      </c>
      <c r="L56" s="87"/>
    </row>
    <row r="57" spans="1:12" s="51" customFormat="1" ht="27.6">
      <c r="A57" s="178">
        <v>48</v>
      </c>
      <c r="B57" s="69" t="s">
        <v>186</v>
      </c>
      <c r="C57" s="107" t="s">
        <v>80</v>
      </c>
      <c r="D57" s="99">
        <v>1</v>
      </c>
      <c r="E57" s="57"/>
      <c r="F57" s="57">
        <f>D57*E57</f>
        <v>0</v>
      </c>
      <c r="G57" s="75" t="s">
        <v>187</v>
      </c>
      <c r="H57" s="73" t="s">
        <v>80</v>
      </c>
      <c r="I57" s="118">
        <v>1</v>
      </c>
      <c r="J57" s="99">
        <v>2261.67</v>
      </c>
      <c r="K57" s="179">
        <f t="shared" ref="K57:K62" si="4">J57*I57</f>
        <v>2261.67</v>
      </c>
      <c r="L57" s="86"/>
    </row>
    <row r="58" spans="1:12" s="51" customFormat="1">
      <c r="A58" s="178">
        <v>49</v>
      </c>
      <c r="B58" s="69"/>
      <c r="C58" s="107"/>
      <c r="D58" s="99"/>
      <c r="E58" s="57"/>
      <c r="F58" s="57"/>
      <c r="G58" s="75" t="s">
        <v>202</v>
      </c>
      <c r="H58" s="73" t="s">
        <v>188</v>
      </c>
      <c r="I58" s="118">
        <v>1</v>
      </c>
      <c r="J58" s="99">
        <v>2132.5</v>
      </c>
      <c r="K58" s="179">
        <f t="shared" si="4"/>
        <v>2132.5</v>
      </c>
      <c r="L58" s="86"/>
    </row>
    <row r="59" spans="1:12" s="51" customFormat="1" ht="27.6">
      <c r="A59" s="178">
        <v>50</v>
      </c>
      <c r="B59" s="69"/>
      <c r="C59" s="107"/>
      <c r="D59" s="99"/>
      <c r="E59" s="57"/>
      <c r="F59" s="57"/>
      <c r="G59" s="75" t="s">
        <v>189</v>
      </c>
      <c r="H59" s="73" t="s">
        <v>190</v>
      </c>
      <c r="I59" s="118">
        <v>1</v>
      </c>
      <c r="J59" s="99">
        <v>834.17</v>
      </c>
      <c r="K59" s="179">
        <f t="shared" si="4"/>
        <v>834.17</v>
      </c>
      <c r="L59" s="86"/>
    </row>
    <row r="60" spans="1:12" s="51" customFormat="1" ht="27.6">
      <c r="A60" s="178">
        <v>51</v>
      </c>
      <c r="B60" s="69"/>
      <c r="C60" s="107"/>
      <c r="D60" s="99"/>
      <c r="E60" s="57"/>
      <c r="F60" s="57"/>
      <c r="G60" s="75" t="s">
        <v>203</v>
      </c>
      <c r="H60" s="73" t="s">
        <v>80</v>
      </c>
      <c r="I60" s="118">
        <v>1</v>
      </c>
      <c r="J60" s="99">
        <v>932.5</v>
      </c>
      <c r="K60" s="179">
        <f t="shared" si="4"/>
        <v>932.5</v>
      </c>
      <c r="L60" s="86"/>
    </row>
    <row r="61" spans="1:12" s="51" customFormat="1">
      <c r="A61" s="178">
        <v>52</v>
      </c>
      <c r="B61" s="69"/>
      <c r="C61" s="107"/>
      <c r="D61" s="99"/>
      <c r="E61" s="57"/>
      <c r="F61" s="57"/>
      <c r="G61" s="75" t="s">
        <v>204</v>
      </c>
      <c r="H61" s="73" t="s">
        <v>80</v>
      </c>
      <c r="I61" s="118">
        <v>2</v>
      </c>
      <c r="J61" s="99">
        <v>150</v>
      </c>
      <c r="K61" s="179">
        <f t="shared" si="4"/>
        <v>300</v>
      </c>
      <c r="L61" s="86"/>
    </row>
    <row r="62" spans="1:12" s="47" customFormat="1">
      <c r="A62" s="178">
        <v>53</v>
      </c>
      <c r="B62" s="69" t="s">
        <v>185</v>
      </c>
      <c r="C62" s="107" t="s">
        <v>142</v>
      </c>
      <c r="D62" s="99">
        <v>1.9</v>
      </c>
      <c r="E62" s="57"/>
      <c r="F62" s="57">
        <f>D62*E62</f>
        <v>0</v>
      </c>
      <c r="G62" s="111" t="s">
        <v>205</v>
      </c>
      <c r="H62" s="98" t="s">
        <v>82</v>
      </c>
      <c r="I62" s="99">
        <f>(D61+D62*0.3)/7*2</f>
        <v>0.16285714285714284</v>
      </c>
      <c r="J62" s="99">
        <v>328.13</v>
      </c>
      <c r="K62" s="179">
        <f t="shared" si="4"/>
        <v>53.438314285714277</v>
      </c>
      <c r="L62" s="87"/>
    </row>
    <row r="63" spans="1:12" s="51" customFormat="1">
      <c r="A63" s="178">
        <v>54</v>
      </c>
      <c r="B63" s="49"/>
      <c r="C63" s="98"/>
      <c r="D63" s="57"/>
      <c r="E63" s="57"/>
      <c r="F63" s="57"/>
      <c r="G63" s="111"/>
      <c r="H63" s="98"/>
      <c r="I63" s="99"/>
      <c r="J63" s="99"/>
      <c r="K63" s="179">
        <f>J63*I63</f>
        <v>0</v>
      </c>
      <c r="L63" s="86"/>
    </row>
    <row r="64" spans="1:12" s="47" customFormat="1">
      <c r="A64" s="178">
        <v>55</v>
      </c>
      <c r="B64" s="49" t="s">
        <v>191</v>
      </c>
      <c r="C64" s="48" t="s">
        <v>88</v>
      </c>
      <c r="D64" s="225">
        <v>56.96</v>
      </c>
      <c r="E64" s="59"/>
      <c r="F64" s="57">
        <f>D64*E64</f>
        <v>0</v>
      </c>
      <c r="G64" s="119" t="s">
        <v>192</v>
      </c>
      <c r="H64" s="120" t="s">
        <v>193</v>
      </c>
      <c r="I64" s="60">
        <f>D64*1.2</f>
        <v>68.352000000000004</v>
      </c>
      <c r="J64" s="60">
        <v>21.33</v>
      </c>
      <c r="K64" s="180">
        <f t="shared" ref="K64:K69" si="5">J64*I64</f>
        <v>1457.9481599999999</v>
      </c>
      <c r="L64" s="87"/>
    </row>
    <row r="65" spans="1:12" s="47" customFormat="1">
      <c r="A65" s="178">
        <v>56</v>
      </c>
      <c r="B65" s="49"/>
      <c r="C65" s="48"/>
      <c r="D65" s="57"/>
      <c r="E65" s="59"/>
      <c r="F65" s="57"/>
      <c r="G65" s="119" t="s">
        <v>194</v>
      </c>
      <c r="H65" s="120" t="s">
        <v>195</v>
      </c>
      <c r="I65" s="60">
        <v>4</v>
      </c>
      <c r="J65" s="60">
        <v>22.5</v>
      </c>
      <c r="K65" s="180">
        <f t="shared" si="5"/>
        <v>90</v>
      </c>
      <c r="L65" s="87"/>
    </row>
    <row r="66" spans="1:12" s="47" customFormat="1">
      <c r="A66" s="178">
        <v>57</v>
      </c>
      <c r="B66" s="49"/>
      <c r="C66" s="48"/>
      <c r="D66" s="57"/>
      <c r="E66" s="59"/>
      <c r="F66" s="57"/>
      <c r="G66" s="119" t="s">
        <v>196</v>
      </c>
      <c r="H66" s="120" t="s">
        <v>195</v>
      </c>
      <c r="I66" s="60">
        <v>3</v>
      </c>
      <c r="J66" s="60">
        <v>22.5</v>
      </c>
      <c r="K66" s="180">
        <f t="shared" si="5"/>
        <v>67.5</v>
      </c>
      <c r="L66" s="87"/>
    </row>
    <row r="67" spans="1:12" s="47" customFormat="1">
      <c r="A67" s="178">
        <v>58</v>
      </c>
      <c r="B67" s="49"/>
      <c r="C67" s="48"/>
      <c r="D67" s="57"/>
      <c r="E67" s="59"/>
      <c r="F67" s="57"/>
      <c r="G67" s="119" t="s">
        <v>197</v>
      </c>
      <c r="H67" s="120" t="s">
        <v>195</v>
      </c>
      <c r="I67" s="60">
        <v>2</v>
      </c>
      <c r="J67" s="60">
        <v>22.5</v>
      </c>
      <c r="K67" s="180">
        <f t="shared" si="5"/>
        <v>45</v>
      </c>
      <c r="L67" s="87"/>
    </row>
    <row r="68" spans="1:12" s="47" customFormat="1">
      <c r="A68" s="178">
        <v>59</v>
      </c>
      <c r="B68" s="49"/>
      <c r="C68" s="48"/>
      <c r="D68" s="57"/>
      <c r="E68" s="59"/>
      <c r="F68" s="57"/>
      <c r="G68" s="119" t="s">
        <v>198</v>
      </c>
      <c r="H68" s="120" t="s">
        <v>195</v>
      </c>
      <c r="I68" s="60">
        <v>2</v>
      </c>
      <c r="J68" s="60">
        <v>22.5</v>
      </c>
      <c r="K68" s="180">
        <f t="shared" si="5"/>
        <v>45</v>
      </c>
      <c r="L68" s="87"/>
    </row>
    <row r="69" spans="1:12" s="47" customFormat="1">
      <c r="A69" s="178">
        <v>60</v>
      </c>
      <c r="B69" s="49"/>
      <c r="C69" s="48"/>
      <c r="D69" s="57"/>
      <c r="E69" s="59"/>
      <c r="F69" s="57"/>
      <c r="G69" s="119" t="s">
        <v>140</v>
      </c>
      <c r="H69" s="120" t="s">
        <v>141</v>
      </c>
      <c r="I69" s="60">
        <v>1</v>
      </c>
      <c r="J69" s="60">
        <v>29.67</v>
      </c>
      <c r="K69" s="180">
        <f t="shared" si="5"/>
        <v>29.67</v>
      </c>
      <c r="L69" s="87"/>
    </row>
    <row r="70" spans="1:12" s="47" customFormat="1">
      <c r="A70" s="178">
        <v>61</v>
      </c>
      <c r="B70" s="82" t="s">
        <v>272</v>
      </c>
      <c r="C70" s="48"/>
      <c r="D70" s="57"/>
      <c r="E70" s="59"/>
      <c r="F70" s="57"/>
      <c r="G70" s="45"/>
      <c r="H70" s="48"/>
      <c r="I70" s="74"/>
      <c r="J70" s="74"/>
      <c r="K70" s="182"/>
      <c r="L70" s="87"/>
    </row>
    <row r="71" spans="1:12" s="47" customFormat="1">
      <c r="A71" s="178">
        <v>62</v>
      </c>
      <c r="B71" s="49" t="s">
        <v>273</v>
      </c>
      <c r="C71" s="48" t="s">
        <v>80</v>
      </c>
      <c r="D71" s="57">
        <v>1</v>
      </c>
      <c r="E71" s="59"/>
      <c r="F71" s="57">
        <f t="shared" ref="F71:F97" si="6">D71*E71</f>
        <v>0</v>
      </c>
      <c r="G71" s="232" t="s">
        <v>326</v>
      </c>
      <c r="H71" s="205" t="s">
        <v>80</v>
      </c>
      <c r="I71" s="198">
        <v>1</v>
      </c>
      <c r="J71" s="210">
        <v>34850</v>
      </c>
      <c r="K71" s="200">
        <f>I71*J71</f>
        <v>34850</v>
      </c>
      <c r="L71" s="87"/>
    </row>
    <row r="72" spans="1:12" s="47" customFormat="1">
      <c r="A72" s="178">
        <v>63</v>
      </c>
      <c r="B72" s="49"/>
      <c r="C72" s="48"/>
      <c r="D72" s="57"/>
      <c r="E72" s="59"/>
      <c r="F72" s="57"/>
      <c r="G72" s="75" t="s">
        <v>288</v>
      </c>
      <c r="H72" s="206" t="s">
        <v>88</v>
      </c>
      <c r="I72" s="207">
        <v>47</v>
      </c>
      <c r="J72" s="208">
        <v>90</v>
      </c>
      <c r="K72" s="209">
        <f t="shared" ref="K72:K79" si="7">J72*I72</f>
        <v>4230</v>
      </c>
      <c r="L72" s="87"/>
    </row>
    <row r="73" spans="1:12" s="47" customFormat="1">
      <c r="A73" s="178">
        <v>64</v>
      </c>
      <c r="B73" s="49"/>
      <c r="C73" s="48"/>
      <c r="D73" s="57"/>
      <c r="E73" s="59"/>
      <c r="F73" s="57"/>
      <c r="G73" s="75" t="s">
        <v>289</v>
      </c>
      <c r="H73" s="206" t="s">
        <v>88</v>
      </c>
      <c r="I73" s="207">
        <v>47</v>
      </c>
      <c r="J73" s="208">
        <v>165.83</v>
      </c>
      <c r="K73" s="209">
        <f t="shared" si="7"/>
        <v>7794.01</v>
      </c>
      <c r="L73" s="87"/>
    </row>
    <row r="74" spans="1:12" s="47" customFormat="1">
      <c r="A74" s="178">
        <v>65</v>
      </c>
      <c r="B74" s="49"/>
      <c r="C74" s="48"/>
      <c r="D74" s="57"/>
      <c r="E74" s="59"/>
      <c r="F74" s="57"/>
      <c r="G74" s="75" t="s">
        <v>290</v>
      </c>
      <c r="H74" s="206" t="s">
        <v>88</v>
      </c>
      <c r="I74" s="207">
        <v>47</v>
      </c>
      <c r="J74" s="208">
        <v>11</v>
      </c>
      <c r="K74" s="209">
        <f t="shared" si="7"/>
        <v>517</v>
      </c>
      <c r="L74" s="87"/>
    </row>
    <row r="75" spans="1:12" s="47" customFormat="1">
      <c r="A75" s="178">
        <v>66</v>
      </c>
      <c r="B75" s="49"/>
      <c r="C75" s="48"/>
      <c r="D75" s="57"/>
      <c r="E75" s="59"/>
      <c r="F75" s="57"/>
      <c r="G75" s="75" t="s">
        <v>291</v>
      </c>
      <c r="H75" s="206" t="s">
        <v>88</v>
      </c>
      <c r="I75" s="207">
        <v>47</v>
      </c>
      <c r="J75" s="208">
        <v>19.8</v>
      </c>
      <c r="K75" s="209">
        <f t="shared" si="7"/>
        <v>930.6</v>
      </c>
      <c r="L75" s="87"/>
    </row>
    <row r="76" spans="1:12" s="47" customFormat="1">
      <c r="A76" s="178">
        <v>67</v>
      </c>
      <c r="B76" s="49"/>
      <c r="C76" s="48"/>
      <c r="D76" s="57"/>
      <c r="E76" s="59"/>
      <c r="F76" s="57"/>
      <c r="G76" s="75" t="s">
        <v>292</v>
      </c>
      <c r="H76" s="206" t="s">
        <v>88</v>
      </c>
      <c r="I76" s="207">
        <v>49</v>
      </c>
      <c r="J76" s="208">
        <v>66</v>
      </c>
      <c r="K76" s="209">
        <f t="shared" si="7"/>
        <v>3234</v>
      </c>
      <c r="L76" s="87"/>
    </row>
    <row r="77" spans="1:12" s="47" customFormat="1">
      <c r="A77" s="178">
        <v>68</v>
      </c>
      <c r="B77" s="49"/>
      <c r="C77" s="48"/>
      <c r="D77" s="57"/>
      <c r="E77" s="59"/>
      <c r="F77" s="57"/>
      <c r="G77" s="75" t="s">
        <v>293</v>
      </c>
      <c r="H77" s="206" t="s">
        <v>80</v>
      </c>
      <c r="I77" s="207">
        <v>1</v>
      </c>
      <c r="J77" s="208">
        <v>330</v>
      </c>
      <c r="K77" s="209">
        <f t="shared" si="7"/>
        <v>330</v>
      </c>
      <c r="L77" s="87"/>
    </row>
    <row r="78" spans="1:12" s="47" customFormat="1">
      <c r="A78" s="178">
        <v>69</v>
      </c>
      <c r="B78" s="49"/>
      <c r="C78" s="48"/>
      <c r="D78" s="57"/>
      <c r="E78" s="59"/>
      <c r="F78" s="57"/>
      <c r="G78" s="75" t="s">
        <v>294</v>
      </c>
      <c r="H78" s="206" t="s">
        <v>88</v>
      </c>
      <c r="I78" s="207">
        <v>80</v>
      </c>
      <c r="J78" s="208">
        <v>3.32</v>
      </c>
      <c r="K78" s="209">
        <f t="shared" si="7"/>
        <v>265.59999999999997</v>
      </c>
      <c r="L78" s="87"/>
    </row>
    <row r="79" spans="1:12" s="47" customFormat="1">
      <c r="A79" s="178">
        <v>70</v>
      </c>
      <c r="B79" s="49"/>
      <c r="C79" s="48"/>
      <c r="D79" s="57"/>
      <c r="E79" s="59"/>
      <c r="F79" s="57"/>
      <c r="G79" s="75" t="s">
        <v>295</v>
      </c>
      <c r="H79" s="206" t="s">
        <v>80</v>
      </c>
      <c r="I79" s="207">
        <v>4</v>
      </c>
      <c r="J79" s="208">
        <v>15</v>
      </c>
      <c r="K79" s="209">
        <f t="shared" si="7"/>
        <v>60</v>
      </c>
      <c r="L79" s="87"/>
    </row>
    <row r="80" spans="1:12" s="47" customFormat="1">
      <c r="A80" s="178">
        <v>71</v>
      </c>
      <c r="B80" s="211" t="s">
        <v>296</v>
      </c>
      <c r="C80" s="212" t="s">
        <v>80</v>
      </c>
      <c r="D80" s="76">
        <v>1</v>
      </c>
      <c r="E80" s="76"/>
      <c r="F80" s="76">
        <f>E80*D80</f>
        <v>0</v>
      </c>
      <c r="G80" s="75" t="s">
        <v>297</v>
      </c>
      <c r="H80" s="206" t="s">
        <v>80</v>
      </c>
      <c r="I80" s="213">
        <v>1</v>
      </c>
      <c r="J80" s="214">
        <v>2940</v>
      </c>
      <c r="K80" s="215">
        <f>J80*I80</f>
        <v>2940</v>
      </c>
      <c r="L80" s="87"/>
    </row>
    <row r="81" spans="1:12" s="47" customFormat="1">
      <c r="A81" s="178">
        <v>72</v>
      </c>
      <c r="B81" s="211" t="s">
        <v>298</v>
      </c>
      <c r="C81" s="212" t="s">
        <v>208</v>
      </c>
      <c r="D81" s="76">
        <v>1</v>
      </c>
      <c r="E81" s="76"/>
      <c r="F81" s="76">
        <f>D81*E81</f>
        <v>0</v>
      </c>
      <c r="G81" s="75" t="s">
        <v>299</v>
      </c>
      <c r="H81" s="216" t="s">
        <v>81</v>
      </c>
      <c r="I81" s="217">
        <v>5</v>
      </c>
      <c r="J81" s="208">
        <v>360</v>
      </c>
      <c r="K81" s="208">
        <f t="shared" ref="K81" si="8">J81*I81</f>
        <v>1800</v>
      </c>
      <c r="L81" s="87"/>
    </row>
    <row r="82" spans="1:12" s="47" customFormat="1">
      <c r="A82" s="178">
        <v>73</v>
      </c>
      <c r="B82" s="211" t="s">
        <v>300</v>
      </c>
      <c r="C82" s="212" t="s">
        <v>201</v>
      </c>
      <c r="D82" s="76">
        <v>14</v>
      </c>
      <c r="E82" s="76"/>
      <c r="F82" s="76">
        <f>D82*E82</f>
        <v>0</v>
      </c>
      <c r="G82" s="75" t="s">
        <v>301</v>
      </c>
      <c r="H82" s="216" t="s">
        <v>80</v>
      </c>
      <c r="I82" s="217">
        <v>1</v>
      </c>
      <c r="J82" s="208">
        <v>1505.8333333333301</v>
      </c>
      <c r="K82" s="215">
        <f>J82*I82</f>
        <v>1505.8333333333301</v>
      </c>
      <c r="L82" s="87"/>
    </row>
    <row r="83" spans="1:12" s="47" customFormat="1">
      <c r="A83" s="178">
        <v>74</v>
      </c>
      <c r="B83" s="211"/>
      <c r="C83" s="212"/>
      <c r="D83" s="76"/>
      <c r="E83" s="76"/>
      <c r="F83" s="76"/>
      <c r="G83" s="75" t="s">
        <v>302</v>
      </c>
      <c r="H83" s="216" t="s">
        <v>80</v>
      </c>
      <c r="I83" s="217">
        <v>1</v>
      </c>
      <c r="J83" s="208">
        <v>135.83000000000001</v>
      </c>
      <c r="K83" s="215">
        <f>J83*I83</f>
        <v>135.83000000000001</v>
      </c>
      <c r="L83" s="87"/>
    </row>
    <row r="84" spans="1:12" s="47" customFormat="1">
      <c r="A84" s="178">
        <v>75</v>
      </c>
      <c r="B84" s="211"/>
      <c r="C84" s="212"/>
      <c r="D84" s="76"/>
      <c r="E84" s="76"/>
      <c r="F84" s="76"/>
      <c r="G84" s="75" t="s">
        <v>303</v>
      </c>
      <c r="H84" s="216" t="s">
        <v>80</v>
      </c>
      <c r="I84" s="217">
        <v>1</v>
      </c>
      <c r="J84" s="208">
        <v>57.5</v>
      </c>
      <c r="K84" s="215">
        <f>J84*I84</f>
        <v>57.5</v>
      </c>
      <c r="L84" s="87"/>
    </row>
    <row r="85" spans="1:12" s="47" customFormat="1">
      <c r="A85" s="178">
        <v>76</v>
      </c>
      <c r="B85" s="211"/>
      <c r="C85" s="212"/>
      <c r="D85" s="76"/>
      <c r="E85" s="76"/>
      <c r="F85" s="76"/>
      <c r="G85" s="75" t="s">
        <v>304</v>
      </c>
      <c r="H85" s="216" t="s">
        <v>80</v>
      </c>
      <c r="I85" s="217">
        <v>3</v>
      </c>
      <c r="J85" s="208">
        <v>71.67</v>
      </c>
      <c r="K85" s="215">
        <f>J85*I85</f>
        <v>215.01</v>
      </c>
      <c r="L85" s="87"/>
    </row>
    <row r="86" spans="1:12" s="47" customFormat="1">
      <c r="A86" s="178">
        <v>77</v>
      </c>
      <c r="B86" s="211"/>
      <c r="C86" s="212"/>
      <c r="D86" s="76"/>
      <c r="E86" s="76"/>
      <c r="F86" s="76"/>
      <c r="G86" s="75" t="s">
        <v>305</v>
      </c>
      <c r="H86" s="216" t="s">
        <v>80</v>
      </c>
      <c r="I86" s="217">
        <v>2</v>
      </c>
      <c r="J86" s="208">
        <v>71.67</v>
      </c>
      <c r="K86" s="215">
        <f>J86*I86</f>
        <v>143.34</v>
      </c>
      <c r="L86" s="87"/>
    </row>
    <row r="87" spans="1:12" s="47" customFormat="1">
      <c r="A87" s="178">
        <v>78</v>
      </c>
      <c r="B87" s="211"/>
      <c r="C87" s="212"/>
      <c r="D87" s="76"/>
      <c r="E87" s="76"/>
      <c r="F87" s="76"/>
      <c r="G87" s="75" t="s">
        <v>306</v>
      </c>
      <c r="H87" s="216" t="s">
        <v>80</v>
      </c>
      <c r="I87" s="217">
        <v>1</v>
      </c>
      <c r="J87" s="208">
        <v>120.83</v>
      </c>
      <c r="K87" s="215">
        <f t="shared" ref="K87:K96" si="9">J87*I87</f>
        <v>120.83</v>
      </c>
      <c r="L87" s="87"/>
    </row>
    <row r="88" spans="1:12" s="47" customFormat="1">
      <c r="A88" s="178">
        <v>79</v>
      </c>
      <c r="B88" s="211"/>
      <c r="C88" s="212"/>
      <c r="D88" s="76"/>
      <c r="E88" s="76"/>
      <c r="F88" s="76"/>
      <c r="G88" s="75" t="s">
        <v>307</v>
      </c>
      <c r="H88" s="216" t="s">
        <v>80</v>
      </c>
      <c r="I88" s="217">
        <v>1</v>
      </c>
      <c r="J88" s="208">
        <v>56.760000000000005</v>
      </c>
      <c r="K88" s="215">
        <f t="shared" si="9"/>
        <v>56.760000000000005</v>
      </c>
      <c r="L88" s="87"/>
    </row>
    <row r="89" spans="1:12" s="47" customFormat="1">
      <c r="A89" s="178">
        <v>80</v>
      </c>
      <c r="B89" s="211"/>
      <c r="C89" s="212"/>
      <c r="D89" s="76"/>
      <c r="E89" s="76"/>
      <c r="F89" s="76"/>
      <c r="G89" s="75" t="s">
        <v>308</v>
      </c>
      <c r="H89" s="216" t="s">
        <v>80</v>
      </c>
      <c r="I89" s="217">
        <v>1</v>
      </c>
      <c r="J89" s="208">
        <v>155</v>
      </c>
      <c r="K89" s="215">
        <f t="shared" si="9"/>
        <v>155</v>
      </c>
      <c r="L89" s="87"/>
    </row>
    <row r="90" spans="1:12" s="47" customFormat="1">
      <c r="A90" s="178">
        <v>81</v>
      </c>
      <c r="B90" s="211"/>
      <c r="C90" s="212"/>
      <c r="D90" s="76"/>
      <c r="E90" s="76"/>
      <c r="F90" s="76"/>
      <c r="G90" s="75" t="s">
        <v>309</v>
      </c>
      <c r="H90" s="216" t="s">
        <v>80</v>
      </c>
      <c r="I90" s="217">
        <v>2</v>
      </c>
      <c r="J90" s="208">
        <v>456.67</v>
      </c>
      <c r="K90" s="215">
        <f t="shared" si="9"/>
        <v>913.34</v>
      </c>
      <c r="L90" s="87"/>
    </row>
    <row r="91" spans="1:12" s="47" customFormat="1">
      <c r="A91" s="178">
        <v>82</v>
      </c>
      <c r="B91" s="211"/>
      <c r="C91" s="212"/>
      <c r="D91" s="76"/>
      <c r="E91" s="76"/>
      <c r="F91" s="76"/>
      <c r="G91" s="75" t="s">
        <v>310</v>
      </c>
      <c r="H91" s="216" t="s">
        <v>80</v>
      </c>
      <c r="I91" s="217">
        <v>2</v>
      </c>
      <c r="J91" s="208">
        <v>606.66999999999996</v>
      </c>
      <c r="K91" s="215">
        <f t="shared" si="9"/>
        <v>1213.3399999999999</v>
      </c>
      <c r="L91" s="87"/>
    </row>
    <row r="92" spans="1:12" s="47" customFormat="1">
      <c r="A92" s="178">
        <v>83</v>
      </c>
      <c r="B92" s="211"/>
      <c r="C92" s="212"/>
      <c r="D92" s="76"/>
      <c r="E92" s="76"/>
      <c r="F92" s="76"/>
      <c r="G92" s="75" t="s">
        <v>311</v>
      </c>
      <c r="H92" s="216" t="s">
        <v>80</v>
      </c>
      <c r="I92" s="217">
        <v>3</v>
      </c>
      <c r="J92" s="208">
        <v>72.5</v>
      </c>
      <c r="K92" s="215">
        <f t="shared" si="9"/>
        <v>217.5</v>
      </c>
      <c r="L92" s="87"/>
    </row>
    <row r="93" spans="1:12" s="47" customFormat="1">
      <c r="A93" s="178">
        <v>84</v>
      </c>
      <c r="B93" s="211"/>
      <c r="C93" s="212"/>
      <c r="D93" s="76"/>
      <c r="E93" s="76"/>
      <c r="F93" s="76"/>
      <c r="G93" s="75" t="s">
        <v>312</v>
      </c>
      <c r="H93" s="216" t="s">
        <v>80</v>
      </c>
      <c r="I93" s="217">
        <v>1</v>
      </c>
      <c r="J93" s="208">
        <v>157.07999999999998</v>
      </c>
      <c r="K93" s="215">
        <f t="shared" si="9"/>
        <v>157.07999999999998</v>
      </c>
      <c r="L93" s="87"/>
    </row>
    <row r="94" spans="1:12" s="47" customFormat="1">
      <c r="A94" s="178">
        <v>85</v>
      </c>
      <c r="B94" s="211" t="s">
        <v>313</v>
      </c>
      <c r="C94" s="218" t="s">
        <v>80</v>
      </c>
      <c r="D94" s="76">
        <v>1</v>
      </c>
      <c r="E94" s="76"/>
      <c r="F94" s="76">
        <f t="shared" ref="F94:F95" si="10">D94*E94</f>
        <v>0</v>
      </c>
      <c r="G94" s="75" t="s">
        <v>314</v>
      </c>
      <c r="H94" s="216" t="s">
        <v>80</v>
      </c>
      <c r="I94" s="217">
        <v>3</v>
      </c>
      <c r="J94" s="208">
        <v>125</v>
      </c>
      <c r="K94" s="208">
        <f t="shared" si="9"/>
        <v>375</v>
      </c>
      <c r="L94" s="87"/>
    </row>
    <row r="95" spans="1:12" s="47" customFormat="1">
      <c r="A95" s="178">
        <v>86</v>
      </c>
      <c r="B95" s="211" t="s">
        <v>315</v>
      </c>
      <c r="C95" s="218" t="s">
        <v>80</v>
      </c>
      <c r="D95" s="76">
        <v>2</v>
      </c>
      <c r="E95" s="76"/>
      <c r="F95" s="76">
        <f t="shared" si="10"/>
        <v>0</v>
      </c>
      <c r="G95" s="75" t="s">
        <v>316</v>
      </c>
      <c r="H95" s="216" t="s">
        <v>80</v>
      </c>
      <c r="I95" s="217">
        <v>2</v>
      </c>
      <c r="J95" s="208">
        <v>117.5</v>
      </c>
      <c r="K95" s="215">
        <f t="shared" si="9"/>
        <v>235</v>
      </c>
      <c r="L95" s="87"/>
    </row>
    <row r="96" spans="1:12" s="47" customFormat="1">
      <c r="A96" s="178">
        <v>87</v>
      </c>
      <c r="B96" s="211"/>
      <c r="C96" s="218"/>
      <c r="D96" s="219"/>
      <c r="E96" s="220"/>
      <c r="F96" s="220"/>
      <c r="G96" s="75" t="s">
        <v>317</v>
      </c>
      <c r="H96" s="216" t="s">
        <v>80</v>
      </c>
      <c r="I96" s="217">
        <v>1</v>
      </c>
      <c r="J96" s="208">
        <v>250</v>
      </c>
      <c r="K96" s="208">
        <f t="shared" si="9"/>
        <v>250</v>
      </c>
      <c r="L96" s="87"/>
    </row>
    <row r="97" spans="1:12" s="46" customFormat="1">
      <c r="A97" s="178">
        <v>88</v>
      </c>
      <c r="B97" s="49" t="s">
        <v>279</v>
      </c>
      <c r="C97" s="48" t="s">
        <v>88</v>
      </c>
      <c r="D97" s="57">
        <v>47</v>
      </c>
      <c r="E97" s="59"/>
      <c r="F97" s="57">
        <f t="shared" si="6"/>
        <v>0</v>
      </c>
      <c r="G97" s="199" t="s">
        <v>274</v>
      </c>
      <c r="H97" s="120" t="s">
        <v>88</v>
      </c>
      <c r="I97" s="60">
        <v>47</v>
      </c>
      <c r="J97" s="60">
        <v>36.126979166666679</v>
      </c>
      <c r="K97" s="180">
        <f>I97*J97</f>
        <v>1697.9680208333339</v>
      </c>
      <c r="L97" s="88"/>
    </row>
    <row r="98" spans="1:12" s="30" customFormat="1">
      <c r="A98" s="178">
        <v>89</v>
      </c>
      <c r="B98" s="49" t="s">
        <v>323</v>
      </c>
      <c r="C98" s="48" t="s">
        <v>80</v>
      </c>
      <c r="D98" s="57">
        <v>1</v>
      </c>
      <c r="E98" s="57"/>
      <c r="F98" s="57">
        <f>D98*E98</f>
        <v>0</v>
      </c>
      <c r="G98" s="75" t="s">
        <v>324</v>
      </c>
      <c r="H98" s="73" t="s">
        <v>80</v>
      </c>
      <c r="I98" s="118">
        <v>1</v>
      </c>
      <c r="J98" s="118" t="s">
        <v>105</v>
      </c>
      <c r="K98" s="183">
        <v>0</v>
      </c>
      <c r="L98" s="84"/>
    </row>
    <row r="99" spans="1:12" s="30" customFormat="1">
      <c r="A99" s="178">
        <v>90</v>
      </c>
      <c r="B99" s="49"/>
      <c r="C99" s="48"/>
      <c r="D99" s="57"/>
      <c r="E99" s="57"/>
      <c r="F99" s="57"/>
      <c r="G99" s="119" t="s">
        <v>325</v>
      </c>
      <c r="H99" s="120" t="s">
        <v>80</v>
      </c>
      <c r="I99" s="60">
        <v>4</v>
      </c>
      <c r="J99" s="121">
        <v>25</v>
      </c>
      <c r="K99" s="183">
        <f t="shared" ref="K99" si="11">J99*I99</f>
        <v>100</v>
      </c>
      <c r="L99" s="84"/>
    </row>
    <row r="100" spans="1:12" s="31" customFormat="1">
      <c r="A100" s="178">
        <v>91</v>
      </c>
      <c r="B100" s="122" t="s">
        <v>218</v>
      </c>
      <c r="C100" s="123" t="s">
        <v>102</v>
      </c>
      <c r="D100" s="76">
        <v>1</v>
      </c>
      <c r="E100" s="76"/>
      <c r="F100" s="76">
        <f>D100*E100</f>
        <v>0</v>
      </c>
      <c r="G100" s="122" t="s">
        <v>219</v>
      </c>
      <c r="H100" s="123" t="s">
        <v>80</v>
      </c>
      <c r="I100" s="124">
        <v>1</v>
      </c>
      <c r="J100" s="125" t="s">
        <v>105</v>
      </c>
      <c r="K100" s="183">
        <v>0</v>
      </c>
      <c r="L100" s="85"/>
    </row>
    <row r="101" spans="1:12" s="31" customFormat="1">
      <c r="A101" s="178">
        <v>92</v>
      </c>
      <c r="B101" s="222"/>
      <c r="C101" s="222"/>
      <c r="D101" s="222"/>
      <c r="E101" s="222"/>
      <c r="F101" s="222"/>
      <c r="G101" s="122" t="s">
        <v>229</v>
      </c>
      <c r="H101" s="123" t="s">
        <v>80</v>
      </c>
      <c r="I101" s="124">
        <v>1</v>
      </c>
      <c r="J101" s="125" t="s">
        <v>105</v>
      </c>
      <c r="K101" s="183">
        <v>0</v>
      </c>
      <c r="L101" s="85"/>
    </row>
    <row r="102" spans="1:12" s="31" customFormat="1">
      <c r="A102" s="178">
        <v>93</v>
      </c>
      <c r="B102" s="122" t="s">
        <v>228</v>
      </c>
      <c r="C102" s="123" t="s">
        <v>286</v>
      </c>
      <c r="D102" s="76">
        <v>1</v>
      </c>
      <c r="E102" s="76"/>
      <c r="F102" s="76">
        <f>D102*E102</f>
        <v>0</v>
      </c>
      <c r="G102" s="122" t="s">
        <v>230</v>
      </c>
      <c r="H102" s="123" t="s">
        <v>80</v>
      </c>
      <c r="I102" s="124">
        <v>1</v>
      </c>
      <c r="J102" s="125" t="s">
        <v>105</v>
      </c>
      <c r="K102" s="183">
        <v>0</v>
      </c>
      <c r="L102" s="85"/>
    </row>
    <row r="103" spans="1:12" s="31" customFormat="1">
      <c r="A103" s="178">
        <v>94</v>
      </c>
      <c r="B103" s="49" t="s">
        <v>285</v>
      </c>
      <c r="C103" s="123" t="s">
        <v>80</v>
      </c>
      <c r="D103" s="76">
        <v>6</v>
      </c>
      <c r="E103" s="76"/>
      <c r="F103" s="76">
        <f>D103*E103</f>
        <v>0</v>
      </c>
      <c r="G103" s="202" t="s">
        <v>287</v>
      </c>
      <c r="H103" s="203" t="s">
        <v>80</v>
      </c>
      <c r="I103" s="203">
        <v>6</v>
      </c>
      <c r="J103" s="221">
        <v>1270</v>
      </c>
      <c r="K103" s="221">
        <f>I103*J103</f>
        <v>7620</v>
      </c>
      <c r="L103" s="85"/>
    </row>
    <row r="104" spans="1:12" s="31" customFormat="1">
      <c r="A104" s="178">
        <v>95</v>
      </c>
      <c r="B104" s="122" t="s">
        <v>173</v>
      </c>
      <c r="C104" s="126" t="s">
        <v>80</v>
      </c>
      <c r="D104" s="59">
        <v>5</v>
      </c>
      <c r="E104" s="59"/>
      <c r="F104" s="57">
        <f>D104*E104</f>
        <v>0</v>
      </c>
      <c r="G104" s="75" t="s">
        <v>174</v>
      </c>
      <c r="H104" s="73" t="s">
        <v>80</v>
      </c>
      <c r="I104" s="118">
        <f>D104</f>
        <v>5</v>
      </c>
      <c r="J104" s="127" t="s">
        <v>105</v>
      </c>
      <c r="K104" s="180">
        <v>0</v>
      </c>
      <c r="L104" s="85"/>
    </row>
    <row r="105" spans="1:12" s="31" customFormat="1">
      <c r="A105" s="178">
        <v>96</v>
      </c>
      <c r="B105" s="53"/>
      <c r="C105" s="54"/>
      <c r="D105" s="60"/>
      <c r="E105" s="59"/>
      <c r="F105" s="57"/>
      <c r="G105" s="111" t="s">
        <v>175</v>
      </c>
      <c r="H105" s="98" t="s">
        <v>80</v>
      </c>
      <c r="I105" s="99">
        <f>D104*2</f>
        <v>10</v>
      </c>
      <c r="J105" s="121">
        <v>10.25</v>
      </c>
      <c r="K105" s="180">
        <f>J105*I105</f>
        <v>102.5</v>
      </c>
      <c r="L105" s="85"/>
    </row>
    <row r="106" spans="1:12" s="31" customFormat="1" ht="41.4">
      <c r="A106" s="178">
        <v>97</v>
      </c>
      <c r="B106" s="25" t="s">
        <v>90</v>
      </c>
      <c r="C106" s="23"/>
      <c r="D106" s="24"/>
      <c r="E106" s="64"/>
      <c r="F106" s="24">
        <f>SUM(F8:F105)</f>
        <v>0</v>
      </c>
      <c r="G106" s="25" t="s">
        <v>91</v>
      </c>
      <c r="H106" s="26"/>
      <c r="I106" s="27"/>
      <c r="J106" s="61"/>
      <c r="K106" s="184">
        <f>SUM(K8:K105)</f>
        <v>318224.69389154768</v>
      </c>
      <c r="L106" s="85"/>
    </row>
    <row r="107" spans="1:12" s="31" customFormat="1">
      <c r="A107" s="178">
        <v>98</v>
      </c>
      <c r="B107" s="128" t="s">
        <v>83</v>
      </c>
      <c r="C107" s="48"/>
      <c r="D107" s="57"/>
      <c r="E107" s="57"/>
      <c r="F107" s="57"/>
      <c r="G107" s="45"/>
      <c r="H107" s="48"/>
      <c r="I107" s="74"/>
      <c r="J107" s="74"/>
      <c r="K107" s="182"/>
      <c r="L107" s="85"/>
    </row>
    <row r="108" spans="1:12" s="31" customFormat="1">
      <c r="A108" s="178">
        <v>99</v>
      </c>
      <c r="B108" s="49" t="s">
        <v>100</v>
      </c>
      <c r="C108" s="48" t="s">
        <v>88</v>
      </c>
      <c r="D108" s="57">
        <v>632</v>
      </c>
      <c r="E108" s="57"/>
      <c r="F108" s="57">
        <f>D108*E108</f>
        <v>0</v>
      </c>
      <c r="G108" s="45" t="s">
        <v>123</v>
      </c>
      <c r="H108" s="48" t="s">
        <v>88</v>
      </c>
      <c r="I108" s="129">
        <v>261</v>
      </c>
      <c r="J108" s="57">
        <v>28.01</v>
      </c>
      <c r="K108" s="182">
        <f t="shared" ref="K108:K114" si="12">J108*I108</f>
        <v>7310.6100000000006</v>
      </c>
      <c r="L108" s="85"/>
    </row>
    <row r="109" spans="1:12" s="31" customFormat="1">
      <c r="A109" s="178">
        <v>100</v>
      </c>
      <c r="B109" s="67"/>
      <c r="C109" s="48"/>
      <c r="D109" s="57"/>
      <c r="E109" s="57"/>
      <c r="F109" s="57"/>
      <c r="G109" s="45" t="s">
        <v>150</v>
      </c>
      <c r="H109" s="48" t="s">
        <v>88</v>
      </c>
      <c r="I109" s="129">
        <v>371</v>
      </c>
      <c r="J109" s="57">
        <v>45.3</v>
      </c>
      <c r="K109" s="182">
        <f t="shared" si="12"/>
        <v>16806.3</v>
      </c>
      <c r="L109" s="85"/>
    </row>
    <row r="110" spans="1:12" s="31" customFormat="1">
      <c r="A110" s="178">
        <v>101</v>
      </c>
      <c r="B110" s="67"/>
      <c r="C110" s="48"/>
      <c r="D110" s="57"/>
      <c r="E110" s="57"/>
      <c r="F110" s="57"/>
      <c r="G110" s="130" t="s">
        <v>145</v>
      </c>
      <c r="H110" s="48" t="s">
        <v>80</v>
      </c>
      <c r="I110" s="129">
        <v>2</v>
      </c>
      <c r="J110" s="57">
        <v>20</v>
      </c>
      <c r="K110" s="182">
        <f t="shared" si="12"/>
        <v>40</v>
      </c>
      <c r="L110" s="85"/>
    </row>
    <row r="111" spans="1:12" s="31" customFormat="1" ht="27.6">
      <c r="A111" s="178">
        <v>102</v>
      </c>
      <c r="B111" s="49" t="s">
        <v>97</v>
      </c>
      <c r="C111" s="48" t="s">
        <v>88</v>
      </c>
      <c r="D111" s="57">
        <v>635</v>
      </c>
      <c r="E111" s="57"/>
      <c r="F111" s="57">
        <f t="shared" ref="F111:F118" si="13">D111*E111</f>
        <v>0</v>
      </c>
      <c r="G111" s="75" t="s">
        <v>149</v>
      </c>
      <c r="H111" s="48" t="s">
        <v>80</v>
      </c>
      <c r="I111" s="74">
        <v>12.7</v>
      </c>
      <c r="J111" s="57">
        <v>356.67</v>
      </c>
      <c r="K111" s="182">
        <f t="shared" si="12"/>
        <v>4529.7089999999998</v>
      </c>
      <c r="L111" s="85"/>
    </row>
    <row r="112" spans="1:12" s="31" customFormat="1">
      <c r="A112" s="178">
        <v>103</v>
      </c>
      <c r="B112" s="49"/>
      <c r="C112" s="48"/>
      <c r="D112" s="57"/>
      <c r="E112" s="57"/>
      <c r="F112" s="57"/>
      <c r="G112" s="75" t="s">
        <v>242</v>
      </c>
      <c r="H112" s="48" t="s">
        <v>80</v>
      </c>
      <c r="I112" s="74">
        <v>8</v>
      </c>
      <c r="J112" s="57">
        <v>269.17</v>
      </c>
      <c r="K112" s="182">
        <f t="shared" si="12"/>
        <v>2153.36</v>
      </c>
      <c r="L112" s="85"/>
    </row>
    <row r="113" spans="1:12" s="31" customFormat="1">
      <c r="A113" s="178">
        <v>104</v>
      </c>
      <c r="B113" s="49"/>
      <c r="C113" s="48"/>
      <c r="D113" s="57"/>
      <c r="E113" s="57"/>
      <c r="F113" s="57"/>
      <c r="G113" s="75" t="s">
        <v>146</v>
      </c>
      <c r="H113" s="73" t="s">
        <v>89</v>
      </c>
      <c r="I113" s="99">
        <v>5</v>
      </c>
      <c r="J113" s="57">
        <v>154.16999999999999</v>
      </c>
      <c r="K113" s="182">
        <f t="shared" si="12"/>
        <v>770.84999999999991</v>
      </c>
      <c r="L113" s="85"/>
    </row>
    <row r="114" spans="1:12" s="31" customFormat="1" ht="27.6">
      <c r="A114" s="178">
        <v>105</v>
      </c>
      <c r="B114" s="49"/>
      <c r="C114" s="48"/>
      <c r="D114" s="57"/>
      <c r="E114" s="57"/>
      <c r="F114" s="57"/>
      <c r="G114" s="75" t="s">
        <v>96</v>
      </c>
      <c r="H114" s="73" t="s">
        <v>89</v>
      </c>
      <c r="I114" s="74">
        <v>5</v>
      </c>
      <c r="J114" s="57">
        <v>91.53</v>
      </c>
      <c r="K114" s="182">
        <f t="shared" si="12"/>
        <v>457.65</v>
      </c>
      <c r="L114" s="85"/>
    </row>
    <row r="115" spans="1:12" s="31" customFormat="1" ht="27.6">
      <c r="A115" s="178">
        <v>106</v>
      </c>
      <c r="B115" s="49" t="s">
        <v>135</v>
      </c>
      <c r="C115" s="48" t="s">
        <v>88</v>
      </c>
      <c r="D115" s="57">
        <v>40</v>
      </c>
      <c r="E115" s="57"/>
      <c r="F115" s="57">
        <f t="shared" si="13"/>
        <v>0</v>
      </c>
      <c r="G115" s="49" t="s">
        <v>154</v>
      </c>
      <c r="H115" s="48" t="s">
        <v>88</v>
      </c>
      <c r="I115" s="74">
        <f>D115</f>
        <v>40</v>
      </c>
      <c r="J115" s="57">
        <v>49.17</v>
      </c>
      <c r="K115" s="182">
        <f>J115*I115</f>
        <v>1966.8000000000002</v>
      </c>
      <c r="L115" s="85"/>
    </row>
    <row r="116" spans="1:12" s="31" customFormat="1">
      <c r="A116" s="178">
        <v>107</v>
      </c>
      <c r="B116" s="131" t="s">
        <v>136</v>
      </c>
      <c r="C116" s="94" t="s">
        <v>80</v>
      </c>
      <c r="D116" s="132">
        <v>2</v>
      </c>
      <c r="E116" s="57"/>
      <c r="F116" s="57">
        <f t="shared" si="13"/>
        <v>0</v>
      </c>
      <c r="G116" s="49" t="s">
        <v>137</v>
      </c>
      <c r="H116" s="48" t="s">
        <v>80</v>
      </c>
      <c r="I116" s="57">
        <f>D116</f>
        <v>2</v>
      </c>
      <c r="J116" s="57" t="s">
        <v>103</v>
      </c>
      <c r="K116" s="182">
        <v>0</v>
      </c>
      <c r="L116" s="85"/>
    </row>
    <row r="117" spans="1:12" s="30" customFormat="1">
      <c r="A117" s="178">
        <v>108</v>
      </c>
      <c r="B117" s="122" t="s">
        <v>138</v>
      </c>
      <c r="C117" s="94" t="s">
        <v>80</v>
      </c>
      <c r="D117" s="132">
        <v>1</v>
      </c>
      <c r="E117" s="57"/>
      <c r="F117" s="57">
        <f t="shared" si="13"/>
        <v>0</v>
      </c>
      <c r="G117" s="49" t="s">
        <v>139</v>
      </c>
      <c r="H117" s="48" t="s">
        <v>80</v>
      </c>
      <c r="I117" s="57">
        <v>1</v>
      </c>
      <c r="J117" s="57" t="s">
        <v>103</v>
      </c>
      <c r="K117" s="182">
        <v>0</v>
      </c>
      <c r="L117" s="84"/>
    </row>
    <row r="118" spans="1:12" s="30" customFormat="1">
      <c r="A118" s="178">
        <v>109</v>
      </c>
      <c r="B118" s="72" t="s">
        <v>225</v>
      </c>
      <c r="C118" s="104" t="s">
        <v>80</v>
      </c>
      <c r="D118" s="133">
        <v>1</v>
      </c>
      <c r="E118" s="200"/>
      <c r="F118" s="57">
        <f t="shared" si="13"/>
        <v>0</v>
      </c>
      <c r="G118" s="134" t="s">
        <v>226</v>
      </c>
      <c r="H118" s="48" t="s">
        <v>80</v>
      </c>
      <c r="I118" s="57">
        <v>1</v>
      </c>
      <c r="J118" s="76">
        <f>2900/1.2</f>
        <v>2416.666666666667</v>
      </c>
      <c r="K118" s="182">
        <f t="shared" ref="K118:K130" si="14">J118*I118</f>
        <v>2416.666666666667</v>
      </c>
      <c r="L118" s="84"/>
    </row>
    <row r="119" spans="1:12" s="30" customFormat="1">
      <c r="A119" s="178">
        <v>110</v>
      </c>
      <c r="B119" s="49" t="s">
        <v>268</v>
      </c>
      <c r="C119" s="66" t="s">
        <v>80</v>
      </c>
      <c r="D119" s="44">
        <v>1</v>
      </c>
      <c r="E119" s="57"/>
      <c r="F119" s="57">
        <f>D119*E119</f>
        <v>0</v>
      </c>
      <c r="G119" s="49" t="s">
        <v>269</v>
      </c>
      <c r="H119" s="48" t="s">
        <v>80</v>
      </c>
      <c r="I119" s="57">
        <v>1</v>
      </c>
      <c r="J119" s="76">
        <v>2978.13</v>
      </c>
      <c r="K119" s="182">
        <f t="shared" si="14"/>
        <v>2978.13</v>
      </c>
      <c r="L119" s="84"/>
    </row>
    <row r="120" spans="1:12" s="30" customFormat="1">
      <c r="A120" s="178">
        <v>111</v>
      </c>
      <c r="B120" s="49"/>
      <c r="C120" s="66"/>
      <c r="D120" s="44"/>
      <c r="E120" s="57"/>
      <c r="F120" s="57"/>
      <c r="G120" s="49" t="s">
        <v>271</v>
      </c>
      <c r="H120" s="48" t="s">
        <v>80</v>
      </c>
      <c r="I120" s="57">
        <v>1</v>
      </c>
      <c r="J120" s="76">
        <v>983.02</v>
      </c>
      <c r="K120" s="182">
        <f t="shared" si="14"/>
        <v>983.02</v>
      </c>
      <c r="L120" s="84"/>
    </row>
    <row r="121" spans="1:12" s="30" customFormat="1" ht="27.6">
      <c r="A121" s="178">
        <v>112</v>
      </c>
      <c r="B121" s="49"/>
      <c r="C121" s="66"/>
      <c r="D121" s="44"/>
      <c r="E121" s="57"/>
      <c r="F121" s="57"/>
      <c r="G121" s="49" t="s">
        <v>256</v>
      </c>
      <c r="H121" s="48" t="s">
        <v>80</v>
      </c>
      <c r="I121" s="57">
        <v>1</v>
      </c>
      <c r="J121" s="76">
        <v>906.67</v>
      </c>
      <c r="K121" s="182">
        <f t="shared" si="14"/>
        <v>906.67</v>
      </c>
      <c r="L121" s="84"/>
    </row>
    <row r="122" spans="1:12" s="30" customFormat="1" ht="27.6">
      <c r="A122" s="178">
        <v>113</v>
      </c>
      <c r="B122" s="49"/>
      <c r="C122" s="66"/>
      <c r="D122" s="44"/>
      <c r="E122" s="57"/>
      <c r="F122" s="57"/>
      <c r="G122" s="49" t="s">
        <v>257</v>
      </c>
      <c r="H122" s="48" t="s">
        <v>80</v>
      </c>
      <c r="I122" s="57">
        <v>1</v>
      </c>
      <c r="J122" s="76">
        <v>820.84</v>
      </c>
      <c r="K122" s="182">
        <f t="shared" si="14"/>
        <v>820.84</v>
      </c>
      <c r="L122" s="84"/>
    </row>
    <row r="123" spans="1:12" s="30" customFormat="1">
      <c r="A123" s="178">
        <v>114</v>
      </c>
      <c r="B123" s="49"/>
      <c r="C123" s="66"/>
      <c r="D123" s="44"/>
      <c r="E123" s="57"/>
      <c r="F123" s="57"/>
      <c r="G123" s="49" t="s">
        <v>258</v>
      </c>
      <c r="H123" s="48" t="s">
        <v>80</v>
      </c>
      <c r="I123" s="57">
        <v>1</v>
      </c>
      <c r="J123" s="76">
        <v>201.67</v>
      </c>
      <c r="K123" s="182">
        <f t="shared" si="14"/>
        <v>201.67</v>
      </c>
      <c r="L123" s="84"/>
    </row>
    <row r="124" spans="1:12" s="30" customFormat="1">
      <c r="A124" s="178">
        <v>115</v>
      </c>
      <c r="B124" s="49"/>
      <c r="C124" s="66"/>
      <c r="D124" s="44"/>
      <c r="E124" s="57"/>
      <c r="F124" s="57"/>
      <c r="G124" s="49" t="s">
        <v>259</v>
      </c>
      <c r="H124" s="48" t="s">
        <v>80</v>
      </c>
      <c r="I124" s="57">
        <v>14</v>
      </c>
      <c r="J124" s="76">
        <v>189.98</v>
      </c>
      <c r="K124" s="182">
        <f t="shared" si="14"/>
        <v>2659.72</v>
      </c>
      <c r="L124" s="84"/>
    </row>
    <row r="125" spans="1:12" s="30" customFormat="1">
      <c r="A125" s="178">
        <v>116</v>
      </c>
      <c r="B125" s="49"/>
      <c r="C125" s="66"/>
      <c r="D125" s="44"/>
      <c r="E125" s="57"/>
      <c r="F125" s="57"/>
      <c r="G125" s="49" t="s">
        <v>260</v>
      </c>
      <c r="H125" s="48" t="s">
        <v>80</v>
      </c>
      <c r="I125" s="57">
        <v>2</v>
      </c>
      <c r="J125" s="57">
        <v>244.15</v>
      </c>
      <c r="K125" s="182">
        <f t="shared" si="14"/>
        <v>488.3</v>
      </c>
      <c r="L125" s="84"/>
    </row>
    <row r="126" spans="1:12" s="30" customFormat="1">
      <c r="A126" s="178">
        <v>117</v>
      </c>
      <c r="B126" s="49"/>
      <c r="C126" s="48"/>
      <c r="D126" s="57"/>
      <c r="E126" s="57"/>
      <c r="F126" s="57"/>
      <c r="G126" s="49" t="s">
        <v>261</v>
      </c>
      <c r="H126" s="48" t="s">
        <v>80</v>
      </c>
      <c r="I126" s="57">
        <v>9</v>
      </c>
      <c r="J126" s="57">
        <v>1110</v>
      </c>
      <c r="K126" s="182">
        <f t="shared" si="14"/>
        <v>9990</v>
      </c>
      <c r="L126" s="84"/>
    </row>
    <row r="127" spans="1:12" s="31" customFormat="1">
      <c r="A127" s="178">
        <v>118</v>
      </c>
      <c r="B127" s="49"/>
      <c r="C127" s="48"/>
      <c r="D127" s="57"/>
      <c r="E127" s="57"/>
      <c r="F127" s="57"/>
      <c r="G127" s="49" t="s">
        <v>262</v>
      </c>
      <c r="H127" s="48" t="s">
        <v>80</v>
      </c>
      <c r="I127" s="57">
        <v>2</v>
      </c>
      <c r="J127" s="57">
        <v>905.84</v>
      </c>
      <c r="K127" s="182">
        <f t="shared" si="14"/>
        <v>1811.68</v>
      </c>
      <c r="L127" s="85"/>
    </row>
    <row r="128" spans="1:12" s="51" customFormat="1">
      <c r="A128" s="178">
        <v>119</v>
      </c>
      <c r="B128" s="49"/>
      <c r="C128" s="48"/>
      <c r="D128" s="57"/>
      <c r="E128" s="57"/>
      <c r="F128" s="57"/>
      <c r="G128" s="49" t="s">
        <v>263</v>
      </c>
      <c r="H128" s="48" t="s">
        <v>80</v>
      </c>
      <c r="I128" s="57">
        <v>1</v>
      </c>
      <c r="J128" s="57">
        <v>1734.33</v>
      </c>
      <c r="K128" s="182">
        <f t="shared" si="14"/>
        <v>1734.33</v>
      </c>
      <c r="L128" s="86"/>
    </row>
    <row r="129" spans="1:12" s="51" customFormat="1">
      <c r="A129" s="178">
        <v>120</v>
      </c>
      <c r="B129" s="49"/>
      <c r="C129" s="48"/>
      <c r="D129" s="57"/>
      <c r="E129" s="57"/>
      <c r="F129" s="57"/>
      <c r="G129" s="49" t="s">
        <v>265</v>
      </c>
      <c r="H129" s="48" t="s">
        <v>80</v>
      </c>
      <c r="I129" s="57">
        <v>1</v>
      </c>
      <c r="J129" s="57">
        <v>875</v>
      </c>
      <c r="K129" s="182">
        <f t="shared" si="14"/>
        <v>875</v>
      </c>
      <c r="L129" s="86"/>
    </row>
    <row r="130" spans="1:12" s="51" customFormat="1">
      <c r="A130" s="178">
        <v>121</v>
      </c>
      <c r="B130" s="49"/>
      <c r="C130" s="48"/>
      <c r="D130" s="57"/>
      <c r="E130" s="57"/>
      <c r="F130" s="57"/>
      <c r="G130" s="49" t="s">
        <v>264</v>
      </c>
      <c r="H130" s="48" t="s">
        <v>80</v>
      </c>
      <c r="I130" s="57">
        <v>2</v>
      </c>
      <c r="J130" s="57">
        <v>51</v>
      </c>
      <c r="K130" s="182">
        <f t="shared" si="14"/>
        <v>102</v>
      </c>
      <c r="L130" s="86"/>
    </row>
    <row r="131" spans="1:12" s="51" customFormat="1" ht="41.4">
      <c r="A131" s="178">
        <v>122</v>
      </c>
      <c r="B131" s="49" t="s">
        <v>159</v>
      </c>
      <c r="C131" s="48" t="s">
        <v>80</v>
      </c>
      <c r="D131" s="57">
        <v>2</v>
      </c>
      <c r="E131" s="57"/>
      <c r="F131" s="57">
        <f>D131*E131</f>
        <v>0</v>
      </c>
      <c r="G131" s="75" t="s">
        <v>206</v>
      </c>
      <c r="H131" s="73" t="s">
        <v>80</v>
      </c>
      <c r="I131" s="74">
        <f>D131</f>
        <v>2</v>
      </c>
      <c r="J131" s="57">
        <v>294.17</v>
      </c>
      <c r="K131" s="182">
        <f>J131*I131</f>
        <v>588.34</v>
      </c>
      <c r="L131" s="86"/>
    </row>
    <row r="132" spans="1:12" s="31" customFormat="1" ht="41.4">
      <c r="A132" s="178">
        <v>123</v>
      </c>
      <c r="B132" s="49" t="s">
        <v>158</v>
      </c>
      <c r="C132" s="48" t="s">
        <v>80</v>
      </c>
      <c r="D132" s="57">
        <v>14</v>
      </c>
      <c r="E132" s="57"/>
      <c r="F132" s="57">
        <f>D132*E132</f>
        <v>0</v>
      </c>
      <c r="G132" s="75" t="s">
        <v>206</v>
      </c>
      <c r="H132" s="73" t="s">
        <v>80</v>
      </c>
      <c r="I132" s="74">
        <f>D132</f>
        <v>14</v>
      </c>
      <c r="J132" s="57">
        <v>294.17</v>
      </c>
      <c r="K132" s="182">
        <f>J132*I132</f>
        <v>4118.38</v>
      </c>
      <c r="L132" s="85"/>
    </row>
    <row r="133" spans="1:12" s="31" customFormat="1">
      <c r="A133" s="178">
        <v>124</v>
      </c>
      <c r="B133" s="49"/>
      <c r="C133" s="48"/>
      <c r="D133" s="57"/>
      <c r="E133" s="57"/>
      <c r="F133" s="57"/>
      <c r="G133" s="75" t="s">
        <v>162</v>
      </c>
      <c r="H133" s="73" t="s">
        <v>80</v>
      </c>
      <c r="I133" s="74">
        <f>D132</f>
        <v>14</v>
      </c>
      <c r="J133" s="57">
        <v>1200</v>
      </c>
      <c r="K133" s="182">
        <f t="shared" ref="K133:K159" si="15">J133*I133</f>
        <v>16800</v>
      </c>
      <c r="L133" s="85"/>
    </row>
    <row r="134" spans="1:12" s="30" customFormat="1">
      <c r="A134" s="178">
        <v>125</v>
      </c>
      <c r="B134" s="49" t="s">
        <v>98</v>
      </c>
      <c r="C134" s="48" t="s">
        <v>80</v>
      </c>
      <c r="D134" s="57">
        <v>71</v>
      </c>
      <c r="E134" s="57"/>
      <c r="F134" s="57">
        <f>D134*E134</f>
        <v>0</v>
      </c>
      <c r="G134" s="67" t="s">
        <v>134</v>
      </c>
      <c r="H134" s="107" t="s">
        <v>80</v>
      </c>
      <c r="I134" s="74">
        <f>D134</f>
        <v>71</v>
      </c>
      <c r="J134" s="57">
        <v>24.16</v>
      </c>
      <c r="K134" s="182">
        <f t="shared" si="15"/>
        <v>1715.36</v>
      </c>
      <c r="L134" s="84"/>
    </row>
    <row r="135" spans="1:12" s="31" customFormat="1" ht="27.6">
      <c r="A135" s="178">
        <v>126</v>
      </c>
      <c r="B135" s="49"/>
      <c r="C135" s="48"/>
      <c r="D135" s="57"/>
      <c r="E135" s="57"/>
      <c r="F135" s="57"/>
      <c r="G135" s="45" t="s">
        <v>156</v>
      </c>
      <c r="H135" s="48" t="s">
        <v>80</v>
      </c>
      <c r="I135" s="57">
        <f>I134</f>
        <v>71</v>
      </c>
      <c r="J135" s="57">
        <v>12.5</v>
      </c>
      <c r="K135" s="182">
        <f t="shared" si="15"/>
        <v>887.5</v>
      </c>
      <c r="L135" s="85"/>
    </row>
    <row r="136" spans="1:12" s="31" customFormat="1" ht="27.6">
      <c r="A136" s="178">
        <v>127</v>
      </c>
      <c r="B136" s="49" t="s">
        <v>99</v>
      </c>
      <c r="C136" s="48" t="s">
        <v>80</v>
      </c>
      <c r="D136" s="57">
        <v>46</v>
      </c>
      <c r="E136" s="57"/>
      <c r="F136" s="57">
        <f>D136*E136</f>
        <v>0</v>
      </c>
      <c r="G136" s="69" t="s">
        <v>147</v>
      </c>
      <c r="H136" s="48" t="s">
        <v>80</v>
      </c>
      <c r="I136" s="57">
        <f>D136</f>
        <v>46</v>
      </c>
      <c r="J136" s="57">
        <v>104.92</v>
      </c>
      <c r="K136" s="182">
        <f t="shared" si="15"/>
        <v>4826.32</v>
      </c>
      <c r="L136" s="85"/>
    </row>
    <row r="137" spans="1:12" s="31" customFormat="1">
      <c r="A137" s="178">
        <v>128</v>
      </c>
      <c r="B137" s="49"/>
      <c r="C137" s="48"/>
      <c r="D137" s="57"/>
      <c r="E137" s="57"/>
      <c r="F137" s="57"/>
      <c r="G137" s="55" t="s">
        <v>133</v>
      </c>
      <c r="H137" s="48" t="s">
        <v>80</v>
      </c>
      <c r="I137" s="57">
        <f>D136</f>
        <v>46</v>
      </c>
      <c r="J137" s="57">
        <v>4.17</v>
      </c>
      <c r="K137" s="182">
        <f t="shared" si="15"/>
        <v>191.82</v>
      </c>
      <c r="L137" s="85"/>
    </row>
    <row r="138" spans="1:12" s="31" customFormat="1">
      <c r="A138" s="178">
        <v>129</v>
      </c>
      <c r="B138" s="45"/>
      <c r="C138" s="48"/>
      <c r="D138" s="57"/>
      <c r="E138" s="57"/>
      <c r="F138" s="57"/>
      <c r="G138" s="49" t="s">
        <v>101</v>
      </c>
      <c r="H138" s="48" t="s">
        <v>80</v>
      </c>
      <c r="I138" s="57">
        <v>14</v>
      </c>
      <c r="J138" s="77">
        <v>51.17</v>
      </c>
      <c r="K138" s="182">
        <f t="shared" si="15"/>
        <v>716.38</v>
      </c>
      <c r="L138" s="85"/>
    </row>
    <row r="139" spans="1:12" s="31" customFormat="1" ht="27.6">
      <c r="A139" s="178">
        <v>130</v>
      </c>
      <c r="B139" s="49" t="s">
        <v>104</v>
      </c>
      <c r="C139" s="48" t="s">
        <v>80</v>
      </c>
      <c r="D139" s="57">
        <v>4</v>
      </c>
      <c r="E139" s="57"/>
      <c r="F139" s="57">
        <f>D139*E139</f>
        <v>0</v>
      </c>
      <c r="G139" s="45" t="s">
        <v>148</v>
      </c>
      <c r="H139" s="48" t="s">
        <v>80</v>
      </c>
      <c r="I139" s="57">
        <v>2</v>
      </c>
      <c r="J139" s="57">
        <v>89</v>
      </c>
      <c r="K139" s="182">
        <f t="shared" si="15"/>
        <v>178</v>
      </c>
      <c r="L139" s="85"/>
    </row>
    <row r="140" spans="1:12" s="31" customFormat="1" ht="27.6">
      <c r="A140" s="178">
        <v>131</v>
      </c>
      <c r="B140" s="49"/>
      <c r="C140" s="48"/>
      <c r="D140" s="57"/>
      <c r="E140" s="57"/>
      <c r="F140" s="57"/>
      <c r="G140" s="45" t="s">
        <v>153</v>
      </c>
      <c r="H140" s="48" t="s">
        <v>80</v>
      </c>
      <c r="I140" s="57">
        <v>2</v>
      </c>
      <c r="J140" s="57">
        <v>107.5</v>
      </c>
      <c r="K140" s="182">
        <f t="shared" si="15"/>
        <v>215</v>
      </c>
      <c r="L140" s="85"/>
    </row>
    <row r="141" spans="1:12" s="31" customFormat="1">
      <c r="A141" s="178">
        <v>132</v>
      </c>
      <c r="B141" s="45"/>
      <c r="C141" s="48"/>
      <c r="D141" s="57"/>
      <c r="E141" s="57"/>
      <c r="F141" s="57"/>
      <c r="G141" s="78" t="s">
        <v>133</v>
      </c>
      <c r="H141" s="48" t="s">
        <v>80</v>
      </c>
      <c r="I141" s="57">
        <f>D139</f>
        <v>4</v>
      </c>
      <c r="J141" s="57">
        <v>4.17</v>
      </c>
      <c r="K141" s="182">
        <f t="shared" si="15"/>
        <v>16.68</v>
      </c>
      <c r="L141" s="85"/>
    </row>
    <row r="142" spans="1:12" s="36" customFormat="1">
      <c r="A142" s="178">
        <v>133</v>
      </c>
      <c r="B142" s="135"/>
      <c r="C142" s="136"/>
      <c r="D142" s="57"/>
      <c r="E142" s="74"/>
      <c r="F142" s="74"/>
      <c r="G142" s="67" t="s">
        <v>321</v>
      </c>
      <c r="H142" s="48" t="s">
        <v>80</v>
      </c>
      <c r="I142" s="57">
        <v>1</v>
      </c>
      <c r="J142" s="57">
        <v>91.09</v>
      </c>
      <c r="K142" s="182">
        <f t="shared" si="15"/>
        <v>91.09</v>
      </c>
      <c r="L142" s="89"/>
    </row>
    <row r="143" spans="1:12" s="30" customFormat="1">
      <c r="A143" s="178">
        <v>134</v>
      </c>
      <c r="B143" s="49" t="s">
        <v>166</v>
      </c>
      <c r="C143" s="48" t="s">
        <v>80</v>
      </c>
      <c r="D143" s="57">
        <v>52</v>
      </c>
      <c r="E143" s="60"/>
      <c r="F143" s="74">
        <f>D143*E143</f>
        <v>0</v>
      </c>
      <c r="G143" s="67" t="s">
        <v>163</v>
      </c>
      <c r="H143" s="48" t="s">
        <v>80</v>
      </c>
      <c r="I143" s="57">
        <f>D143</f>
        <v>52</v>
      </c>
      <c r="J143" s="57">
        <v>763.33</v>
      </c>
      <c r="K143" s="182">
        <f t="shared" si="15"/>
        <v>39693.160000000003</v>
      </c>
      <c r="L143" s="85"/>
    </row>
    <row r="144" spans="1:12" s="30" customFormat="1">
      <c r="A144" s="178">
        <v>135</v>
      </c>
      <c r="B144" s="49" t="s">
        <v>176</v>
      </c>
      <c r="C144" s="48" t="s">
        <v>88</v>
      </c>
      <c r="D144" s="57">
        <v>23</v>
      </c>
      <c r="E144" s="60"/>
      <c r="F144" s="74">
        <f>D144*E144</f>
        <v>0</v>
      </c>
      <c r="G144" s="75" t="s">
        <v>223</v>
      </c>
      <c r="H144" s="48" t="s">
        <v>80</v>
      </c>
      <c r="I144" s="57">
        <v>7</v>
      </c>
      <c r="J144" s="57">
        <v>166.67</v>
      </c>
      <c r="K144" s="182">
        <f t="shared" si="15"/>
        <v>1166.6899999999998</v>
      </c>
      <c r="L144" s="85"/>
    </row>
    <row r="145" spans="1:12" s="30" customFormat="1">
      <c r="A145" s="178">
        <v>136</v>
      </c>
      <c r="B145" s="49"/>
      <c r="C145" s="49"/>
      <c r="D145" s="137"/>
      <c r="E145" s="138"/>
      <c r="F145" s="139"/>
      <c r="G145" s="75" t="s">
        <v>178</v>
      </c>
      <c r="H145" s="48" t="s">
        <v>80</v>
      </c>
      <c r="I145" s="57">
        <v>8</v>
      </c>
      <c r="J145" s="57">
        <v>324.17</v>
      </c>
      <c r="K145" s="182">
        <f t="shared" si="15"/>
        <v>2593.36</v>
      </c>
      <c r="L145" s="85"/>
    </row>
    <row r="146" spans="1:12" s="30" customFormat="1">
      <c r="A146" s="178">
        <v>137</v>
      </c>
      <c r="B146" s="49"/>
      <c r="C146" s="49"/>
      <c r="D146" s="137"/>
      <c r="E146" s="138"/>
      <c r="F146" s="139"/>
      <c r="G146" s="75" t="s">
        <v>177</v>
      </c>
      <c r="H146" s="48" t="s">
        <v>80</v>
      </c>
      <c r="I146" s="57">
        <v>13</v>
      </c>
      <c r="J146" s="57">
        <v>45.83</v>
      </c>
      <c r="K146" s="182">
        <f t="shared" si="15"/>
        <v>595.79</v>
      </c>
      <c r="L146" s="84"/>
    </row>
    <row r="147" spans="1:12" s="30" customFormat="1">
      <c r="A147" s="178">
        <v>138</v>
      </c>
      <c r="B147" s="49"/>
      <c r="C147" s="49"/>
      <c r="D147" s="137"/>
      <c r="E147" s="138"/>
      <c r="F147" s="139"/>
      <c r="G147" s="75" t="s">
        <v>170</v>
      </c>
      <c r="H147" s="48" t="s">
        <v>171</v>
      </c>
      <c r="I147" s="57">
        <v>26</v>
      </c>
      <c r="J147" s="57">
        <v>136.66999999999999</v>
      </c>
      <c r="K147" s="182">
        <f t="shared" si="15"/>
        <v>3553.4199999999996</v>
      </c>
      <c r="L147" s="84"/>
    </row>
    <row r="148" spans="1:12" s="30" customFormat="1" ht="27.6">
      <c r="A148" s="178">
        <v>139</v>
      </c>
      <c r="B148" s="49" t="s">
        <v>169</v>
      </c>
      <c r="C148" s="48" t="s">
        <v>80</v>
      </c>
      <c r="D148" s="57">
        <v>2</v>
      </c>
      <c r="E148" s="59"/>
      <c r="F148" s="74">
        <f>D148*E148</f>
        <v>0</v>
      </c>
      <c r="G148" s="140" t="s">
        <v>240</v>
      </c>
      <c r="H148" s="48" t="s">
        <v>80</v>
      </c>
      <c r="I148" s="57">
        <v>2</v>
      </c>
      <c r="J148" s="57">
        <v>624.16999999999996</v>
      </c>
      <c r="K148" s="182">
        <f t="shared" si="15"/>
        <v>1248.3399999999999</v>
      </c>
      <c r="L148" s="84"/>
    </row>
    <row r="149" spans="1:12" s="30" customFormat="1">
      <c r="A149" s="178">
        <v>140</v>
      </c>
      <c r="B149" s="49"/>
      <c r="C149" s="48"/>
      <c r="D149" s="57"/>
      <c r="E149" s="59"/>
      <c r="F149" s="74"/>
      <c r="G149" s="75" t="s">
        <v>220</v>
      </c>
      <c r="H149" s="58" t="s">
        <v>88</v>
      </c>
      <c r="I149" s="68">
        <v>10</v>
      </c>
      <c r="J149" s="76">
        <v>6</v>
      </c>
      <c r="K149" s="182">
        <f t="shared" si="15"/>
        <v>60</v>
      </c>
      <c r="L149" s="85"/>
    </row>
    <row r="150" spans="1:12" s="30" customFormat="1">
      <c r="A150" s="178">
        <v>141</v>
      </c>
      <c r="B150" s="49"/>
      <c r="C150" s="98"/>
      <c r="D150" s="99"/>
      <c r="E150" s="57"/>
      <c r="F150" s="57"/>
      <c r="G150" s="75" t="s">
        <v>232</v>
      </c>
      <c r="H150" s="58" t="s">
        <v>171</v>
      </c>
      <c r="I150" s="68">
        <v>2</v>
      </c>
      <c r="J150" s="76">
        <v>100</v>
      </c>
      <c r="K150" s="182">
        <f t="shared" si="15"/>
        <v>200</v>
      </c>
      <c r="L150" s="85"/>
    </row>
    <row r="151" spans="1:12" s="30" customFormat="1">
      <c r="A151" s="178">
        <v>142</v>
      </c>
      <c r="B151" s="135" t="s">
        <v>237</v>
      </c>
      <c r="C151" s="141" t="s">
        <v>88</v>
      </c>
      <c r="D151" s="44">
        <v>4</v>
      </c>
      <c r="E151" s="44"/>
      <c r="F151" s="44">
        <f>D151*E151</f>
        <v>0</v>
      </c>
      <c r="G151" s="67" t="s">
        <v>255</v>
      </c>
      <c r="H151" s="48" t="s">
        <v>88</v>
      </c>
      <c r="I151" s="44">
        <v>4</v>
      </c>
      <c r="J151" s="44">
        <v>3800</v>
      </c>
      <c r="K151" s="182">
        <f t="shared" si="15"/>
        <v>15200</v>
      </c>
      <c r="L151" s="85"/>
    </row>
    <row r="152" spans="1:12" s="30" customFormat="1">
      <c r="A152" s="178">
        <v>143</v>
      </c>
      <c r="B152" s="49"/>
      <c r="C152" s="141"/>
      <c r="D152" s="44"/>
      <c r="E152" s="44"/>
      <c r="F152" s="44"/>
      <c r="G152" s="75" t="s">
        <v>220</v>
      </c>
      <c r="H152" s="58" t="s">
        <v>88</v>
      </c>
      <c r="I152" s="68">
        <v>12</v>
      </c>
      <c r="J152" s="76">
        <v>6</v>
      </c>
      <c r="K152" s="182">
        <f t="shared" si="15"/>
        <v>72</v>
      </c>
      <c r="L152" s="85"/>
    </row>
    <row r="153" spans="1:12" s="47" customFormat="1">
      <c r="A153" s="178">
        <v>144</v>
      </c>
      <c r="B153" s="135"/>
      <c r="C153" s="141"/>
      <c r="D153" s="44"/>
      <c r="E153" s="44"/>
      <c r="F153" s="44"/>
      <c r="G153" s="75" t="s">
        <v>232</v>
      </c>
      <c r="H153" s="58" t="s">
        <v>171</v>
      </c>
      <c r="I153" s="68">
        <v>1</v>
      </c>
      <c r="J153" s="76">
        <v>500</v>
      </c>
      <c r="K153" s="182">
        <f t="shared" si="15"/>
        <v>500</v>
      </c>
      <c r="L153" s="87"/>
    </row>
    <row r="154" spans="1:12" s="47" customFormat="1" ht="28.2" thickBot="1">
      <c r="A154" s="178">
        <v>145</v>
      </c>
      <c r="B154" s="135" t="s">
        <v>222</v>
      </c>
      <c r="C154" s="141" t="s">
        <v>80</v>
      </c>
      <c r="D154" s="44">
        <v>160</v>
      </c>
      <c r="E154" s="44"/>
      <c r="F154" s="44">
        <f>D154*E154</f>
        <v>0</v>
      </c>
      <c r="G154" s="75" t="s">
        <v>238</v>
      </c>
      <c r="H154" s="58" t="s">
        <v>80</v>
      </c>
      <c r="I154" s="68">
        <v>151</v>
      </c>
      <c r="J154" s="76">
        <v>463.34</v>
      </c>
      <c r="K154" s="182">
        <f t="shared" si="15"/>
        <v>69964.34</v>
      </c>
      <c r="L154" s="87"/>
    </row>
    <row r="155" spans="1:12" s="47" customFormat="1" ht="42" thickBot="1">
      <c r="A155" s="178"/>
      <c r="B155" s="228" t="s">
        <v>329</v>
      </c>
      <c r="C155" s="229" t="s">
        <v>80</v>
      </c>
      <c r="D155" s="230">
        <v>6</v>
      </c>
      <c r="E155" s="231"/>
      <c r="F155" s="231"/>
      <c r="G155" s="233" t="s">
        <v>331</v>
      </c>
      <c r="H155" s="58" t="s">
        <v>88</v>
      </c>
      <c r="I155" s="68">
        <v>6</v>
      </c>
      <c r="J155" s="235">
        <v>75</v>
      </c>
      <c r="K155" s="182">
        <v>450</v>
      </c>
      <c r="L155" s="87"/>
    </row>
    <row r="156" spans="1:12" s="51" customFormat="1" ht="28.2" thickBot="1">
      <c r="A156" s="178">
        <v>146</v>
      </c>
      <c r="B156" s="135"/>
      <c r="C156" s="141"/>
      <c r="D156" s="44"/>
      <c r="E156" s="44"/>
      <c r="F156" s="44"/>
      <c r="G156" s="234" t="s">
        <v>330</v>
      </c>
      <c r="H156" s="58" t="s">
        <v>80</v>
      </c>
      <c r="I156" s="68">
        <v>6</v>
      </c>
      <c r="J156" s="236">
        <v>40</v>
      </c>
      <c r="K156" s="182">
        <f t="shared" ref="K156" si="16">J156*I156</f>
        <v>240</v>
      </c>
      <c r="L156" s="86"/>
    </row>
    <row r="157" spans="1:12" s="51" customFormat="1" ht="27.6">
      <c r="A157" s="178">
        <v>146</v>
      </c>
      <c r="B157" s="135"/>
      <c r="C157" s="141"/>
      <c r="D157" s="44"/>
      <c r="E157" s="44"/>
      <c r="F157" s="44"/>
      <c r="G157" s="75" t="s">
        <v>239</v>
      </c>
      <c r="H157" s="58" t="s">
        <v>80</v>
      </c>
      <c r="I157" s="68">
        <v>9</v>
      </c>
      <c r="J157" s="76">
        <v>272.68</v>
      </c>
      <c r="K157" s="182">
        <f t="shared" si="15"/>
        <v>2454.12</v>
      </c>
      <c r="L157" s="86"/>
    </row>
    <row r="158" spans="1:12" s="51" customFormat="1">
      <c r="A158" s="178">
        <v>147</v>
      </c>
      <c r="B158" s="135"/>
      <c r="C158" s="141"/>
      <c r="D158" s="44"/>
      <c r="E158" s="44"/>
      <c r="F158" s="44"/>
      <c r="G158" s="75" t="s">
        <v>232</v>
      </c>
      <c r="H158" s="58" t="s">
        <v>80</v>
      </c>
      <c r="I158" s="68">
        <v>1</v>
      </c>
      <c r="J158" s="76">
        <v>1000</v>
      </c>
      <c r="K158" s="182">
        <f t="shared" si="15"/>
        <v>1000</v>
      </c>
      <c r="L158" s="86"/>
    </row>
    <row r="159" spans="1:12" s="51" customFormat="1">
      <c r="A159" s="178">
        <v>148</v>
      </c>
      <c r="B159" s="49" t="s">
        <v>221</v>
      </c>
      <c r="C159" s="98" t="s">
        <v>80</v>
      </c>
      <c r="D159" s="99">
        <v>3</v>
      </c>
      <c r="E159" s="57"/>
      <c r="F159" s="57">
        <f>D159*E159</f>
        <v>0</v>
      </c>
      <c r="G159" s="45" t="s">
        <v>224</v>
      </c>
      <c r="H159" s="48" t="s">
        <v>80</v>
      </c>
      <c r="I159" s="57">
        <f>D159</f>
        <v>3</v>
      </c>
      <c r="J159" s="77">
        <v>66.67</v>
      </c>
      <c r="K159" s="182">
        <f t="shared" si="15"/>
        <v>200.01</v>
      </c>
      <c r="L159" s="86"/>
    </row>
    <row r="160" spans="1:12" s="51" customFormat="1" ht="27.6">
      <c r="A160" s="178">
        <v>149</v>
      </c>
      <c r="B160" s="49" t="s">
        <v>199</v>
      </c>
      <c r="C160" s="48" t="s">
        <v>102</v>
      </c>
      <c r="D160" s="57">
        <v>1</v>
      </c>
      <c r="E160" s="57"/>
      <c r="F160" s="57">
        <f>D160*E160</f>
        <v>0</v>
      </c>
      <c r="G160" s="78"/>
      <c r="H160" s="48"/>
      <c r="I160" s="57"/>
      <c r="J160" s="77"/>
      <c r="K160" s="182"/>
      <c r="L160" s="86"/>
    </row>
    <row r="161" spans="1:12" s="51" customFormat="1" ht="27.6">
      <c r="A161" s="178">
        <v>150</v>
      </c>
      <c r="B161" s="49" t="s">
        <v>200</v>
      </c>
      <c r="C161" s="48" t="s">
        <v>80</v>
      </c>
      <c r="D161" s="57">
        <v>1</v>
      </c>
      <c r="E161" s="57"/>
      <c r="F161" s="57">
        <f>D161*E161</f>
        <v>0</v>
      </c>
      <c r="G161" s="45"/>
      <c r="H161" s="48"/>
      <c r="I161" s="57"/>
      <c r="J161" s="77"/>
      <c r="K161" s="186"/>
      <c r="L161" s="86"/>
    </row>
    <row r="162" spans="1:12" s="51" customFormat="1">
      <c r="A162" s="178"/>
      <c r="B162" s="237" t="s">
        <v>333</v>
      </c>
      <c r="C162" s="48" t="s">
        <v>80</v>
      </c>
      <c r="D162" s="57">
        <v>1</v>
      </c>
      <c r="E162" s="57"/>
      <c r="F162" s="57">
        <f>D162*E162</f>
        <v>0</v>
      </c>
      <c r="G162" s="45"/>
      <c r="H162" s="48"/>
      <c r="I162" s="57"/>
      <c r="J162" s="77"/>
      <c r="K162" s="186"/>
      <c r="L162" s="86"/>
    </row>
    <row r="163" spans="1:12" s="31" customFormat="1" ht="27.6">
      <c r="A163" s="178">
        <v>151</v>
      </c>
      <c r="B163" s="173" t="s">
        <v>92</v>
      </c>
      <c r="C163" s="174"/>
      <c r="D163" s="172"/>
      <c r="E163" s="172"/>
      <c r="F163" s="175">
        <f>SUM(F108:F161)</f>
        <v>0</v>
      </c>
      <c r="G163" s="174" t="s">
        <v>93</v>
      </c>
      <c r="H163" s="174"/>
      <c r="I163" s="172"/>
      <c r="J163" s="172"/>
      <c r="K163" s="187">
        <f>SUM(K108:K161)</f>
        <v>229539.40566666666</v>
      </c>
      <c r="L163" s="85"/>
    </row>
    <row r="164" spans="1:12" s="36" customFormat="1">
      <c r="A164" s="178">
        <v>152</v>
      </c>
      <c r="B164" s="128" t="s">
        <v>84</v>
      </c>
      <c r="C164" s="79"/>
      <c r="D164" s="80"/>
      <c r="E164" s="142"/>
      <c r="F164" s="142"/>
      <c r="G164" s="79"/>
      <c r="H164" s="79"/>
      <c r="I164" s="80"/>
      <c r="J164" s="80"/>
      <c r="K164" s="188"/>
      <c r="L164" s="89"/>
    </row>
    <row r="165" spans="1:12" s="38" customFormat="1">
      <c r="A165" s="178">
        <v>153</v>
      </c>
      <c r="B165" s="71" t="s">
        <v>211</v>
      </c>
      <c r="C165" s="95" t="s">
        <v>80</v>
      </c>
      <c r="D165" s="44">
        <v>1</v>
      </c>
      <c r="E165" s="44"/>
      <c r="F165" s="44">
        <f>D165*E165</f>
        <v>0</v>
      </c>
      <c r="G165" s="75" t="s">
        <v>212</v>
      </c>
      <c r="H165" s="73" t="s">
        <v>80</v>
      </c>
      <c r="I165" s="68">
        <f>D165</f>
        <v>1</v>
      </c>
      <c r="J165" s="44" t="s">
        <v>103</v>
      </c>
      <c r="K165" s="185"/>
      <c r="L165" s="90"/>
    </row>
    <row r="166" spans="1:12" s="38" customFormat="1">
      <c r="A166" s="178">
        <v>154</v>
      </c>
      <c r="B166" s="71"/>
      <c r="C166" s="95"/>
      <c r="D166" s="44"/>
      <c r="E166" s="44"/>
      <c r="F166" s="44"/>
      <c r="G166" s="75" t="s">
        <v>213</v>
      </c>
      <c r="H166" s="73" t="s">
        <v>80</v>
      </c>
      <c r="I166" s="68">
        <v>1</v>
      </c>
      <c r="J166" s="44" t="s">
        <v>103</v>
      </c>
      <c r="K166" s="185"/>
      <c r="L166" s="90"/>
    </row>
    <row r="167" spans="1:12" s="38" customFormat="1">
      <c r="A167" s="178">
        <v>155</v>
      </c>
      <c r="B167" s="71" t="s">
        <v>214</v>
      </c>
      <c r="C167" s="95" t="s">
        <v>80</v>
      </c>
      <c r="D167" s="44">
        <v>1</v>
      </c>
      <c r="E167" s="44"/>
      <c r="F167" s="44">
        <f>D167*E167</f>
        <v>0</v>
      </c>
      <c r="G167" s="75" t="s">
        <v>215</v>
      </c>
      <c r="H167" s="73" t="s">
        <v>80</v>
      </c>
      <c r="I167" s="68">
        <v>1</v>
      </c>
      <c r="J167" s="44" t="s">
        <v>103</v>
      </c>
      <c r="K167" s="185"/>
      <c r="L167" s="90"/>
    </row>
    <row r="168" spans="1:12" s="38" customFormat="1" ht="27.6">
      <c r="A168" s="178">
        <v>156</v>
      </c>
      <c r="B168" s="49" t="s">
        <v>231</v>
      </c>
      <c r="C168" s="48" t="s">
        <v>80</v>
      </c>
      <c r="D168" s="57">
        <v>1</v>
      </c>
      <c r="E168" s="57"/>
      <c r="F168" s="57">
        <f>D168*E168</f>
        <v>0</v>
      </c>
      <c r="G168" s="75" t="s">
        <v>206</v>
      </c>
      <c r="H168" s="73" t="s">
        <v>80</v>
      </c>
      <c r="I168" s="74">
        <f>D168</f>
        <v>1</v>
      </c>
      <c r="J168" s="57">
        <v>294.17</v>
      </c>
      <c r="K168" s="182">
        <f>J168*I168</f>
        <v>294.17</v>
      </c>
      <c r="L168" s="90"/>
    </row>
    <row r="169" spans="1:12" s="38" customFormat="1" ht="27.6">
      <c r="A169" s="178">
        <v>157</v>
      </c>
      <c r="B169" s="143" t="s">
        <v>106</v>
      </c>
      <c r="C169" s="144" t="s">
        <v>88</v>
      </c>
      <c r="D169" s="115">
        <v>160</v>
      </c>
      <c r="E169" s="115"/>
      <c r="F169" s="115">
        <f>D169*E169</f>
        <v>0</v>
      </c>
      <c r="G169" s="145" t="s">
        <v>113</v>
      </c>
      <c r="H169" s="146" t="s">
        <v>88</v>
      </c>
      <c r="I169" s="105">
        <f>D169</f>
        <v>160</v>
      </c>
      <c r="J169" s="115">
        <v>20.83</v>
      </c>
      <c r="K169" s="183">
        <f>J169*I169</f>
        <v>3332.7999999999997</v>
      </c>
      <c r="L169" s="90"/>
    </row>
    <row r="170" spans="1:12" s="38" customFormat="1">
      <c r="A170" s="178">
        <v>158</v>
      </c>
      <c r="B170" s="71" t="s">
        <v>107</v>
      </c>
      <c r="C170" s="95" t="s">
        <v>80</v>
      </c>
      <c r="D170" s="57">
        <v>20</v>
      </c>
      <c r="E170" s="57"/>
      <c r="F170" s="57">
        <f>D170*E170</f>
        <v>0</v>
      </c>
      <c r="G170" s="75" t="s">
        <v>109</v>
      </c>
      <c r="H170" s="73" t="s">
        <v>80</v>
      </c>
      <c r="I170" s="74">
        <f>D170</f>
        <v>20</v>
      </c>
      <c r="J170" s="57">
        <v>2.87</v>
      </c>
      <c r="K170" s="182">
        <f>J170*I170</f>
        <v>57.400000000000006</v>
      </c>
      <c r="L170" s="90"/>
    </row>
    <row r="171" spans="1:12" s="38" customFormat="1" ht="27.6">
      <c r="A171" s="178">
        <v>159</v>
      </c>
      <c r="B171" s="70" t="s">
        <v>108</v>
      </c>
      <c r="C171" s="147" t="s">
        <v>80</v>
      </c>
      <c r="D171" s="57">
        <v>4</v>
      </c>
      <c r="E171" s="57"/>
      <c r="F171" s="57">
        <f>D171*E171</f>
        <v>0</v>
      </c>
      <c r="G171" s="75" t="s">
        <v>114</v>
      </c>
      <c r="H171" s="73" t="s">
        <v>80</v>
      </c>
      <c r="I171" s="74">
        <f>D171</f>
        <v>4</v>
      </c>
      <c r="J171" s="57">
        <v>350.92</v>
      </c>
      <c r="K171" s="182">
        <f>J171*I171</f>
        <v>1403.68</v>
      </c>
      <c r="L171" s="90"/>
    </row>
    <row r="172" spans="1:12" s="38" customFormat="1" ht="27.6">
      <c r="A172" s="178">
        <v>160</v>
      </c>
      <c r="B172" s="70"/>
      <c r="C172" s="147"/>
      <c r="D172" s="57"/>
      <c r="E172" s="57"/>
      <c r="F172" s="57"/>
      <c r="G172" s="75" t="s">
        <v>124</v>
      </c>
      <c r="H172" s="73" t="s">
        <v>80</v>
      </c>
      <c r="I172" s="74">
        <f>D171</f>
        <v>4</v>
      </c>
      <c r="J172" s="57">
        <v>107.5</v>
      </c>
      <c r="K172" s="182">
        <f>J172*I172</f>
        <v>430</v>
      </c>
      <c r="L172" s="90"/>
    </row>
    <row r="173" spans="1:12" s="30" customFormat="1" ht="27.6">
      <c r="A173" s="178">
        <v>161</v>
      </c>
      <c r="B173" s="22" t="s">
        <v>94</v>
      </c>
      <c r="C173" s="23"/>
      <c r="D173" s="24"/>
      <c r="E173" s="64"/>
      <c r="F173" s="24">
        <f>SUM(F164:F172)</f>
        <v>0</v>
      </c>
      <c r="G173" s="25" t="s">
        <v>95</v>
      </c>
      <c r="H173" s="26"/>
      <c r="I173" s="27"/>
      <c r="J173" s="61"/>
      <c r="K173" s="189">
        <f>SUM(K164:K172)</f>
        <v>5518.05</v>
      </c>
      <c r="L173" s="84"/>
    </row>
    <row r="174" spans="1:12" s="30" customFormat="1">
      <c r="A174" s="178">
        <v>162</v>
      </c>
      <c r="B174" s="79" t="s">
        <v>85</v>
      </c>
      <c r="C174" s="48"/>
      <c r="D174" s="57"/>
      <c r="E174" s="57"/>
      <c r="F174" s="57"/>
      <c r="G174" s="81"/>
      <c r="H174" s="73"/>
      <c r="I174" s="74"/>
      <c r="J174" s="74"/>
      <c r="K174" s="182"/>
      <c r="L174" s="84"/>
    </row>
    <row r="175" spans="1:12" s="30" customFormat="1">
      <c r="A175" s="178">
        <v>163</v>
      </c>
      <c r="B175" s="67" t="s">
        <v>216</v>
      </c>
      <c r="C175" s="48" t="s">
        <v>87</v>
      </c>
      <c r="D175" s="148">
        <v>137.19999999999999</v>
      </c>
      <c r="E175" s="57"/>
      <c r="F175" s="57">
        <f t="shared" ref="F175:F181" si="17">D175*E175</f>
        <v>0</v>
      </c>
      <c r="G175" s="81"/>
      <c r="H175" s="73"/>
      <c r="I175" s="74"/>
      <c r="J175" s="74"/>
      <c r="K175" s="182"/>
      <c r="L175" s="84"/>
    </row>
    <row r="176" spans="1:12" s="30" customFormat="1" ht="27.6">
      <c r="A176" s="178">
        <v>164</v>
      </c>
      <c r="B176" s="67" t="s">
        <v>332</v>
      </c>
      <c r="C176" s="48" t="s">
        <v>87</v>
      </c>
      <c r="D176" s="149">
        <v>45</v>
      </c>
      <c r="E176" s="76"/>
      <c r="F176" s="76">
        <f t="shared" si="17"/>
        <v>0</v>
      </c>
      <c r="G176" s="81"/>
      <c r="H176" s="73"/>
      <c r="I176" s="74"/>
      <c r="J176" s="74"/>
      <c r="K176" s="182"/>
      <c r="L176" s="84"/>
    </row>
    <row r="177" spans="1:12" s="30" customFormat="1">
      <c r="A177" s="178">
        <v>165</v>
      </c>
      <c r="B177" s="67" t="s">
        <v>151</v>
      </c>
      <c r="C177" s="48" t="s">
        <v>86</v>
      </c>
      <c r="D177" s="148">
        <f>25+137.2</f>
        <v>162.19999999999999</v>
      </c>
      <c r="E177" s="57"/>
      <c r="F177" s="57">
        <f t="shared" si="17"/>
        <v>0</v>
      </c>
      <c r="G177" s="81" t="s">
        <v>157</v>
      </c>
      <c r="H177" s="73" t="s">
        <v>142</v>
      </c>
      <c r="I177" s="74">
        <f>D177*1.1</f>
        <v>178.42000000000002</v>
      </c>
      <c r="J177" s="74">
        <v>7</v>
      </c>
      <c r="K177" s="182">
        <f>I177*J177</f>
        <v>1248.94</v>
      </c>
      <c r="L177" s="84"/>
    </row>
    <row r="178" spans="1:12" s="30" customFormat="1" ht="27.6">
      <c r="A178" s="178">
        <v>166</v>
      </c>
      <c r="B178" s="223" t="s">
        <v>320</v>
      </c>
      <c r="C178" s="148" t="s">
        <v>80</v>
      </c>
      <c r="D178" s="148">
        <v>1</v>
      </c>
      <c r="E178" s="148"/>
      <c r="F178" s="148">
        <f t="shared" si="17"/>
        <v>0</v>
      </c>
      <c r="G178" s="65" t="s">
        <v>172</v>
      </c>
      <c r="H178" s="120" t="s">
        <v>80</v>
      </c>
      <c r="I178" s="60">
        <v>1</v>
      </c>
      <c r="J178" s="60">
        <v>97.5</v>
      </c>
      <c r="K178" s="190">
        <f>J178*I178</f>
        <v>97.5</v>
      </c>
      <c r="L178" s="84"/>
    </row>
    <row r="179" spans="1:12" s="30" customFormat="1">
      <c r="A179" s="178">
        <v>167</v>
      </c>
      <c r="B179" s="67" t="s">
        <v>110</v>
      </c>
      <c r="C179" s="48" t="s">
        <v>112</v>
      </c>
      <c r="D179" s="148">
        <v>5</v>
      </c>
      <c r="E179" s="57"/>
      <c r="F179" s="57">
        <f t="shared" si="17"/>
        <v>0</v>
      </c>
      <c r="G179" s="81" t="s">
        <v>132</v>
      </c>
      <c r="H179" s="73" t="s">
        <v>80</v>
      </c>
      <c r="I179" s="74">
        <v>150</v>
      </c>
      <c r="J179" s="74">
        <v>11.67</v>
      </c>
      <c r="K179" s="182">
        <f>I179*J179</f>
        <v>1750.5</v>
      </c>
      <c r="L179" s="84"/>
    </row>
    <row r="180" spans="1:12" s="30" customFormat="1">
      <c r="A180" s="178">
        <v>168</v>
      </c>
      <c r="B180" s="150" t="s">
        <v>160</v>
      </c>
      <c r="C180" s="48" t="s">
        <v>111</v>
      </c>
      <c r="D180" s="57">
        <v>2</v>
      </c>
      <c r="E180" s="57"/>
      <c r="F180" s="57">
        <f t="shared" si="17"/>
        <v>0</v>
      </c>
      <c r="G180" s="81"/>
      <c r="H180" s="73"/>
      <c r="I180" s="74"/>
      <c r="J180" s="74"/>
      <c r="K180" s="182"/>
      <c r="L180" s="84"/>
    </row>
    <row r="181" spans="1:12" s="30" customFormat="1" ht="27.6">
      <c r="A181" s="178">
        <v>169</v>
      </c>
      <c r="B181" s="45" t="s">
        <v>207</v>
      </c>
      <c r="C181" s="151" t="s">
        <v>208</v>
      </c>
      <c r="D181" s="74">
        <v>1</v>
      </c>
      <c r="E181" s="57"/>
      <c r="F181" s="57">
        <f t="shared" si="17"/>
        <v>0</v>
      </c>
      <c r="G181" s="81"/>
      <c r="H181" s="73"/>
      <c r="I181" s="74"/>
      <c r="J181" s="74"/>
      <c r="K181" s="182"/>
      <c r="L181" s="84"/>
    </row>
    <row r="182" spans="1:12" s="30" customFormat="1" ht="27.6">
      <c r="A182" s="204"/>
      <c r="B182" s="22" t="s">
        <v>118</v>
      </c>
      <c r="C182" s="23"/>
      <c r="D182" s="24"/>
      <c r="E182" s="24"/>
      <c r="F182" s="24">
        <f>SUM(F174:F181)</f>
        <v>0</v>
      </c>
      <c r="G182" s="28" t="s">
        <v>129</v>
      </c>
      <c r="H182" s="26"/>
      <c r="I182" s="27"/>
      <c r="J182" s="62"/>
      <c r="K182" s="189">
        <f>SUM(K174:K181)</f>
        <v>3096.94</v>
      </c>
      <c r="L182" s="84"/>
    </row>
    <row r="183" spans="1:12" s="30" customFormat="1">
      <c r="A183" s="204"/>
      <c r="B183" s="152"/>
      <c r="C183" s="153"/>
      <c r="D183" s="152"/>
      <c r="E183" s="154"/>
      <c r="F183" s="62"/>
      <c r="G183" s="28" t="s">
        <v>125</v>
      </c>
      <c r="H183" s="155"/>
      <c r="I183" s="156"/>
      <c r="J183" s="156"/>
      <c r="K183" s="191">
        <f>K182+K173+K163+K106</f>
        <v>556379.0895582143</v>
      </c>
      <c r="L183" s="84"/>
    </row>
    <row r="184" spans="1:12" s="30" customFormat="1">
      <c r="A184" s="204"/>
      <c r="B184" s="28" t="s">
        <v>126</v>
      </c>
      <c r="C184" s="155"/>
      <c r="D184" s="157"/>
      <c r="E184" s="158"/>
      <c r="F184" s="27">
        <f>F182+F173+F163+F106</f>
        <v>0</v>
      </c>
      <c r="G184" s="159" t="s">
        <v>127</v>
      </c>
      <c r="H184" s="160">
        <v>0.03</v>
      </c>
      <c r="I184" s="156"/>
      <c r="J184" s="156"/>
      <c r="K184" s="191">
        <f>K183*H184</f>
        <v>16691.372686746428</v>
      </c>
      <c r="L184" s="84"/>
    </row>
    <row r="185" spans="1:12" s="30" customFormat="1">
      <c r="A185" s="204"/>
      <c r="B185" s="159"/>
      <c r="C185" s="161"/>
      <c r="D185" s="162"/>
      <c r="E185" s="163"/>
      <c r="F185" s="27"/>
      <c r="G185" s="164" t="s">
        <v>117</v>
      </c>
      <c r="H185" s="155"/>
      <c r="I185" s="156"/>
      <c r="J185" s="156"/>
      <c r="K185" s="191">
        <f>K183+K184</f>
        <v>573070.46224496071</v>
      </c>
      <c r="L185" s="84"/>
    </row>
    <row r="186" spans="1:12" s="30" customFormat="1">
      <c r="A186" s="204"/>
      <c r="B186" s="164" t="s">
        <v>116</v>
      </c>
      <c r="C186" s="165"/>
      <c r="D186" s="157"/>
      <c r="E186" s="158"/>
      <c r="F186" s="27">
        <f>F184</f>
        <v>0</v>
      </c>
      <c r="G186" s="164" t="s">
        <v>130</v>
      </c>
      <c r="H186" s="165"/>
      <c r="I186" s="156"/>
      <c r="J186" s="156"/>
      <c r="K186" s="191">
        <f>F186+K185</f>
        <v>573070.46224496071</v>
      </c>
      <c r="L186" s="84"/>
    </row>
    <row r="187" spans="1:12" s="30" customFormat="1">
      <c r="A187" s="204"/>
      <c r="B187" s="166"/>
      <c r="C187" s="165"/>
      <c r="D187" s="166"/>
      <c r="E187" s="167"/>
      <c r="F187" s="166"/>
      <c r="G187" s="164" t="s">
        <v>128</v>
      </c>
      <c r="H187" s="165"/>
      <c r="I187" s="156"/>
      <c r="J187" s="156"/>
      <c r="K187" s="191">
        <f>K188/6</f>
        <v>114614.09244899213</v>
      </c>
      <c r="L187" s="84"/>
    </row>
    <row r="188" spans="1:12" s="30" customFormat="1" ht="14.4" thickBot="1">
      <c r="A188" s="204"/>
      <c r="B188" s="192"/>
      <c r="C188" s="193"/>
      <c r="D188" s="192"/>
      <c r="E188" s="194"/>
      <c r="F188" s="192"/>
      <c r="G188" s="195" t="s">
        <v>131</v>
      </c>
      <c r="H188" s="193"/>
      <c r="I188" s="196"/>
      <c r="J188" s="196"/>
      <c r="K188" s="197">
        <f>K186*1.2</f>
        <v>687684.55469395278</v>
      </c>
      <c r="L188" s="84"/>
    </row>
    <row r="189" spans="1:12" s="30" customFormat="1">
      <c r="A189" s="46"/>
      <c r="B189" s="29"/>
      <c r="C189" s="29"/>
      <c r="D189" s="29"/>
      <c r="E189" s="35"/>
      <c r="F189" s="29"/>
      <c r="G189" s="29"/>
      <c r="H189" s="29"/>
      <c r="I189" s="29"/>
      <c r="J189" s="29"/>
      <c r="K189" s="29"/>
      <c r="L189" s="84"/>
    </row>
    <row r="190" spans="1:12" s="30" customFormat="1">
      <c r="A190" s="46"/>
      <c r="L190" s="84"/>
    </row>
    <row r="191" spans="1:12" s="30" customFormat="1">
      <c r="A191" s="46"/>
      <c r="L191" s="84"/>
    </row>
    <row r="192" spans="1:12" s="30" customFormat="1">
      <c r="A192" s="46"/>
      <c r="L192" s="84"/>
    </row>
    <row r="193" spans="1:13" s="30" customFormat="1">
      <c r="A193" s="52"/>
      <c r="L193" s="84"/>
    </row>
    <row r="194" spans="1:13" s="30" customFormat="1">
      <c r="A194" s="55"/>
      <c r="L194" s="84"/>
    </row>
    <row r="195" spans="1:13" s="30" customFormat="1">
      <c r="A195" s="56"/>
      <c r="L195" s="84"/>
    </row>
    <row r="196" spans="1:13" s="30" customFormat="1">
      <c r="A196" s="34"/>
      <c r="L196" s="84"/>
    </row>
    <row r="197" spans="1:13" s="30" customFormat="1">
      <c r="A197" s="34"/>
      <c r="L197" s="85"/>
      <c r="M197" s="31"/>
    </row>
    <row r="198" spans="1:13" s="30" customFormat="1">
      <c r="A198" s="40"/>
      <c r="L198" s="85"/>
      <c r="M198" s="31"/>
    </row>
    <row r="199" spans="1:13" s="30" customFormat="1">
      <c r="A199" s="40"/>
      <c r="L199" s="84"/>
    </row>
    <row r="200" spans="1:13" s="30" customFormat="1">
      <c r="A200" s="34"/>
      <c r="L200" s="84"/>
    </row>
    <row r="201" spans="1:13" s="30" customFormat="1">
      <c r="A201" s="34"/>
      <c r="L201" s="84"/>
    </row>
    <row r="202" spans="1:13" s="30" customFormat="1">
      <c r="A202" s="34"/>
      <c r="L202" s="84"/>
    </row>
    <row r="203" spans="1:13" s="30" customFormat="1">
      <c r="A203" s="34"/>
      <c r="L203" s="84"/>
    </row>
    <row r="204" spans="1:13" s="30" customFormat="1">
      <c r="A204" s="34"/>
      <c r="L204" s="84"/>
    </row>
    <row r="205" spans="1:13" s="30" customFormat="1">
      <c r="A205" s="34"/>
      <c r="L205" s="84"/>
    </row>
    <row r="206" spans="1:13" s="30" customFormat="1">
      <c r="A206" s="34"/>
      <c r="L206" s="84"/>
    </row>
    <row r="207" spans="1:13" s="30" customFormat="1">
      <c r="A207" s="34"/>
      <c r="L207" s="85"/>
      <c r="M207" s="31"/>
    </row>
    <row r="208" spans="1:13" s="30" customFormat="1">
      <c r="A208" s="34"/>
      <c r="L208" s="85"/>
      <c r="M208" s="31"/>
    </row>
    <row r="209" spans="1:13" s="36" customFormat="1">
      <c r="A209" s="34"/>
      <c r="B209" s="30"/>
      <c r="C209" s="30"/>
      <c r="D209" s="30"/>
      <c r="E209" s="30"/>
      <c r="F209" s="30"/>
      <c r="G209" s="30"/>
      <c r="H209" s="30"/>
      <c r="I209" s="30"/>
      <c r="J209" s="30"/>
      <c r="K209" s="30"/>
      <c r="L209" s="89"/>
    </row>
    <row r="210" spans="1:13" s="36" customFormat="1">
      <c r="A210" s="34"/>
      <c r="B210" s="30"/>
      <c r="C210" s="30"/>
      <c r="D210" s="30"/>
      <c r="E210" s="30"/>
      <c r="F210" s="30"/>
      <c r="G210" s="30"/>
      <c r="H210" s="30"/>
      <c r="I210" s="30"/>
      <c r="J210" s="30"/>
      <c r="K210" s="30"/>
      <c r="L210" s="89"/>
    </row>
    <row r="211" spans="1:13" s="36" customFormat="1">
      <c r="A211" s="34"/>
      <c r="B211" s="30"/>
      <c r="C211" s="30"/>
      <c r="D211" s="30"/>
      <c r="E211" s="30"/>
      <c r="F211" s="30"/>
      <c r="G211" s="30"/>
      <c r="H211" s="30"/>
      <c r="I211" s="30"/>
      <c r="J211" s="30"/>
      <c r="K211" s="30"/>
      <c r="L211" s="89"/>
    </row>
    <row r="212" spans="1:13" s="36" customFormat="1">
      <c r="A212" s="34"/>
      <c r="B212" s="30"/>
      <c r="C212" s="30"/>
      <c r="D212" s="30"/>
      <c r="E212" s="30"/>
      <c r="F212" s="30"/>
      <c r="G212" s="30"/>
      <c r="H212" s="30"/>
      <c r="I212" s="30"/>
      <c r="J212" s="30"/>
      <c r="K212" s="30"/>
      <c r="L212" s="89"/>
    </row>
    <row r="213" spans="1:13" s="36" customFormat="1">
      <c r="A213" s="34"/>
      <c r="B213" s="30"/>
      <c r="C213" s="30"/>
      <c r="D213" s="30"/>
      <c r="E213" s="30"/>
      <c r="F213" s="30"/>
      <c r="G213" s="30"/>
      <c r="H213" s="30"/>
      <c r="I213" s="30"/>
      <c r="J213" s="30"/>
      <c r="K213" s="30"/>
      <c r="L213" s="89"/>
    </row>
    <row r="214" spans="1:13" s="37" customFormat="1">
      <c r="A214" s="34"/>
      <c r="B214" s="30"/>
      <c r="C214" s="30"/>
      <c r="D214" s="30"/>
      <c r="E214" s="30"/>
      <c r="F214" s="30"/>
      <c r="G214" s="30"/>
      <c r="H214" s="30"/>
      <c r="I214" s="30"/>
      <c r="J214" s="30"/>
      <c r="K214" s="30"/>
      <c r="L214" s="91"/>
    </row>
    <row r="215" spans="1:13" s="38" customFormat="1">
      <c r="A215" s="34"/>
      <c r="B215" s="30"/>
      <c r="C215" s="30"/>
      <c r="D215" s="30"/>
      <c r="E215" s="30"/>
      <c r="F215" s="30"/>
      <c r="G215" s="30"/>
      <c r="H215" s="30"/>
      <c r="I215" s="30"/>
      <c r="J215" s="30"/>
      <c r="K215" s="30"/>
      <c r="L215" s="89"/>
      <c r="M215" s="36"/>
    </row>
    <row r="216" spans="1:13" s="32" customFormat="1" ht="29.4" customHeight="1">
      <c r="A216" s="34"/>
      <c r="B216" s="29"/>
      <c r="C216" s="29"/>
      <c r="D216" s="29"/>
      <c r="E216" s="35"/>
      <c r="F216" s="29"/>
      <c r="G216" s="29"/>
      <c r="H216" s="29"/>
      <c r="I216" s="29"/>
      <c r="J216" s="29"/>
      <c r="K216" s="29"/>
      <c r="L216" s="85"/>
      <c r="M216" s="31"/>
    </row>
    <row r="217" spans="1:13" s="32" customFormat="1" ht="29.4" customHeight="1">
      <c r="A217" s="34"/>
      <c r="B217" s="29"/>
      <c r="C217" s="29"/>
      <c r="D217" s="29"/>
      <c r="E217" s="35"/>
      <c r="F217" s="29"/>
      <c r="G217" s="29"/>
      <c r="H217" s="29"/>
      <c r="I217" s="29"/>
      <c r="J217" s="29"/>
      <c r="K217" s="29"/>
      <c r="L217" s="85"/>
      <c r="M217" s="31"/>
    </row>
    <row r="218" spans="1:13" s="32" customFormat="1" ht="29.4" customHeight="1">
      <c r="A218" s="34"/>
      <c r="B218" s="29"/>
      <c r="C218" s="29"/>
      <c r="D218" s="29"/>
      <c r="E218" s="35"/>
      <c r="F218" s="29"/>
      <c r="G218" s="29"/>
      <c r="H218" s="29"/>
      <c r="I218" s="29"/>
      <c r="J218" s="29"/>
      <c r="K218" s="29"/>
      <c r="L218" s="85"/>
      <c r="M218" s="31"/>
    </row>
    <row r="220" spans="1:13" s="50" customFormat="1">
      <c r="A220" s="34"/>
      <c r="B220" s="29"/>
      <c r="C220" s="29"/>
      <c r="D220" s="29"/>
      <c r="E220" s="35"/>
      <c r="F220" s="29"/>
      <c r="G220" s="29"/>
      <c r="H220" s="29"/>
      <c r="I220" s="29"/>
      <c r="J220" s="29"/>
      <c r="K220" s="29"/>
      <c r="L220" s="92"/>
    </row>
    <row r="221" spans="1:13" s="50" customFormat="1">
      <c r="A221" s="34"/>
      <c r="B221" s="29"/>
      <c r="C221" s="29"/>
      <c r="D221" s="29"/>
      <c r="E221" s="35"/>
      <c r="F221" s="29"/>
      <c r="G221" s="29"/>
      <c r="H221" s="29"/>
      <c r="I221" s="29"/>
      <c r="J221" s="29"/>
      <c r="K221" s="29"/>
      <c r="L221" s="92"/>
    </row>
    <row r="222" spans="1:13" s="50" customFormat="1">
      <c r="A222" s="34"/>
      <c r="B222" s="29"/>
      <c r="C222" s="29"/>
      <c r="D222" s="29"/>
      <c r="E222" s="35"/>
      <c r="F222" s="29"/>
      <c r="G222" s="29"/>
      <c r="H222" s="29"/>
      <c r="I222" s="29"/>
      <c r="J222" s="29"/>
      <c r="K222" s="29"/>
      <c r="L222" s="92"/>
    </row>
    <row r="223" spans="1:13" s="30" customFormat="1">
      <c r="A223" s="34"/>
      <c r="B223" s="29"/>
      <c r="C223" s="29"/>
      <c r="D223" s="29"/>
      <c r="E223" s="35"/>
      <c r="F223" s="29"/>
      <c r="G223" s="29"/>
      <c r="H223" s="29"/>
      <c r="I223" s="29"/>
      <c r="J223" s="29"/>
      <c r="K223" s="29"/>
      <c r="L223" s="84"/>
    </row>
    <row r="224" spans="1:13" s="30" customFormat="1">
      <c r="A224" s="34"/>
      <c r="B224" s="29"/>
      <c r="C224" s="29"/>
      <c r="D224" s="29"/>
      <c r="E224" s="35"/>
      <c r="F224" s="29"/>
      <c r="G224" s="29"/>
      <c r="H224" s="29"/>
      <c r="I224" s="29"/>
      <c r="J224" s="29"/>
      <c r="K224" s="29"/>
      <c r="L224" s="84"/>
    </row>
    <row r="225" spans="1:12" s="30" customFormat="1">
      <c r="A225" s="34"/>
      <c r="B225" s="29"/>
      <c r="C225" s="29"/>
      <c r="D225" s="29"/>
      <c r="E225" s="35"/>
      <c r="F225" s="29"/>
      <c r="G225" s="29"/>
      <c r="H225" s="29"/>
      <c r="I225" s="29"/>
      <c r="J225" s="29"/>
      <c r="K225" s="29"/>
      <c r="L225" s="84"/>
    </row>
    <row r="226" spans="1:12" s="30" customFormat="1">
      <c r="A226" s="34"/>
      <c r="B226" s="29"/>
      <c r="C226" s="29"/>
      <c r="D226" s="29"/>
      <c r="E226" s="35"/>
      <c r="F226" s="29"/>
      <c r="G226" s="29"/>
      <c r="H226" s="29"/>
      <c r="I226" s="29"/>
      <c r="J226" s="29"/>
      <c r="K226" s="29"/>
      <c r="L226" s="84"/>
    </row>
    <row r="227" spans="1:12" s="30" customFormat="1">
      <c r="A227" s="34"/>
      <c r="B227" s="29"/>
      <c r="C227" s="29"/>
      <c r="D227" s="29"/>
      <c r="E227" s="35"/>
      <c r="F227" s="29"/>
      <c r="G227" s="29"/>
      <c r="H227" s="29"/>
      <c r="I227" s="29"/>
      <c r="J227" s="29"/>
      <c r="K227" s="29"/>
      <c r="L227" s="84"/>
    </row>
    <row r="230" spans="1:12" s="30" customFormat="1">
      <c r="A230" s="34"/>
      <c r="B230" s="29"/>
      <c r="C230" s="29"/>
      <c r="D230" s="29"/>
      <c r="E230" s="35"/>
      <c r="F230" s="29"/>
      <c r="G230" s="29"/>
      <c r="H230" s="29"/>
      <c r="I230" s="29"/>
      <c r="J230" s="29"/>
      <c r="K230" s="29"/>
      <c r="L230" s="84"/>
    </row>
    <row r="231" spans="1:12" s="30" customFormat="1">
      <c r="A231" s="34"/>
      <c r="B231" s="29"/>
      <c r="C231" s="29"/>
      <c r="D231" s="29"/>
      <c r="E231" s="35"/>
      <c r="F231" s="29"/>
      <c r="G231" s="29"/>
      <c r="H231" s="29"/>
      <c r="I231" s="29"/>
      <c r="J231" s="29"/>
      <c r="K231" s="29"/>
      <c r="L231" s="84"/>
    </row>
    <row r="232" spans="1:12" s="30" customFormat="1">
      <c r="A232" s="34"/>
      <c r="B232" s="29"/>
      <c r="C232" s="29"/>
      <c r="D232" s="29"/>
      <c r="E232" s="35"/>
      <c r="F232" s="29"/>
      <c r="G232" s="29"/>
      <c r="H232" s="29"/>
      <c r="I232" s="29"/>
      <c r="J232" s="29"/>
      <c r="K232" s="29"/>
      <c r="L232" s="84"/>
    </row>
    <row r="233" spans="1:12" s="30" customFormat="1">
      <c r="A233" s="34"/>
      <c r="B233" s="29"/>
      <c r="C233" s="29"/>
      <c r="D233" s="29"/>
      <c r="E233" s="35"/>
      <c r="F233" s="29"/>
      <c r="G233" s="29"/>
      <c r="H233" s="29"/>
      <c r="I233" s="29"/>
      <c r="J233" s="29"/>
      <c r="K233" s="29"/>
      <c r="L233" s="84"/>
    </row>
    <row r="234" spans="1:12" s="30" customFormat="1">
      <c r="A234" s="34"/>
      <c r="B234" s="29"/>
      <c r="C234" s="29"/>
      <c r="D234" s="29"/>
      <c r="E234" s="35"/>
      <c r="F234" s="29"/>
      <c r="G234" s="29"/>
      <c r="H234" s="29"/>
      <c r="I234" s="29"/>
      <c r="J234" s="29"/>
      <c r="K234" s="29"/>
      <c r="L234" s="84"/>
    </row>
    <row r="235" spans="1:12" s="30" customFormat="1">
      <c r="A235" s="34"/>
      <c r="B235" s="29"/>
      <c r="C235" s="29"/>
      <c r="D235" s="29"/>
      <c r="E235" s="35"/>
      <c r="F235" s="29"/>
      <c r="G235" s="29"/>
      <c r="H235" s="29"/>
      <c r="I235" s="29"/>
      <c r="J235" s="29"/>
      <c r="K235" s="29"/>
      <c r="L235" s="84"/>
    </row>
    <row r="236" spans="1:12" s="30" customFormat="1">
      <c r="A236" s="34"/>
      <c r="B236" s="29"/>
      <c r="C236" s="29"/>
      <c r="D236" s="29"/>
      <c r="E236" s="35"/>
      <c r="F236" s="29"/>
      <c r="G236" s="29"/>
      <c r="H236" s="29"/>
      <c r="I236" s="29"/>
      <c r="J236" s="29"/>
      <c r="K236" s="29"/>
      <c r="L236" s="84"/>
    </row>
    <row r="237" spans="1:12" s="30" customFormat="1">
      <c r="A237" s="34"/>
      <c r="B237" s="29"/>
      <c r="C237" s="29"/>
      <c r="D237" s="29"/>
      <c r="E237" s="35"/>
      <c r="F237" s="29"/>
      <c r="G237" s="29"/>
      <c r="H237" s="29"/>
      <c r="I237" s="29"/>
      <c r="J237" s="29"/>
      <c r="K237" s="29"/>
      <c r="L237" s="84"/>
    </row>
    <row r="241" spans="13:13">
      <c r="M241" s="33"/>
    </row>
    <row r="242" spans="13:13">
      <c r="M242" s="33"/>
    </row>
  </sheetData>
  <protectedRanges>
    <protectedRange sqref="J22" name="Range1_3_3_1_2_1"/>
    <protectedRange sqref="J23" name="Range1_4_1_1_1_2_1_2_1"/>
  </protectedRanges>
  <autoFilter ref="A7:I196"/>
  <dataConsolidate/>
  <mergeCells count="5">
    <mergeCell ref="A1:B1"/>
    <mergeCell ref="A2:B2"/>
    <mergeCell ref="A3:J3"/>
    <mergeCell ref="A5:K6"/>
    <mergeCell ref="A4:K4"/>
  </mergeCells>
  <pageMargins left="0.25" right="0.25" top="0.75" bottom="0.75" header="0.3" footer="0.3"/>
  <pageSetup scale="5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Pokryshka Sergii</cp:lastModifiedBy>
  <cp:lastPrinted>2024-04-24T12:42:27Z</cp:lastPrinted>
  <dcterms:created xsi:type="dcterms:W3CDTF">1996-10-08T23:32:00Z</dcterms:created>
  <dcterms:modified xsi:type="dcterms:W3CDTF">2024-06-11T16:52:31Z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