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45" yWindow="1035" windowWidth="14310" windowHeight="12195"/>
  </bookViews>
  <sheets>
    <sheet name="Цех 2" sheetId="1" r:id="rId1"/>
    <sheet name="Транспорнтный цех" sheetId="2" state="hidden" r:id="rId2"/>
  </sheets>
  <definedNames>
    <definedName name="_xlnm._FilterDatabase" localSheetId="1" hidden="1">'Транспорнтный цех'!$A$7:$F$26</definedName>
  </definedNames>
  <calcPr calcId="124519"/>
</workbook>
</file>

<file path=xl/calcChain.xml><?xml version="1.0" encoding="utf-8"?>
<calcChain xmlns="http://schemas.openxmlformats.org/spreadsheetml/2006/main">
  <c r="D26" i="1"/>
  <c r="D20"/>
  <c r="D9"/>
  <c r="D10"/>
  <c r="D33"/>
  <c r="D32"/>
  <c r="D14"/>
  <c r="D15"/>
  <c r="D45"/>
  <c r="D31"/>
  <c r="D47"/>
  <c r="D39"/>
  <c r="D38"/>
  <c r="D49"/>
  <c r="D43"/>
  <c r="D42"/>
  <c r="D41"/>
  <c r="D36"/>
  <c r="D35"/>
  <c r="D28"/>
  <c r="D29"/>
  <c r="D17"/>
  <c r="D21"/>
  <c r="D24"/>
  <c r="D23" s="1"/>
  <c r="D12"/>
  <c r="D11"/>
  <c r="E28" l="1"/>
  <c r="E26"/>
  <c r="E25"/>
  <c r="E17"/>
  <c r="E14"/>
  <c r="E23" l="1"/>
  <c r="E20" l="1"/>
  <c r="E19"/>
  <c r="E16"/>
  <c r="E33"/>
  <c r="E18"/>
  <c r="E10" l="1"/>
  <c r="D24" i="2"/>
  <c r="D27" s="1"/>
  <c r="G10" l="1"/>
  <c r="G11"/>
  <c r="G12"/>
  <c r="G13"/>
  <c r="G14"/>
  <c r="G15"/>
  <c r="G16"/>
  <c r="G17"/>
  <c r="G18"/>
  <c r="G19"/>
  <c r="G20"/>
  <c r="G21"/>
  <c r="G22"/>
  <c r="G23"/>
  <c r="G24"/>
  <c r="G25"/>
  <c r="G26"/>
  <c r="G9"/>
  <c r="G27" l="1"/>
  <c r="E27" i="1" l="1"/>
  <c r="E36"/>
  <c r="E35" s="1"/>
  <c r="E29"/>
  <c r="E24"/>
  <c r="E22"/>
  <c r="E15"/>
  <c r="E9" l="1"/>
  <c r="E21"/>
  <c r="E30"/>
  <c r="E34"/>
  <c r="E32" s="1"/>
  <c r="E8" l="1"/>
  <c r="E31"/>
</calcChain>
</file>

<file path=xl/sharedStrings.xml><?xml version="1.0" encoding="utf-8"?>
<sst xmlns="http://schemas.openxmlformats.org/spreadsheetml/2006/main" count="143" uniqueCount="82">
  <si>
    <t>м2</t>
  </si>
  <si>
    <t>Техническое задание</t>
  </si>
  <si>
    <t>№ п/п</t>
  </si>
  <si>
    <t>Наименование работ</t>
  </si>
  <si>
    <t>Ед. изм.</t>
  </si>
  <si>
    <t>Кол-во</t>
  </si>
  <si>
    <t>Нач. РМЦ</t>
  </si>
  <si>
    <t>Инженер-строитель</t>
  </si>
  <si>
    <t>м.п.</t>
  </si>
  <si>
    <t>Стены</t>
  </si>
  <si>
    <t>Пол</t>
  </si>
  <si>
    <t>Разное</t>
  </si>
  <si>
    <t>т</t>
  </si>
  <si>
    <t>Примечание</t>
  </si>
  <si>
    <t>на выполнение  косметического ремонта в помещениях  здания транспортного цеха (лестничная клетка, раздевалка, прачечная)</t>
  </si>
  <si>
    <t>Цена</t>
  </si>
  <si>
    <t>Сумма</t>
  </si>
  <si>
    <t>Лестничная клетка (высота помещения до 4,5 м.)</t>
  </si>
  <si>
    <t>Потолок</t>
  </si>
  <si>
    <t>Подготовка поверхности потолка (замывка старой побелки, удаление отшелушивающейся шпаклевки) (высота выполнения работ до 4,5м.)</t>
  </si>
  <si>
    <t>Шпаклевание  участками поверхности потолка толщ. до 5 мм (с учетом подготовки поверхности:  грунтования), при необходимости за 2 раза (стартовая и финишная шпаклевка), под побелку (высота выполнения работ до 4,5м.)</t>
  </si>
  <si>
    <t>Грунтовка один слой 23,                Шпакшевка старт 100,      Грунтовка второй слой 23,           Шпеклевка финиш 100,</t>
  </si>
  <si>
    <t>Побелка поверхности потолка (высота выполнения работ до 4,5м.)</t>
  </si>
  <si>
    <t>Подготовка поверхности стен и откосов (замывка старой побелки, удаление грязи с маслянной краски, удаление отшелушивающейся шпаклевки)</t>
  </si>
  <si>
    <t>Шпаклевание участками поверхности стен участками толщ. до 5 мм (с учетом подготовки поверхности:  грунтования), при необходимости за 2 раза (стартовая и финишная шпаклевка), под покраску</t>
  </si>
  <si>
    <t>Грунтовка один слой 22,                Шпакшевка старт 93,      Грунтовка второй слой 22,           Шпеклевка финиш 93,</t>
  </si>
  <si>
    <t xml:space="preserve">Побелка  поверхности стен  </t>
  </si>
  <si>
    <t xml:space="preserve">Окраска поверхности стен масляной краской за 2 раза  </t>
  </si>
  <si>
    <t>Покраска плинтуса масляной краской (стена 50мм. / пол до 130мм.) с учетом подготовки поверхности (зачистка старой отшелушивающейся краски, удаления грязи, обеспыливание)</t>
  </si>
  <si>
    <t>Окраска деревянных оконных рам за 2 раза с учетом подготовки поверхности (обеспыливание, очистка от грязи,  зачистка отшелущивающейся краски), одна плоскость</t>
  </si>
  <si>
    <t>площадь окна,  одна плоскость</t>
  </si>
  <si>
    <t>Окраска перил высотой 1,0 м с учетом подготовки поверхности (обеспыливание, очистка от грязи,  зачистка отшелущивающейся краски)</t>
  </si>
  <si>
    <t>Шпаклевание учасками поверхности откосов, толщ. до 5 мм (с учетом подготовки поверхности:  грунтования), при необходимости за 2 раза (стартовая и финишная шпаклевка), под покраску</t>
  </si>
  <si>
    <t>Грунтовка один слой 20,                Шпакшевка старт 88,      Грунтовка второй слой 20,           Шпеклевка финиш 88,</t>
  </si>
  <si>
    <t>Окраска металлических дверей за 2 раза с учетом подготовки поверхности (обеспыливание, очистка от грязи,  зачистка отшелущивающейся краски), одна плоскость</t>
  </si>
  <si>
    <t>Шпаклевание учасками поверхности балки на потолке 0,27*0,24 м., толщ. до 5 мм (с учетом подготовки поверхности:  грунтования), при необходимости за 2 раза (стартовая и финишная шпаклевка), под побелку</t>
  </si>
  <si>
    <t>Окраска металлических труб за 2 раза с учетом подготовки поверхности (обеспыливание, очистка от грязи,  зачистка отшелущивающейся краски), одна плоскость</t>
  </si>
  <si>
    <t>Уборка строительного мусора с места выполнения работ с погрузкой в меши и складированием на поддоны на улице.</t>
  </si>
  <si>
    <t>Общая сумма работ по обекту</t>
  </si>
  <si>
    <t>ВСЕГО б/НДС</t>
  </si>
  <si>
    <t>НДС</t>
  </si>
  <si>
    <t>ИТОГО С НДС</t>
  </si>
  <si>
    <t>Вопросы на согласование</t>
  </si>
  <si>
    <t xml:space="preserve">Сроки выполнения работ - 30 дней </t>
  </si>
  <si>
    <t xml:space="preserve">Предоплата - 30% </t>
  </si>
  <si>
    <t>При выполнение половины объема - еще 40%</t>
  </si>
  <si>
    <t>По окончанию работ оплата остатка 30%</t>
  </si>
  <si>
    <t>Код ЕДРПОу 42021067</t>
  </si>
  <si>
    <t>Скидка - 5500грн</t>
  </si>
  <si>
    <t>Расходники - поставка заказчика</t>
  </si>
  <si>
    <t>Сумма  с НДС, грн</t>
  </si>
  <si>
    <t>СОГЛАСОВАНО:</t>
  </si>
  <si>
    <t>__________ П.В. Ластовченко</t>
  </si>
  <si>
    <t>на выполнения  откосов после замены окон</t>
  </si>
  <si>
    <t>"_____"_______________2025г.</t>
  </si>
  <si>
    <t>Заделка проемов под подоконником с учетом всего необходимого перечня работ (запенивание, шпаклевания, покраски водоэмульсионной краской и т.п.)</t>
  </si>
  <si>
    <t>Цех №1 (АБК)</t>
  </si>
  <si>
    <t>Цех №2 (мужская раздевалка)</t>
  </si>
  <si>
    <t>Цех №3 (женская раздевалка)</t>
  </si>
  <si>
    <t>Цех №6</t>
  </si>
  <si>
    <t>Столовая</t>
  </si>
  <si>
    <t>Элеватор (бытовка)</t>
  </si>
  <si>
    <t>Склад №1 (бытовка)</t>
  </si>
  <si>
    <t>Склад №2 (цех №2)</t>
  </si>
  <si>
    <t>шт.</t>
  </si>
  <si>
    <t>Заделка проемов на полу площадью до 0,25м2 под чистовую отделку с учетом всего необходимого перечня работ (зачиска, грунтование, устройство стяжки и т.п.)</t>
  </si>
  <si>
    <t>Устройство откосов шириной  до 220 мм.   с окраской водоэмульсионной краской  с учетом всего необходимого перечня работ (зачиска, грунтование, оштукатуривание, шпаклевание, покраска водоэмульсионной краской за 2 раза и т.п.)</t>
  </si>
  <si>
    <t>Устройство откосов шириной  до 280 мм.  с отделкой плиткой с учетом всего необходимого перечня работ (демонтаж старой плитки с клеем, зачистки, грунтование поверхности, укладка плитки с подрезкой, монтаж пластиковых уголков, заделка швов, очистка плитки от клея и т.п.)</t>
  </si>
  <si>
    <t>Устройство откосов шириной  до 280 мм.   с окраской водоэмульсионной краской  с учетом всего необходимого перечня работ (зачиска, грунтование, оштукатуривание, шпаклевание, покраска водоэмульсионной краской за 2 раза и т.п.)</t>
  </si>
  <si>
    <t>Цех №3 (высота окон 3,0 м.)</t>
  </si>
  <si>
    <t>Цех №2 (высота окон 3,0 м.)</t>
  </si>
  <si>
    <t>Устройство откосов шириной  до 280 мм.   с окраской водоэмульсионной краской  с учетом всего необходимого перечня работ (зачиска, грунтование, оштукатуривание (при необходимости по штукатурной сетке), шпаклевание, покраска водоэмульсионной краской за 2 раза и т.п.)</t>
  </si>
  <si>
    <t>Заделка проемов на потолке площадью до 0,25м2 под чистовую отделку с учетом всего необходимого перечня работ (зачиска, грунтование, оштукатуривание (при необходимости по штукатурной сетке)/запенивание, шпаклевание и т.п.), высота потолка 4,5 м</t>
  </si>
  <si>
    <t>Цех №1 (крупоцех) (высота окон 2,45 м.)</t>
  </si>
  <si>
    <t>Цех №4 (высота окон 2,3 м.)</t>
  </si>
  <si>
    <t>Устройство откосов шириной  до 230 мм.   с окраской водоэмульсионной краской  с учетом всего необходимого перечня работ (зачиска, грунтование, оштукатуривание, шпаклевание, покраска водоэмульсионной краской за 2 раза и т.п.)</t>
  </si>
  <si>
    <t>Устройство откосов шириной  до 230 мм.  с отделкой плиткой с учетом всего необходимого перечня работ (демонтаж старой плитки с клеем, зачистки, грунтование поверхности, укладка плитки с подрезкой, монтаж пластиковых уголков, заделка швов, очистка плитки от клея и т.п.)</t>
  </si>
  <si>
    <t>Устройство откосов шириной  до 350 мм.   с окраской водоэмульсионной краской  с учетом всего необходимого перечня работ (зачиска, грунтование, оштукатуривание, шпаклевание, покраска водоэмульсионной краской за 2 раза и т.п.)</t>
  </si>
  <si>
    <t>Устройство откосов шириной  до 130 мм.   с окраской водоэмульсионной краской  с учетом всего необходимого перечня работ (зачиска, грунтование, оштукатуривание, шпаклевание, покраска водоэмульсионной краской за 2 раза и т.п.)</t>
  </si>
  <si>
    <t>Цех №7 (окна на высоте 2,5м. от уровня пола)</t>
  </si>
  <si>
    <t>Склад №2 (ГО) (окна на высоте 2,5м. от уровня пола)</t>
  </si>
  <si>
    <t>Устройство откосов шириной  до 350 мм.  с отделкой плиткой с учетом всего необходимого перечня работ (демонтаж старой плитки с клеем, зачистки, грунтование поверхности, укладка плитки с подрезкой, монтаж пластиковых уголков, заделка швов, очистка плитки от клея и т.п.)</t>
  </si>
</sst>
</file>

<file path=xl/styles.xml><?xml version="1.0" encoding="utf-8"?>
<styleSheet xmlns="http://schemas.openxmlformats.org/spreadsheetml/2006/main">
  <numFmts count="3">
    <numFmt numFmtId="164" formatCode="#&quot; &quot;##0.00"/>
    <numFmt numFmtId="165" formatCode="0.0"/>
    <numFmt numFmtId="167" formatCode="#&quot; &quot;##0.00&quot; &quot;&quot; &quot;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B0F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/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1" fillId="12" borderId="1" xfId="0" applyFont="1" applyFill="1" applyBorder="1" applyAlignment="1">
      <alignment horizontal="center" vertical="top"/>
    </xf>
    <xf numFmtId="0" fontId="3" fillId="12" borderId="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vertical="center"/>
    </xf>
    <xf numFmtId="164" fontId="9" fillId="12" borderId="1" xfId="0" applyNumberFormat="1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0" xfId="0" applyFont="1" applyFill="1"/>
    <xf numFmtId="167" fontId="1" fillId="0" borderId="0" xfId="0" applyNumberFormat="1" applyFont="1" applyFill="1"/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164" fontId="1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center"/>
    </xf>
    <xf numFmtId="164" fontId="13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0" fontId="0" fillId="0" borderId="0" xfId="0" applyFill="1"/>
    <xf numFmtId="165" fontId="3" fillId="0" borderId="1" xfId="0" applyNumberFormat="1" applyFont="1" applyFill="1" applyBorder="1" applyAlignment="1">
      <alignment vertical="top"/>
    </xf>
    <xf numFmtId="165" fontId="3" fillId="0" borderId="0" xfId="0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showZeros="0" tabSelected="1" topLeftCell="A5" workbookViewId="0">
      <selection activeCell="F5" sqref="F1:H1048576"/>
    </sheetView>
  </sheetViews>
  <sheetFormatPr defaultRowHeight="15.75"/>
  <cols>
    <col min="1" max="1" width="4.85546875" style="74" customWidth="1"/>
    <col min="2" max="2" width="82.140625" style="69" customWidth="1"/>
    <col min="3" max="3" width="5.5703125" style="70" customWidth="1"/>
    <col min="4" max="4" width="7.85546875" style="83" customWidth="1"/>
    <col min="5" max="5" width="0.140625" style="75" customWidth="1"/>
    <col min="6" max="16384" width="9.140625" style="4"/>
  </cols>
  <sheetData>
    <row r="1" spans="1:11">
      <c r="C1" s="80" t="s">
        <v>51</v>
      </c>
      <c r="E1" s="81"/>
    </row>
    <row r="2" spans="1:11">
      <c r="B2" s="67"/>
      <c r="D2" s="80" t="s">
        <v>52</v>
      </c>
      <c r="E2" s="81"/>
    </row>
    <row r="3" spans="1:11">
      <c r="B3" s="67"/>
      <c r="D3" s="80" t="s">
        <v>54</v>
      </c>
      <c r="E3" s="81"/>
    </row>
    <row r="4" spans="1:11">
      <c r="A4" s="90" t="s">
        <v>1</v>
      </c>
      <c r="B4" s="90"/>
      <c r="C4" s="90"/>
      <c r="D4" s="90"/>
      <c r="E4" s="81"/>
    </row>
    <row r="5" spans="1:11">
      <c r="A5" s="91" t="s">
        <v>53</v>
      </c>
      <c r="B5" s="91"/>
      <c r="C5" s="91"/>
      <c r="D5" s="91"/>
      <c r="E5" s="81"/>
      <c r="F5" s="67"/>
      <c r="G5" s="81"/>
      <c r="H5" s="81"/>
      <c r="K5" s="81"/>
    </row>
    <row r="7" spans="1:11" s="88" customFormat="1" ht="34.5" customHeight="1">
      <c r="A7" s="85" t="s">
        <v>2</v>
      </c>
      <c r="B7" s="8" t="s">
        <v>3</v>
      </c>
      <c r="C7" s="8" t="s">
        <v>4</v>
      </c>
      <c r="D7" s="87" t="s">
        <v>5</v>
      </c>
      <c r="E7" s="86" t="s">
        <v>50</v>
      </c>
      <c r="I7" s="89"/>
      <c r="J7" s="89"/>
    </row>
    <row r="8" spans="1:11" s="6" customFormat="1" ht="23.25">
      <c r="A8" s="68">
        <v>1</v>
      </c>
      <c r="B8" s="71" t="s">
        <v>73</v>
      </c>
      <c r="C8" s="72"/>
      <c r="D8" s="84"/>
      <c r="E8" s="77" t="e">
        <f>SUM(E24,#REF!,E9)</f>
        <v>#REF!</v>
      </c>
      <c r="I8" s="4"/>
      <c r="J8" s="4"/>
    </row>
    <row r="9" spans="1:11" s="6" customFormat="1" ht="63">
      <c r="A9" s="68">
        <v>2</v>
      </c>
      <c r="B9" s="24" t="s">
        <v>71</v>
      </c>
      <c r="C9" s="21" t="s">
        <v>8</v>
      </c>
      <c r="D9" s="82">
        <f>3*(2*2.45+0.73)+(2*1.77+0.73)+6*(2*2.45+1.79)+(2*1.77+1.79)+12</f>
        <v>78.63</v>
      </c>
      <c r="E9" s="78" t="e">
        <f>SUM(E10:E14)</f>
        <v>#REF!</v>
      </c>
    </row>
    <row r="10" spans="1:11" ht="63">
      <c r="A10" s="68">
        <v>3</v>
      </c>
      <c r="B10" s="24" t="s">
        <v>81</v>
      </c>
      <c r="C10" s="21" t="s">
        <v>8</v>
      </c>
      <c r="D10" s="82">
        <f>4*(0.73)+7*(1.79)</f>
        <v>15.450000000000001</v>
      </c>
      <c r="E10" s="73" t="e">
        <f>PRODUCT(#REF!,D10)</f>
        <v>#REF!</v>
      </c>
    </row>
    <row r="11" spans="1:11" ht="63">
      <c r="A11" s="68">
        <v>4</v>
      </c>
      <c r="B11" s="29" t="s">
        <v>72</v>
      </c>
      <c r="C11" s="21" t="s">
        <v>64</v>
      </c>
      <c r="D11" s="82">
        <f>13+10+7+3+9</f>
        <v>42</v>
      </c>
      <c r="E11" s="73"/>
    </row>
    <row r="12" spans="1:11" ht="47.25">
      <c r="A12" s="68">
        <v>5</v>
      </c>
      <c r="B12" s="29" t="s">
        <v>65</v>
      </c>
      <c r="C12" s="21" t="s">
        <v>64</v>
      </c>
      <c r="D12" s="82">
        <f>4+2+2+4</f>
        <v>12</v>
      </c>
      <c r="E12" s="73"/>
    </row>
    <row r="13" spans="1:11" ht="23.25">
      <c r="A13" s="68">
        <v>6</v>
      </c>
      <c r="B13" s="71" t="s">
        <v>56</v>
      </c>
      <c r="C13" s="72"/>
      <c r="D13" s="82"/>
      <c r="E13" s="73"/>
    </row>
    <row r="14" spans="1:11" s="5" customFormat="1" ht="63">
      <c r="A14" s="68">
        <v>7</v>
      </c>
      <c r="B14" s="24" t="s">
        <v>77</v>
      </c>
      <c r="C14" s="21" t="s">
        <v>8</v>
      </c>
      <c r="D14" s="82">
        <f>2*(2*1.7+2.37)</f>
        <v>11.54</v>
      </c>
      <c r="E14" s="73" t="e">
        <f>PRODUCT(#REF!,D14)</f>
        <v>#REF!</v>
      </c>
    </row>
    <row r="15" spans="1:11" ht="31.5">
      <c r="A15" s="68">
        <v>8</v>
      </c>
      <c r="B15" s="29" t="s">
        <v>55</v>
      </c>
      <c r="C15" s="21" t="s">
        <v>8</v>
      </c>
      <c r="D15" s="82">
        <f>2*(2.37)</f>
        <v>4.74</v>
      </c>
      <c r="E15" s="73" t="e">
        <f>PRODUCT(#REF!,D15)</f>
        <v>#REF!</v>
      </c>
    </row>
    <row r="16" spans="1:11" ht="23.25">
      <c r="A16" s="68">
        <v>9</v>
      </c>
      <c r="B16" s="71" t="s">
        <v>70</v>
      </c>
      <c r="C16" s="72"/>
      <c r="D16" s="82"/>
      <c r="E16" s="73" t="e">
        <f>PRODUCT(#REF!,D16)</f>
        <v>#REF!</v>
      </c>
    </row>
    <row r="17" spans="1:5" ht="63">
      <c r="A17" s="68">
        <v>10</v>
      </c>
      <c r="B17" s="24" t="s">
        <v>67</v>
      </c>
      <c r="C17" s="21" t="s">
        <v>8</v>
      </c>
      <c r="D17" s="82">
        <f>2*2.97+3.97+3.97+1</f>
        <v>14.88</v>
      </c>
      <c r="E17" s="73" t="e">
        <f>PRODUCT(#REF!,D17)</f>
        <v>#REF!</v>
      </c>
    </row>
    <row r="18" spans="1:5" ht="63">
      <c r="A18" s="68">
        <v>11</v>
      </c>
      <c r="B18" s="24" t="s">
        <v>68</v>
      </c>
      <c r="C18" s="21" t="s">
        <v>8</v>
      </c>
      <c r="D18" s="82">
        <v>4</v>
      </c>
      <c r="E18" s="73" t="e">
        <f>PRODUCT(#REF!,D18)</f>
        <v>#REF!</v>
      </c>
    </row>
    <row r="19" spans="1:5" ht="23.25">
      <c r="A19" s="68">
        <v>12</v>
      </c>
      <c r="B19" s="71" t="s">
        <v>57</v>
      </c>
      <c r="C19" s="72"/>
      <c r="D19" s="82"/>
      <c r="E19" s="73" t="e">
        <f>PRODUCT(#REF!,D19)</f>
        <v>#REF!</v>
      </c>
    </row>
    <row r="20" spans="1:5" ht="63">
      <c r="A20" s="68">
        <v>13</v>
      </c>
      <c r="B20" s="24" t="s">
        <v>75</v>
      </c>
      <c r="C20" s="21" t="s">
        <v>8</v>
      </c>
      <c r="D20" s="82">
        <f>4*(2*1.67+1.92)</f>
        <v>21.04</v>
      </c>
      <c r="E20" s="73" t="e">
        <f>PRODUCT(#REF!,D20)</f>
        <v>#REF!</v>
      </c>
    </row>
    <row r="21" spans="1:5" ht="31.5">
      <c r="A21" s="68">
        <v>14</v>
      </c>
      <c r="B21" s="29" t="s">
        <v>55</v>
      </c>
      <c r="C21" s="21" t="s">
        <v>8</v>
      </c>
      <c r="D21" s="82">
        <f>3*1.92</f>
        <v>5.76</v>
      </c>
      <c r="E21" s="73" t="e">
        <f>PRODUCT(#REF!,D21)</f>
        <v>#REF!</v>
      </c>
    </row>
    <row r="22" spans="1:5" ht="23.25">
      <c r="A22" s="68">
        <v>15</v>
      </c>
      <c r="B22" s="71" t="s">
        <v>69</v>
      </c>
      <c r="C22" s="72"/>
      <c r="D22" s="82"/>
      <c r="E22" s="73" t="e">
        <f>PRODUCT(#REF!,D22)</f>
        <v>#REF!</v>
      </c>
    </row>
    <row r="23" spans="1:5" ht="63">
      <c r="A23" s="68">
        <v>16</v>
      </c>
      <c r="B23" s="24" t="s">
        <v>75</v>
      </c>
      <c r="C23" s="21" t="s">
        <v>8</v>
      </c>
      <c r="D23" s="82">
        <f>6*(2*2.95+4.02+4.02)+2*2.95+1.93+1.93-D24</f>
        <v>50.680000000000021</v>
      </c>
      <c r="E23" s="73" t="e">
        <f>PRODUCT(#REF!,D23)</f>
        <v>#REF!</v>
      </c>
    </row>
    <row r="24" spans="1:5" s="76" customFormat="1" ht="63">
      <c r="A24" s="68">
        <v>17</v>
      </c>
      <c r="B24" s="24" t="s">
        <v>76</v>
      </c>
      <c r="C24" s="21" t="s">
        <v>8</v>
      </c>
      <c r="D24" s="82">
        <f>2*(2.95+4.02+2.95)+(1+4.02+1)+(0.6+0.6)+3*(0.6+4.02+0.6)</f>
        <v>42.72</v>
      </c>
      <c r="E24" s="79" t="e">
        <f>SUM(E25:E26)</f>
        <v>#REF!</v>
      </c>
    </row>
    <row r="25" spans="1:5" ht="23.25">
      <c r="A25" s="68">
        <v>18</v>
      </c>
      <c r="B25" s="71" t="s">
        <v>58</v>
      </c>
      <c r="C25" s="72"/>
      <c r="D25" s="82"/>
      <c r="E25" s="73" t="e">
        <f>PRODUCT(#REF!,D25)</f>
        <v>#REF!</v>
      </c>
    </row>
    <row r="26" spans="1:5" s="6" customFormat="1" ht="63">
      <c r="A26" s="68">
        <v>19</v>
      </c>
      <c r="B26" s="24" t="s">
        <v>68</v>
      </c>
      <c r="C26" s="21" t="s">
        <v>8</v>
      </c>
      <c r="D26" s="82">
        <f>6*(2*1.46+1.14+1.14)</f>
        <v>31.199999999999996</v>
      </c>
      <c r="E26" s="73" t="e">
        <f>PRODUCT(#REF!,D26)</f>
        <v>#REF!</v>
      </c>
    </row>
    <row r="27" spans="1:5" s="7" customFormat="1" ht="23.25">
      <c r="A27" s="68">
        <v>20</v>
      </c>
      <c r="B27" s="71" t="s">
        <v>74</v>
      </c>
      <c r="C27" s="72"/>
      <c r="D27" s="82"/>
      <c r="E27" s="73" t="e">
        <f>PRODUCT(#REF!,D27)</f>
        <v>#REF!</v>
      </c>
    </row>
    <row r="28" spans="1:5" s="7" customFormat="1" ht="63">
      <c r="A28" s="68">
        <v>21</v>
      </c>
      <c r="B28" s="24" t="s">
        <v>68</v>
      </c>
      <c r="C28" s="21" t="s">
        <v>8</v>
      </c>
      <c r="D28" s="82">
        <f>2*(3.23)+2.4+2.4</f>
        <v>11.26</v>
      </c>
      <c r="E28" s="73" t="e">
        <f>PRODUCT(#REF!,D28)</f>
        <v>#REF!</v>
      </c>
    </row>
    <row r="29" spans="1:5" s="7" customFormat="1" ht="63">
      <c r="A29" s="68">
        <v>22</v>
      </c>
      <c r="B29" s="24" t="s">
        <v>67</v>
      </c>
      <c r="C29" s="21" t="s">
        <v>8</v>
      </c>
      <c r="D29" s="82">
        <f>2*(2*2.29+3.23)-2.4</f>
        <v>13.22</v>
      </c>
      <c r="E29" s="73" t="e">
        <f>PRODUCT(#REF!,D29)</f>
        <v>#REF!</v>
      </c>
    </row>
    <row r="30" spans="1:5" s="7" customFormat="1" ht="23.25">
      <c r="A30" s="68">
        <v>23</v>
      </c>
      <c r="B30" s="71" t="s">
        <v>59</v>
      </c>
      <c r="C30" s="72"/>
      <c r="D30" s="82"/>
      <c r="E30" s="73" t="e">
        <f>PRODUCT(#REF!,D30)</f>
        <v>#REF!</v>
      </c>
    </row>
    <row r="31" spans="1:5" s="7" customFormat="1" ht="63">
      <c r="A31" s="68">
        <v>24</v>
      </c>
      <c r="B31" s="24" t="s">
        <v>68</v>
      </c>
      <c r="C31" s="21" t="s">
        <v>8</v>
      </c>
      <c r="D31" s="82">
        <f>(2*1.3+1.9)</f>
        <v>4.5</v>
      </c>
      <c r="E31" s="73" t="e">
        <f>PRODUCT(#REF!,D31)</f>
        <v>#REF!</v>
      </c>
    </row>
    <row r="32" spans="1:5" s="7" customFormat="1" ht="63">
      <c r="A32" s="68">
        <v>25</v>
      </c>
      <c r="B32" s="24" t="s">
        <v>75</v>
      </c>
      <c r="C32" s="21" t="s">
        <v>8</v>
      </c>
      <c r="D32" s="82">
        <f>(2*1.78+1.39+1.39)+3*(2*1.55+1.77)</f>
        <v>20.95</v>
      </c>
      <c r="E32" s="79" t="e">
        <f>SUM(E33:E34)</f>
        <v>#REF!</v>
      </c>
    </row>
    <row r="33" spans="1:5" s="7" customFormat="1" ht="31.5">
      <c r="A33" s="68">
        <v>26</v>
      </c>
      <c r="B33" s="29" t="s">
        <v>55</v>
      </c>
      <c r="C33" s="21" t="s">
        <v>8</v>
      </c>
      <c r="D33" s="82">
        <f>3*1.77</f>
        <v>5.3100000000000005</v>
      </c>
      <c r="E33" s="73" t="e">
        <f>PRODUCT(#REF!,D33)</f>
        <v>#REF!</v>
      </c>
    </row>
    <row r="34" spans="1:5" s="7" customFormat="1" ht="23.25">
      <c r="A34" s="68">
        <v>27</v>
      </c>
      <c r="B34" s="71" t="s">
        <v>79</v>
      </c>
      <c r="C34" s="72"/>
      <c r="D34" s="82"/>
      <c r="E34" s="73" t="e">
        <f>PRODUCT(#REF!,D34)</f>
        <v>#REF!</v>
      </c>
    </row>
    <row r="35" spans="1:5" s="7" customFormat="1" ht="63">
      <c r="A35" s="68">
        <v>28</v>
      </c>
      <c r="B35" s="24" t="s">
        <v>75</v>
      </c>
      <c r="C35" s="21" t="s">
        <v>8</v>
      </c>
      <c r="D35" s="82">
        <f>3*(2*1.7+1.98)+3*(2*1.51+3.94+3.94)</f>
        <v>48.84</v>
      </c>
      <c r="E35" s="79" t="e">
        <f>SUM(E36:E36)</f>
        <v>#REF!</v>
      </c>
    </row>
    <row r="36" spans="1:5" s="7" customFormat="1" ht="31.5">
      <c r="A36" s="68">
        <v>29</v>
      </c>
      <c r="B36" s="29" t="s">
        <v>55</v>
      </c>
      <c r="C36" s="21" t="s">
        <v>8</v>
      </c>
      <c r="D36" s="82">
        <f>3*1.98</f>
        <v>5.9399999999999995</v>
      </c>
      <c r="E36" s="73" t="e">
        <f>PRODUCT(#REF!,D36)</f>
        <v>#REF!</v>
      </c>
    </row>
    <row r="37" spans="1:5" ht="23.25">
      <c r="A37" s="68">
        <v>30</v>
      </c>
      <c r="B37" s="71" t="s">
        <v>60</v>
      </c>
      <c r="C37" s="72"/>
      <c r="D37" s="82"/>
    </row>
    <row r="38" spans="1:5" ht="63">
      <c r="A38" s="68">
        <v>31</v>
      </c>
      <c r="B38" s="24" t="s">
        <v>68</v>
      </c>
      <c r="C38" s="21" t="s">
        <v>8</v>
      </c>
      <c r="D38" s="82">
        <f>2*((2*1.87+1.5)+(2*1.96+1.54))</f>
        <v>21.4</v>
      </c>
    </row>
    <row r="39" spans="1:5" ht="31.5">
      <c r="A39" s="68">
        <v>32</v>
      </c>
      <c r="B39" s="29" t="s">
        <v>55</v>
      </c>
      <c r="C39" s="21" t="s">
        <v>8</v>
      </c>
      <c r="D39" s="82">
        <f>1.5+1.54</f>
        <v>3.04</v>
      </c>
    </row>
    <row r="40" spans="1:5" ht="23.25">
      <c r="A40" s="68">
        <v>33</v>
      </c>
      <c r="B40" s="71" t="s">
        <v>61</v>
      </c>
      <c r="C40" s="72"/>
      <c r="D40" s="82"/>
    </row>
    <row r="41" spans="1:5" ht="63">
      <c r="A41" s="68">
        <v>34</v>
      </c>
      <c r="B41" s="24" t="s">
        <v>75</v>
      </c>
      <c r="C41" s="21" t="s">
        <v>8</v>
      </c>
      <c r="D41" s="82">
        <f>3*(2*1.47+1.14)</f>
        <v>12.24</v>
      </c>
    </row>
    <row r="42" spans="1:5" ht="63">
      <c r="A42" s="68">
        <v>35</v>
      </c>
      <c r="B42" s="24" t="s">
        <v>77</v>
      </c>
      <c r="C42" s="21" t="s">
        <v>8</v>
      </c>
      <c r="D42" s="82">
        <f>2*1.65+1.6+2*1.14</f>
        <v>7.18</v>
      </c>
    </row>
    <row r="43" spans="1:5" ht="31.5">
      <c r="A43" s="68">
        <v>36</v>
      </c>
      <c r="B43" s="29" t="s">
        <v>55</v>
      </c>
      <c r="C43" s="21" t="s">
        <v>8</v>
      </c>
      <c r="D43" s="82">
        <f>1.6+1.14</f>
        <v>2.74</v>
      </c>
    </row>
    <row r="44" spans="1:5" ht="23.25">
      <c r="A44" s="68">
        <v>37</v>
      </c>
      <c r="B44" s="71" t="s">
        <v>62</v>
      </c>
      <c r="C44" s="72"/>
      <c r="D44" s="82"/>
    </row>
    <row r="45" spans="1:5" ht="63">
      <c r="A45" s="68">
        <v>38</v>
      </c>
      <c r="B45" s="24" t="s">
        <v>75</v>
      </c>
      <c r="C45" s="21" t="s">
        <v>8</v>
      </c>
      <c r="D45" s="82">
        <f>3*(2*1.6+0.96)+(2*1.6+0.88)</f>
        <v>16.560000000000002</v>
      </c>
    </row>
    <row r="46" spans="1:5" ht="23.25">
      <c r="A46" s="68">
        <v>39</v>
      </c>
      <c r="B46" s="71" t="s">
        <v>63</v>
      </c>
      <c r="C46" s="72"/>
      <c r="D46" s="82"/>
    </row>
    <row r="47" spans="1:5" ht="63">
      <c r="A47" s="68">
        <v>40</v>
      </c>
      <c r="B47" s="24" t="s">
        <v>66</v>
      </c>
      <c r="C47" s="21" t="s">
        <v>8</v>
      </c>
      <c r="D47" s="82">
        <f>6*(2*1.17+1.98+1.98)</f>
        <v>37.800000000000004</v>
      </c>
    </row>
    <row r="48" spans="1:5" ht="23.25">
      <c r="A48" s="68">
        <v>41</v>
      </c>
      <c r="B48" s="71" t="s">
        <v>80</v>
      </c>
      <c r="C48" s="72"/>
      <c r="D48" s="82"/>
    </row>
    <row r="49" spans="1:4" ht="63">
      <c r="A49" s="68">
        <v>42</v>
      </c>
      <c r="B49" s="24" t="s">
        <v>78</v>
      </c>
      <c r="C49" s="21" t="s">
        <v>8</v>
      </c>
      <c r="D49" s="82">
        <f>5*(2*1.15+3+3)</f>
        <v>41.5</v>
      </c>
    </row>
  </sheetData>
  <mergeCells count="2">
    <mergeCell ref="A4:D4"/>
    <mergeCell ref="A5:D5"/>
  </mergeCells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opLeftCell="A19" workbookViewId="0">
      <selection activeCell="J14" sqref="J14"/>
    </sheetView>
  </sheetViews>
  <sheetFormatPr defaultRowHeight="15.75"/>
  <cols>
    <col min="1" max="1" width="4.42578125" style="10" customWidth="1"/>
    <col min="2" max="2" width="52.85546875" style="11" customWidth="1"/>
    <col min="3" max="3" width="6.7109375" style="12" customWidth="1"/>
    <col min="4" max="4" width="9" style="16" customWidth="1"/>
    <col min="5" max="5" width="29.5703125" style="14" customWidth="1"/>
    <col min="6" max="6" width="9.140625" style="12"/>
    <col min="7" max="7" width="11.28515625" style="15" bestFit="1" customWidth="1"/>
    <col min="8" max="16384" width="9.140625" style="15"/>
  </cols>
  <sheetData>
    <row r="1" spans="1:7">
      <c r="D1" s="13"/>
    </row>
    <row r="2" spans="1:7">
      <c r="E2" s="17"/>
    </row>
    <row r="3" spans="1:7">
      <c r="E3" s="17"/>
    </row>
    <row r="4" spans="1:7">
      <c r="A4" s="92" t="s">
        <v>1</v>
      </c>
      <c r="B4" s="92"/>
      <c r="C4" s="92"/>
      <c r="D4" s="92"/>
      <c r="E4" s="92"/>
    </row>
    <row r="5" spans="1:7" ht="36" customHeight="1">
      <c r="A5" s="93" t="s">
        <v>14</v>
      </c>
      <c r="B5" s="93"/>
      <c r="C5" s="93"/>
      <c r="D5" s="93"/>
      <c r="E5" s="93"/>
    </row>
    <row r="6" spans="1:7" s="20" customFormat="1" ht="31.5">
      <c r="A6" s="18" t="s">
        <v>2</v>
      </c>
      <c r="B6" s="18" t="s">
        <v>3</v>
      </c>
      <c r="C6" s="18" t="s">
        <v>4</v>
      </c>
      <c r="D6" s="19" t="s">
        <v>5</v>
      </c>
      <c r="E6" s="19" t="s">
        <v>13</v>
      </c>
      <c r="F6" s="18" t="s">
        <v>15</v>
      </c>
      <c r="G6" s="18" t="s">
        <v>16</v>
      </c>
    </row>
    <row r="7" spans="1:7" s="20" customFormat="1" ht="42">
      <c r="A7" s="21">
        <v>1</v>
      </c>
      <c r="B7" s="22" t="s">
        <v>17</v>
      </c>
      <c r="C7" s="18"/>
      <c r="D7" s="19"/>
      <c r="E7" s="19"/>
      <c r="F7" s="18"/>
    </row>
    <row r="8" spans="1:7" s="20" customFormat="1" ht="18.75">
      <c r="A8" s="21">
        <v>2</v>
      </c>
      <c r="B8" s="23" t="s">
        <v>18</v>
      </c>
      <c r="C8" s="18"/>
      <c r="D8" s="19"/>
      <c r="E8" s="19"/>
      <c r="F8" s="18"/>
    </row>
    <row r="9" spans="1:7" s="7" customFormat="1" ht="47.25">
      <c r="A9" s="21">
        <v>3</v>
      </c>
      <c r="B9" s="49" t="s">
        <v>19</v>
      </c>
      <c r="C9" s="3" t="s">
        <v>0</v>
      </c>
      <c r="D9" s="25">
        <v>180.21111999999999</v>
      </c>
      <c r="E9" s="26"/>
      <c r="F9" s="1">
        <v>100</v>
      </c>
      <c r="G9" s="66">
        <f t="shared" ref="G9:G25" si="0">D9*F9</f>
        <v>18021.112000000001</v>
      </c>
    </row>
    <row r="10" spans="1:7" s="7" customFormat="1" ht="78.75">
      <c r="A10" s="21">
        <v>5</v>
      </c>
      <c r="B10" s="49" t="s">
        <v>20</v>
      </c>
      <c r="C10" s="3" t="s">
        <v>0</v>
      </c>
      <c r="D10" s="25">
        <v>24.695602000000001</v>
      </c>
      <c r="E10" s="27" t="s">
        <v>21</v>
      </c>
      <c r="F10" s="1">
        <v>246</v>
      </c>
      <c r="G10" s="66">
        <f t="shared" si="0"/>
        <v>6075.1180920000006</v>
      </c>
    </row>
    <row r="11" spans="1:7" s="7" customFormat="1" ht="31.5">
      <c r="A11" s="21">
        <v>7</v>
      </c>
      <c r="B11" s="49" t="s">
        <v>22</v>
      </c>
      <c r="C11" s="3" t="s">
        <v>0</v>
      </c>
      <c r="D11" s="25">
        <v>180.21111999999999</v>
      </c>
      <c r="E11" s="26"/>
      <c r="F11" s="1">
        <v>95</v>
      </c>
      <c r="G11" s="66">
        <f t="shared" si="0"/>
        <v>17120.056399999998</v>
      </c>
    </row>
    <row r="12" spans="1:7" s="7" customFormat="1" ht="18.75">
      <c r="A12" s="21">
        <v>9</v>
      </c>
      <c r="B12" s="28" t="s">
        <v>9</v>
      </c>
      <c r="D12" s="25">
        <v>0</v>
      </c>
      <c r="E12" s="26"/>
      <c r="F12" s="1"/>
      <c r="G12" s="66">
        <f t="shared" si="0"/>
        <v>0</v>
      </c>
    </row>
    <row r="13" spans="1:7" s="7" customFormat="1" ht="47.25">
      <c r="A13" s="21">
        <v>10</v>
      </c>
      <c r="B13" s="49" t="s">
        <v>23</v>
      </c>
      <c r="C13" s="3" t="s">
        <v>0</v>
      </c>
      <c r="D13" s="25">
        <v>437.98599999999999</v>
      </c>
      <c r="E13" s="26"/>
      <c r="F13" s="1">
        <v>80</v>
      </c>
      <c r="G13" s="66">
        <f t="shared" si="0"/>
        <v>35038.879999999997</v>
      </c>
    </row>
    <row r="14" spans="1:7" s="7" customFormat="1" ht="78.75">
      <c r="A14" s="21">
        <v>11</v>
      </c>
      <c r="B14" s="50" t="s">
        <v>24</v>
      </c>
      <c r="C14" s="3" t="s">
        <v>0</v>
      </c>
      <c r="D14" s="25">
        <v>70.365960000000001</v>
      </c>
      <c r="E14" s="27" t="s">
        <v>25</v>
      </c>
      <c r="F14" s="1">
        <v>230</v>
      </c>
      <c r="G14" s="66">
        <f t="shared" si="0"/>
        <v>16184.1708</v>
      </c>
    </row>
    <row r="15" spans="1:7" s="7" customFormat="1">
      <c r="A15" s="21">
        <v>12</v>
      </c>
      <c r="B15" s="51" t="s">
        <v>26</v>
      </c>
      <c r="C15" s="3" t="s">
        <v>0</v>
      </c>
      <c r="D15" s="25">
        <v>210.41716000000002</v>
      </c>
      <c r="E15" s="26"/>
      <c r="F15" s="1">
        <v>90</v>
      </c>
      <c r="G15" s="66">
        <f t="shared" si="0"/>
        <v>18937.544400000002</v>
      </c>
    </row>
    <row r="16" spans="1:7" s="7" customFormat="1" ht="31.5">
      <c r="A16" s="21">
        <v>13</v>
      </c>
      <c r="B16" s="52" t="s">
        <v>27</v>
      </c>
      <c r="C16" s="3" t="s">
        <v>0</v>
      </c>
      <c r="D16" s="25">
        <v>227.56884000000002</v>
      </c>
      <c r="E16" s="26"/>
      <c r="F16" s="1">
        <v>100</v>
      </c>
      <c r="G16" s="66">
        <f t="shared" si="0"/>
        <v>22756.884000000002</v>
      </c>
    </row>
    <row r="17" spans="1:7" s="7" customFormat="1" ht="18.75">
      <c r="A17" s="21">
        <v>14</v>
      </c>
      <c r="B17" s="28" t="s">
        <v>10</v>
      </c>
      <c r="C17" s="1"/>
      <c r="D17" s="25">
        <v>0</v>
      </c>
      <c r="E17" s="26"/>
      <c r="F17" s="1"/>
      <c r="G17" s="66">
        <f t="shared" si="0"/>
        <v>0</v>
      </c>
    </row>
    <row r="18" spans="1:7" s="7" customFormat="1" ht="63">
      <c r="A18" s="21">
        <v>15</v>
      </c>
      <c r="B18" s="57" t="s">
        <v>28</v>
      </c>
      <c r="C18" s="1" t="s">
        <v>8</v>
      </c>
      <c r="D18" s="25">
        <v>80.210000000000008</v>
      </c>
      <c r="E18" s="26"/>
      <c r="F18" s="1">
        <v>90</v>
      </c>
      <c r="G18" s="66">
        <f t="shared" si="0"/>
        <v>7218.9000000000005</v>
      </c>
    </row>
    <row r="19" spans="1:7" s="7" customFormat="1" ht="18.75">
      <c r="A19" s="21">
        <v>16</v>
      </c>
      <c r="B19" s="28" t="s">
        <v>11</v>
      </c>
      <c r="C19" s="1"/>
      <c r="D19" s="25">
        <v>0</v>
      </c>
      <c r="E19" s="26"/>
      <c r="F19" s="1"/>
      <c r="G19" s="66">
        <f t="shared" si="0"/>
        <v>0</v>
      </c>
    </row>
    <row r="20" spans="1:7" s="7" customFormat="1" ht="63">
      <c r="A20" s="21">
        <v>17</v>
      </c>
      <c r="B20" s="54" t="s">
        <v>29</v>
      </c>
      <c r="C20" s="1" t="s">
        <v>0</v>
      </c>
      <c r="D20" s="25">
        <v>31.3384</v>
      </c>
      <c r="E20" s="26" t="s">
        <v>30</v>
      </c>
      <c r="F20" s="1">
        <v>170</v>
      </c>
      <c r="G20" s="66">
        <f t="shared" si="0"/>
        <v>5327.5280000000002</v>
      </c>
    </row>
    <row r="21" spans="1:7" s="7" customFormat="1" ht="47.25">
      <c r="A21" s="21">
        <v>18</v>
      </c>
      <c r="B21" s="53" t="s">
        <v>31</v>
      </c>
      <c r="C21" s="1" t="s">
        <v>8</v>
      </c>
      <c r="D21" s="25">
        <v>13.65</v>
      </c>
      <c r="E21" s="26"/>
      <c r="F21" s="1">
        <v>120</v>
      </c>
      <c r="G21" s="66">
        <f t="shared" si="0"/>
        <v>1638</v>
      </c>
    </row>
    <row r="22" spans="1:7" s="7" customFormat="1" ht="63">
      <c r="A22" s="21">
        <v>27</v>
      </c>
      <c r="B22" s="58" t="s">
        <v>32</v>
      </c>
      <c r="C22" s="1" t="s">
        <v>8</v>
      </c>
      <c r="D22" s="25">
        <v>8.2015000000000011</v>
      </c>
      <c r="E22" s="27" t="s">
        <v>33</v>
      </c>
      <c r="F22" s="1">
        <v>216</v>
      </c>
      <c r="G22" s="66">
        <f t="shared" si="0"/>
        <v>1771.5240000000003</v>
      </c>
    </row>
    <row r="23" spans="1:7" s="7" customFormat="1" ht="63">
      <c r="A23" s="21">
        <v>34</v>
      </c>
      <c r="B23" s="55" t="s">
        <v>34</v>
      </c>
      <c r="C23" s="1" t="s">
        <v>0</v>
      </c>
      <c r="D23" s="25">
        <v>4.9859999999999998</v>
      </c>
      <c r="E23" s="26"/>
      <c r="F23" s="1">
        <v>220</v>
      </c>
      <c r="G23" s="66">
        <f t="shared" si="0"/>
        <v>1096.9199999999998</v>
      </c>
    </row>
    <row r="24" spans="1:7" s="65" customFormat="1" ht="78.75">
      <c r="A24" s="59">
        <v>39</v>
      </c>
      <c r="B24" s="60" t="s">
        <v>35</v>
      </c>
      <c r="C24" s="61" t="s">
        <v>8</v>
      </c>
      <c r="D24" s="62">
        <f>0.835+4.5</f>
        <v>5.335</v>
      </c>
      <c r="E24" s="63" t="s">
        <v>21</v>
      </c>
      <c r="F24" s="64">
        <v>246</v>
      </c>
      <c r="G24" s="66">
        <f t="shared" si="0"/>
        <v>1312.41</v>
      </c>
    </row>
    <row r="25" spans="1:7" s="7" customFormat="1" ht="63">
      <c r="A25" s="21">
        <v>50</v>
      </c>
      <c r="B25" s="56" t="s">
        <v>36</v>
      </c>
      <c r="C25" s="1" t="s">
        <v>0</v>
      </c>
      <c r="D25" s="25">
        <v>4.5</v>
      </c>
      <c r="E25" s="26"/>
      <c r="F25" s="1">
        <v>95</v>
      </c>
      <c r="G25" s="66">
        <f t="shared" si="0"/>
        <v>427.5</v>
      </c>
    </row>
    <row r="26" spans="1:7" s="7" customFormat="1" ht="47.25">
      <c r="A26" s="21">
        <v>84</v>
      </c>
      <c r="B26" s="29" t="s">
        <v>37</v>
      </c>
      <c r="C26" s="1" t="s">
        <v>12</v>
      </c>
      <c r="D26" s="25">
        <v>0.15</v>
      </c>
      <c r="E26" s="26"/>
      <c r="F26" s="1">
        <v>1400</v>
      </c>
      <c r="G26" s="66">
        <f t="shared" ref="G26" si="1">D26*F26</f>
        <v>210</v>
      </c>
    </row>
    <row r="27" spans="1:7" s="7" customFormat="1">
      <c r="A27" s="30"/>
      <c r="B27" s="31"/>
      <c r="C27" s="2"/>
      <c r="D27" s="32">
        <f>SUM(D9:D26)</f>
        <v>1479.8267020000003</v>
      </c>
      <c r="E27" s="33"/>
      <c r="F27" s="2"/>
      <c r="G27" s="32">
        <f>SUM(G9:G26)</f>
        <v>153136.54769199999</v>
      </c>
    </row>
    <row r="28" spans="1:7" s="37" customFormat="1" ht="21">
      <c r="A28" s="34"/>
      <c r="B28" s="35"/>
      <c r="C28" s="94" t="s">
        <v>38</v>
      </c>
      <c r="D28" s="94"/>
      <c r="E28" s="94"/>
      <c r="F28" s="36"/>
    </row>
    <row r="29" spans="1:7" s="44" customFormat="1" hidden="1">
      <c r="A29" s="38"/>
      <c r="B29" s="39" t="s">
        <v>39</v>
      </c>
      <c r="C29" s="40"/>
      <c r="D29" s="41"/>
      <c r="E29" s="42"/>
      <c r="F29" s="43"/>
    </row>
    <row r="30" spans="1:7" s="44" customFormat="1" hidden="1">
      <c r="A30" s="38"/>
      <c r="B30" s="39" t="s">
        <v>40</v>
      </c>
      <c r="C30" s="40"/>
      <c r="D30" s="41"/>
      <c r="E30" s="42"/>
      <c r="F30" s="43"/>
    </row>
    <row r="31" spans="1:7" s="44" customFormat="1" hidden="1">
      <c r="A31" s="38"/>
      <c r="B31" s="39" t="s">
        <v>41</v>
      </c>
      <c r="C31" s="40"/>
      <c r="D31" s="41"/>
      <c r="E31" s="42"/>
      <c r="F31" s="43"/>
    </row>
    <row r="32" spans="1:7" s="7" customFormat="1">
      <c r="A32" s="30"/>
      <c r="B32" s="31"/>
      <c r="C32" s="2"/>
      <c r="D32" s="32"/>
      <c r="E32" s="45"/>
      <c r="F32" s="9"/>
    </row>
    <row r="33" spans="1:5">
      <c r="A33" s="46" t="s">
        <v>6</v>
      </c>
      <c r="E33" s="17"/>
    </row>
    <row r="34" spans="1:5">
      <c r="A34" s="46" t="s">
        <v>7</v>
      </c>
      <c r="E34" s="17"/>
    </row>
    <row r="38" spans="1:5" ht="18.75">
      <c r="B38" s="47" t="s">
        <v>42</v>
      </c>
    </row>
    <row r="40" spans="1:5">
      <c r="A40" s="10">
        <v>1</v>
      </c>
      <c r="B40" s="48" t="s">
        <v>43</v>
      </c>
    </row>
    <row r="41" spans="1:5">
      <c r="A41" s="10">
        <v>2</v>
      </c>
      <c r="B41" s="48" t="s">
        <v>44</v>
      </c>
    </row>
    <row r="42" spans="1:5">
      <c r="A42" s="10">
        <v>3</v>
      </c>
      <c r="B42" s="48" t="s">
        <v>45</v>
      </c>
    </row>
    <row r="43" spans="1:5">
      <c r="A43" s="10">
        <v>4</v>
      </c>
      <c r="B43" s="48" t="s">
        <v>46</v>
      </c>
    </row>
    <row r="44" spans="1:5">
      <c r="A44" s="10">
        <v>5</v>
      </c>
      <c r="B44" s="48" t="s">
        <v>47</v>
      </c>
    </row>
    <row r="45" spans="1:5">
      <c r="A45" s="10">
        <v>6</v>
      </c>
      <c r="B45" s="48" t="s">
        <v>48</v>
      </c>
    </row>
    <row r="46" spans="1:5">
      <c r="A46" s="10">
        <v>7</v>
      </c>
      <c r="B46" s="48" t="s">
        <v>49</v>
      </c>
    </row>
  </sheetData>
  <autoFilter ref="A7:F26"/>
  <mergeCells count="3">
    <mergeCell ref="A4:E4"/>
    <mergeCell ref="A5:E5"/>
    <mergeCell ref="C28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Цех 2</vt:lpstr>
      <vt:lpstr>Транспорнтный цех</vt:lpstr>
    </vt:vector>
  </TitlesOfParts>
  <Company>ZAO DKPK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Builder</dc:creator>
  <cp:lastModifiedBy>ADMIN</cp:lastModifiedBy>
  <cp:lastPrinted>2025-01-09T14:03:34Z</cp:lastPrinted>
  <dcterms:created xsi:type="dcterms:W3CDTF">2023-07-20T12:28:17Z</dcterms:created>
  <dcterms:modified xsi:type="dcterms:W3CDTF">2025-01-10T10:52:01Z</dcterms:modified>
</cp:coreProperties>
</file>