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Алена Asty\Дом 85\Тендери\Оздоблення\"/>
    </mc:Choice>
  </mc:AlternateContent>
  <xr:revisionPtr revIDLastSave="0" documentId="13_ncr:1_{607820D9-F68C-4E3F-BC45-DB4EE9479BA5}" xr6:coauthVersionLast="37" xr6:coauthVersionMax="37" xr10:uidLastSave="{00000000-0000-0000-0000-000000000000}"/>
  <bookViews>
    <workbookView xWindow="0" yWindow="0" windowWidth="23040" windowHeight="9684" xr2:uid="{4D5656E0-327F-4013-A48A-1ECBF78BC257}"/>
  </bookViews>
  <sheets>
    <sheet name="Тендерне завдання" sheetId="1" r:id="rId1"/>
  </sheets>
  <definedNames>
    <definedName name="_FilterDatabase" localSheetId="0" hidden="1">'Тендерне завдання'!$A$5:$K$6</definedName>
    <definedName name="_xlnm._FilterDatabase" localSheetId="0" hidden="1">'Тендерне завдання'!$A$5:$K$59</definedName>
    <definedName name="Print_Area" localSheetId="0">'Тендерне завдання'!$A$3:$K$6</definedName>
    <definedName name="Print_Titles" localSheetId="0">'Тендерне завдання'!$5:$5</definedName>
    <definedName name="_xlnm.Print_Area" localSheetId="0">'Тендерне завдання'!$A$1:$K$61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4" i="1"/>
  <c r="D36" i="1"/>
  <c r="D18" i="1"/>
  <c r="D13" i="1"/>
  <c r="D9" i="1"/>
  <c r="D21" i="1"/>
  <c r="D24" i="1" l="1"/>
  <c r="A56" i="1" l="1"/>
  <c r="K55" i="1"/>
  <c r="A55" i="1"/>
  <c r="D53" i="1"/>
  <c r="I53" i="1" s="1"/>
  <c r="K53" i="1" s="1"/>
  <c r="A51" i="1"/>
  <c r="K49" i="1"/>
  <c r="A49" i="1"/>
  <c r="F48" i="1"/>
  <c r="A48" i="1"/>
  <c r="D54" i="1"/>
  <c r="K45" i="1"/>
  <c r="F45" i="1"/>
  <c r="A45" i="1"/>
  <c r="F44" i="1"/>
  <c r="K43" i="1"/>
  <c r="A43" i="1"/>
  <c r="K42" i="1"/>
  <c r="A42" i="1"/>
  <c r="K39" i="1"/>
  <c r="A39" i="1"/>
  <c r="F38" i="1"/>
  <c r="A38" i="1"/>
  <c r="I36" i="1"/>
  <c r="I35" i="1"/>
  <c r="K35" i="1" s="1"/>
  <c r="F35" i="1"/>
  <c r="K34" i="1"/>
  <c r="F34" i="1"/>
  <c r="A34" i="1"/>
  <c r="K33" i="1"/>
  <c r="A33" i="1"/>
  <c r="F30" i="1"/>
  <c r="A30" i="1"/>
  <c r="K28" i="1"/>
  <c r="A28" i="1"/>
  <c r="F27" i="1"/>
  <c r="A27" i="1"/>
  <c r="A26" i="1"/>
  <c r="I24" i="1"/>
  <c r="K24" i="1" s="1"/>
  <c r="K23" i="1"/>
  <c r="F23" i="1"/>
  <c r="A23" i="1"/>
  <c r="D22" i="1"/>
  <c r="I22" i="1" s="1"/>
  <c r="K22" i="1" s="1"/>
  <c r="I21" i="1"/>
  <c r="K21" i="1" s="1"/>
  <c r="F21" i="1"/>
  <c r="K20" i="1"/>
  <c r="F20" i="1"/>
  <c r="A20" i="1"/>
  <c r="A19" i="1"/>
  <c r="F18" i="1"/>
  <c r="I18" i="1"/>
  <c r="K18" i="1" s="1"/>
  <c r="K17" i="1"/>
  <c r="A17" i="1"/>
  <c r="K16" i="1"/>
  <c r="A16" i="1"/>
  <c r="K12" i="1"/>
  <c r="A12" i="1"/>
  <c r="F11" i="1"/>
  <c r="A11" i="1"/>
  <c r="D14" i="1"/>
  <c r="I8" i="1"/>
  <c r="F8" i="1"/>
  <c r="A8" i="1"/>
  <c r="K7" i="1"/>
  <c r="F7" i="1"/>
  <c r="A7" i="1"/>
  <c r="K4" i="1"/>
  <c r="K8" i="1" l="1"/>
  <c r="D10" i="1"/>
  <c r="F22" i="1"/>
  <c r="D47" i="1"/>
  <c r="D50" i="1" s="1"/>
  <c r="F53" i="1"/>
  <c r="A9" i="1"/>
  <c r="A13" i="1"/>
  <c r="F9" i="1"/>
  <c r="F46" i="1"/>
  <c r="I9" i="1"/>
  <c r="K9" i="1" s="1"/>
  <c r="D15" i="1"/>
  <c r="F15" i="1" s="1"/>
  <c r="K36" i="1"/>
  <c r="I46" i="1"/>
  <c r="K46" i="1" s="1"/>
  <c r="F36" i="1"/>
  <c r="I44" i="1"/>
  <c r="K44" i="1" s="1"/>
  <c r="A14" i="1"/>
  <c r="F14" i="1"/>
  <c r="I14" i="1"/>
  <c r="K14" i="1" s="1"/>
  <c r="A18" i="1"/>
  <c r="I54" i="1"/>
  <c r="K54" i="1" s="1"/>
  <c r="F54" i="1"/>
  <c r="D41" i="1"/>
  <c r="F13" i="1"/>
  <c r="D32" i="1"/>
  <c r="D40" i="1"/>
  <c r="I11" i="1"/>
  <c r="K11" i="1" s="1"/>
  <c r="I15" i="1"/>
  <c r="K15" i="1" s="1"/>
  <c r="I13" i="1"/>
  <c r="K13" i="1" s="1"/>
  <c r="A22" i="1"/>
  <c r="D31" i="1"/>
  <c r="D37" i="1"/>
  <c r="D25" i="1"/>
  <c r="A24" i="1"/>
  <c r="F24" i="1"/>
  <c r="D29" i="1"/>
  <c r="A15" i="1" l="1"/>
  <c r="F10" i="1"/>
  <c r="A10" i="1"/>
  <c r="I10" i="1"/>
  <c r="K10" i="1" s="1"/>
  <c r="I48" i="1"/>
  <c r="K48" i="1" s="1"/>
  <c r="D52" i="1"/>
  <c r="I47" i="1"/>
  <c r="K47" i="1" s="1"/>
  <c r="F47" i="1"/>
  <c r="A21" i="1"/>
  <c r="I27" i="1"/>
  <c r="K27" i="1" s="1"/>
  <c r="I25" i="1"/>
  <c r="K25" i="1" s="1"/>
  <c r="I26" i="1"/>
  <c r="K26" i="1" s="1"/>
  <c r="A25" i="1"/>
  <c r="F25" i="1"/>
  <c r="I30" i="1"/>
  <c r="K30" i="1" s="1"/>
  <c r="A29" i="1"/>
  <c r="I29" i="1"/>
  <c r="K29" i="1" s="1"/>
  <c r="F29" i="1"/>
  <c r="I37" i="1"/>
  <c r="K37" i="1" s="1"/>
  <c r="F37" i="1"/>
  <c r="I38" i="1"/>
  <c r="K38" i="1" s="1"/>
  <c r="A37" i="1"/>
  <c r="A36" i="1"/>
  <c r="I40" i="1"/>
  <c r="K40" i="1" s="1"/>
  <c r="F40" i="1"/>
  <c r="A40" i="1"/>
  <c r="I31" i="1"/>
  <c r="K31" i="1" s="1"/>
  <c r="F31" i="1"/>
  <c r="A31" i="1"/>
  <c r="A52" i="1"/>
  <c r="I50" i="1"/>
  <c r="K50" i="1" s="1"/>
  <c r="F50" i="1"/>
  <c r="I51" i="1"/>
  <c r="K51" i="1" s="1"/>
  <c r="A50" i="1"/>
  <c r="A47" i="1"/>
  <c r="A46" i="1"/>
  <c r="I32" i="1"/>
  <c r="K32" i="1" s="1"/>
  <c r="F32" i="1"/>
  <c r="A32" i="1"/>
  <c r="A44" i="1"/>
  <c r="A35" i="1"/>
  <c r="A41" i="1"/>
  <c r="I41" i="1"/>
  <c r="K41" i="1" s="1"/>
  <c r="F41" i="1"/>
  <c r="A54" i="1"/>
  <c r="A53" i="1"/>
  <c r="K58" i="1" l="1"/>
  <c r="F58" i="1"/>
  <c r="I52" i="1"/>
  <c r="K52" i="1" s="1"/>
  <c r="F52" i="1"/>
  <c r="K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</author>
  </authors>
  <commentList>
    <comment ref="D24" authorId="0" shapeId="0" xr:uid="{F7715823-7344-4AF4-8560-13F02687F7FC}">
      <text>
        <r>
          <rPr>
            <b/>
            <sz val="9"/>
            <color indexed="81"/>
            <rFont val="Tahoma"/>
            <charset val="1"/>
          </rPr>
          <t>S:</t>
        </r>
        <r>
          <rPr>
            <sz val="9"/>
            <color indexed="81"/>
            <rFont val="Tahoma"/>
            <charset val="1"/>
          </rPr>
          <t xml:space="preserve">
Обсяги з акту на штукатурку</t>
        </r>
      </text>
    </comment>
  </commentList>
</comments>
</file>

<file path=xl/sharedStrings.xml><?xml version="1.0" encoding="utf-8"?>
<sst xmlns="http://schemas.openxmlformats.org/spreadsheetml/2006/main" count="158" uniqueCount="54">
  <si>
    <t>Малярні роботи</t>
  </si>
  <si>
    <t xml:space="preserve">
Договір №__________  від  __.__.2021 р.
</t>
  </si>
  <si>
    <t>Дата складання:</t>
  </si>
  <si>
    <t>№ п/п</t>
  </si>
  <si>
    <t>Найменування робіт</t>
  </si>
  <si>
    <t>Од. вим.</t>
  </si>
  <si>
    <t>Кількість</t>
  </si>
  <si>
    <t>Ціна, грн</t>
  </si>
  <si>
    <t>Вартість, грн</t>
  </si>
  <si>
    <t xml:space="preserve">Найменування матеріалів                                             </t>
  </si>
  <si>
    <r>
      <t xml:space="preserve">Влаштування стін 
</t>
    </r>
    <r>
      <rPr>
        <b/>
        <i/>
        <sz val="12"/>
        <rFont val="Times New Roman"/>
        <family val="1"/>
        <charset val="204"/>
      </rPr>
      <t>(виготовка під фарбування)</t>
    </r>
  </si>
  <si>
    <t>Закладення штроб</t>
  </si>
  <si>
    <t>м</t>
  </si>
  <si>
    <t>Інтер'єрна сануюча вапняна штукатурна суміш Baumit KlimaWhite, 25 кг</t>
  </si>
  <si>
    <t>кг</t>
  </si>
  <si>
    <t>Нанесення грунтовки на поверхню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</si>
  <si>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</si>
  <si>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Грунтувальна суміш Baumit MultiPrimer, 10 кг</t>
  </si>
  <si>
    <t>л</t>
  </si>
  <si>
    <t xml:space="preserve">Шпаклювання стін </t>
  </si>
  <si>
    <t>Інтер'єрна вапняна шпаклівка Baumit KlimaFinish, 20кг</t>
  </si>
  <si>
    <t>Папiр шлiфувальний на  бумажній основі PS 30 D (115x50000,100)</t>
  </si>
  <si>
    <t>Стрічка малярна HPX 4800 для делікатних поверхонь 60°C 36 мм x 50 м PW3850</t>
  </si>
  <si>
    <t>шт</t>
  </si>
  <si>
    <t>Поклейка армуючої стрічки у внутрішні кути.</t>
  </si>
  <si>
    <t>Склострічка самоклейка HPX Drywall Jointing Tape FT5090 50мм х 90м</t>
  </si>
  <si>
    <t>Фарбування стін в два шари</t>
  </si>
  <si>
    <t>Baumit IonitColor Іонізуюча мінеральна фарба, 14 л</t>
  </si>
  <si>
    <t>Плівка захисна з малярною стрічкою PROзапас 20 м х 450 мм</t>
  </si>
  <si>
    <r>
      <t xml:space="preserve">Влаштування стін 
</t>
    </r>
    <r>
      <rPr>
        <b/>
        <i/>
        <sz val="11"/>
        <rFont val="Times New Roman"/>
        <family val="1"/>
        <charset val="204"/>
      </rPr>
      <t>(виготовка під панелі декоративні)</t>
    </r>
  </si>
  <si>
    <t>Нанесення грунтувальної фарби (під панелі декоративні)</t>
  </si>
  <si>
    <t>Універсальна ґрунт-фарба Baumit UniPrimer</t>
  </si>
  <si>
    <t>Фарбування дверного полотна</t>
  </si>
  <si>
    <t>Фарбування дверного полотна в три шари</t>
  </si>
  <si>
    <t>Влаштування укосів  стін</t>
  </si>
  <si>
    <t>Шпаклювання укосів під фарбування</t>
  </si>
  <si>
    <t>Влаштування перфорованого кутика</t>
  </si>
  <si>
    <t>Куточок перфорований алюмінієвий (3,0 м)</t>
  </si>
  <si>
    <t>Клей для гіпсокартону Knauf Перлфікс (30кг)</t>
  </si>
  <si>
    <t>Грунтовка поверхні</t>
  </si>
  <si>
    <t>Фарбування укосів в два шари</t>
  </si>
  <si>
    <t>Виготовлення стель</t>
  </si>
  <si>
    <t>Закладка швів ГКЛ на стелях з проклеюванням армуючої стрічки</t>
  </si>
  <si>
    <t xml:space="preserve">Шпаклювання стель </t>
  </si>
  <si>
    <t>Фарбування стелі в два шари</t>
  </si>
  <si>
    <r>
      <t xml:space="preserve">Влаштування стін 
</t>
    </r>
    <r>
      <rPr>
        <b/>
        <i/>
        <sz val="11"/>
        <rFont val="Times New Roman"/>
        <family val="1"/>
        <charset val="204"/>
      </rPr>
      <t>(виготовка під панелі декоративні стельові)</t>
    </r>
  </si>
  <si>
    <t>Нанесення грунтувальної фарби на стелю
(під панелі декоративні стельові)</t>
  </si>
  <si>
    <t xml:space="preserve">Конструкції стель в м.п. </t>
  </si>
  <si>
    <t>Шпаклювання конструкцій стель в м під фарбування</t>
  </si>
  <si>
    <t>Наклеювання армувальної стрічки на внутрішні кути</t>
  </si>
  <si>
    <t>Фарбування в два шари</t>
  </si>
  <si>
    <t xml:space="preserve">Разом по роботах </t>
  </si>
  <si>
    <t>Разом по матеріалах</t>
  </si>
  <si>
    <t>ВСЬОГО за договірною ціною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</si>
</sst>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6"/>
      <color rgb="FF08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80000"/>
      <name val="Times New Roman"/>
      <family val="1"/>
      <charset val="204"/>
    </font>
    <font>
      <sz val="11"/>
      <name val="Arial"/>
      <family val="2"/>
      <charset val="204"/>
    </font>
    <font>
      <sz val="11"/>
      <color rgb="FFFFFFFF"/>
      <name val="Century Gothic"/>
      <family val="2"/>
      <charset val="204"/>
    </font>
    <font>
      <sz val="10"/>
      <name val="Century Gothic"/>
      <family val="2"/>
      <charset val="204"/>
    </font>
    <font>
      <sz val="10"/>
      <color rgb="FFFFFFFF"/>
      <name val="Century Gothic"/>
      <family val="2"/>
      <charset val="204"/>
    </font>
    <font>
      <sz val="11"/>
      <name val="Century Gothic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7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5F5F5F"/>
      </bottom>
      <diagonal/>
    </border>
    <border>
      <left/>
      <right/>
      <top style="thin">
        <color indexed="64"/>
      </top>
      <bottom style="thin">
        <color rgb="FF5F5F5F"/>
      </bottom>
      <diagonal/>
    </border>
    <border>
      <left/>
      <right style="thin">
        <color rgb="FF5F5F5F"/>
      </right>
      <top style="thin">
        <color indexed="64"/>
      </top>
      <bottom style="thin">
        <color rgb="FF5F5F5F"/>
      </bottom>
      <diagonal/>
    </border>
    <border>
      <left/>
      <right style="thin">
        <color auto="1"/>
      </right>
      <top style="thin">
        <color indexed="64"/>
      </top>
      <bottom style="thin">
        <color rgb="FF5F5F5F"/>
      </bottom>
      <diagonal/>
    </border>
    <border>
      <left style="thin">
        <color indexed="64"/>
      </left>
      <right/>
      <top style="thin">
        <color rgb="FF5F5F5F"/>
      </top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/>
      <right style="thin">
        <color indexed="64"/>
      </right>
      <top style="thin">
        <color rgb="FF5F5F5F"/>
      </top>
      <bottom style="thin">
        <color rgb="FF5F5F5F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9" fillId="0" borderId="0" xfId="1" applyFont="1" applyFill="1" applyBorder="1" applyAlignment="1" applyProtection="1"/>
    <xf numFmtId="0" fontId="10" fillId="0" borderId="0" xfId="0" applyFont="1"/>
    <xf numFmtId="0" fontId="11" fillId="0" borderId="0" xfId="1" applyFont="1" applyFill="1" applyBorder="1" applyAlignment="1" applyProtection="1"/>
    <xf numFmtId="0" fontId="12" fillId="0" borderId="0" xfId="1" applyFont="1" applyFill="1" applyBorder="1" applyAlignment="1" applyProtection="1"/>
    <xf numFmtId="0" fontId="11" fillId="0" borderId="0" xfId="0" applyFont="1"/>
    <xf numFmtId="0" fontId="13" fillId="0" borderId="0" xfId="0" applyFont="1" applyBorder="1" applyAlignment="1">
      <alignment horizontal="left"/>
    </xf>
    <xf numFmtId="14" fontId="4" fillId="0" borderId="0" xfId="0" applyNumberFormat="1" applyFont="1" applyBorder="1" applyAlignment="1"/>
    <xf numFmtId="0" fontId="4" fillId="0" borderId="0" xfId="0" applyFont="1" applyBorder="1" applyAlignment="1"/>
    <xf numFmtId="0" fontId="14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/>
    <xf numFmtId="0" fontId="4" fillId="0" borderId="0" xfId="0" applyFont="1" applyBorder="1" applyAlignment="1" applyProtection="1"/>
    <xf numFmtId="0" fontId="14" fillId="0" borderId="0" xfId="0" applyFont="1" applyBorder="1" applyAlignment="1" applyProtection="1">
      <alignment wrapText="1"/>
    </xf>
    <xf numFmtId="14" fontId="15" fillId="0" borderId="0" xfId="0" applyNumberFormat="1" applyFont="1" applyBorder="1" applyAlignment="1">
      <alignment horizontal="left" indent="2"/>
    </xf>
    <xf numFmtId="0" fontId="16" fillId="4" borderId="1" xfId="1" applyFont="1" applyFill="1" applyBorder="1" applyAlignment="1" applyProtection="1">
      <alignment horizontal="center" vertical="center" wrapText="1"/>
      <protection hidden="1"/>
    </xf>
    <xf numFmtId="0" fontId="13" fillId="4" borderId="1" xfId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/>
    <xf numFmtId="0" fontId="4" fillId="0" borderId="0" xfId="0" applyFont="1" applyFill="1" applyAlignment="1"/>
    <xf numFmtId="4" fontId="4" fillId="0" borderId="0" xfId="0" applyNumberFormat="1" applyFont="1" applyFill="1" applyAlignment="1"/>
    <xf numFmtId="0" fontId="6" fillId="0" borderId="0" xfId="0" applyFont="1" applyFill="1"/>
    <xf numFmtId="0" fontId="4" fillId="4" borderId="1" xfId="0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/>
    </xf>
    <xf numFmtId="4" fontId="19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/>
    </xf>
    <xf numFmtId="4" fontId="15" fillId="5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3" applyAlignment="1">
      <alignment vertical="center"/>
    </xf>
    <xf numFmtId="0" fontId="6" fillId="0" borderId="0" xfId="0" applyFont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4" fontId="23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vertical="center"/>
    </xf>
    <xf numFmtId="4" fontId="15" fillId="4" borderId="1" xfId="0" applyNumberFormat="1" applyFont="1" applyFill="1" applyBorder="1" applyAlignment="1">
      <alignment vertical="center" wrapText="1"/>
    </xf>
    <xf numFmtId="2" fontId="15" fillId="4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vertical="center"/>
    </xf>
    <xf numFmtId="4" fontId="26" fillId="4" borderId="1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5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4" fontId="28" fillId="0" borderId="0" xfId="1" applyNumberFormat="1" applyFont="1" applyFill="1" applyBorder="1" applyAlignment="1" applyProtection="1">
      <alignment horizontal="left" wrapText="1" indent="3"/>
    </xf>
    <xf numFmtId="4" fontId="28" fillId="0" borderId="0" xfId="1" applyNumberFormat="1" applyFont="1" applyFill="1" applyBorder="1" applyAlignment="1" applyProtection="1"/>
    <xf numFmtId="4" fontId="28" fillId="0" borderId="0" xfId="1" applyNumberFormat="1" applyFont="1" applyFill="1" applyBorder="1" applyAlignment="1" applyProtection="1">
      <alignment horizontal="left" indent="3"/>
    </xf>
    <xf numFmtId="4" fontId="16" fillId="0" borderId="0" xfId="1" applyNumberFormat="1" applyFont="1" applyFill="1" applyBorder="1" applyAlignment="1" applyProtection="1">
      <alignment horizontal="right"/>
    </xf>
    <xf numFmtId="4" fontId="29" fillId="0" borderId="0" xfId="1" applyNumberFormat="1" applyFont="1" applyFill="1" applyBorder="1" applyAlignment="1" applyProtection="1"/>
    <xf numFmtId="0" fontId="30" fillId="6" borderId="2" xfId="1" applyFont="1" applyFill="1" applyBorder="1" applyAlignment="1" applyProtection="1"/>
    <xf numFmtId="0" fontId="31" fillId="6" borderId="3" xfId="1" applyFont="1" applyFill="1" applyBorder="1" applyAlignment="1" applyProtection="1"/>
    <xf numFmtId="4" fontId="31" fillId="6" borderId="3" xfId="1" applyNumberFormat="1" applyFont="1" applyFill="1" applyBorder="1" applyAlignment="1" applyProtection="1"/>
    <xf numFmtId="4" fontId="31" fillId="6" borderId="4" xfId="1" applyNumberFormat="1" applyFont="1" applyFill="1" applyBorder="1" applyAlignment="1" applyProtection="1"/>
    <xf numFmtId="4" fontId="31" fillId="6" borderId="5" xfId="1" applyNumberFormat="1" applyFont="1" applyFill="1" applyBorder="1" applyAlignment="1" applyProtection="1"/>
    <xf numFmtId="4" fontId="32" fillId="6" borderId="4" xfId="1" applyNumberFormat="1" applyFont="1" applyFill="1" applyBorder="1" applyAlignment="1" applyProtection="1"/>
    <xf numFmtId="0" fontId="33" fillId="4" borderId="6" xfId="2" applyFont="1" applyFill="1" applyBorder="1"/>
    <xf numFmtId="0" fontId="34" fillId="4" borderId="7" xfId="2" applyFont="1" applyFill="1" applyBorder="1"/>
    <xf numFmtId="4" fontId="34" fillId="4" borderId="7" xfId="2" applyNumberFormat="1" applyFont="1" applyFill="1" applyBorder="1"/>
    <xf numFmtId="4" fontId="34" fillId="4" borderId="8" xfId="2" applyNumberFormat="1" applyFont="1" applyFill="1" applyBorder="1"/>
    <xf numFmtId="4" fontId="32" fillId="4" borderId="9" xfId="2" applyNumberFormat="1" applyFont="1" applyFill="1" applyBorder="1"/>
    <xf numFmtId="4" fontId="34" fillId="4" borderId="10" xfId="2" applyNumberFormat="1" applyFont="1" applyFill="1" applyBorder="1"/>
    <xf numFmtId="0" fontId="35" fillId="5" borderId="0" xfId="0" applyFont="1" applyFill="1" applyAlignment="1"/>
    <xf numFmtId="0" fontId="4" fillId="0" borderId="0" xfId="0" applyNumberFormat="1" applyFont="1" applyAlignment="1"/>
    <xf numFmtId="2" fontId="6" fillId="0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 vertical="top" wrapText="1" readingOrder="1"/>
    </xf>
    <xf numFmtId="0" fontId="7" fillId="3" borderId="0" xfId="0" applyFont="1" applyFill="1" applyAlignment="1">
      <alignment horizontal="left" vertical="top" wrapText="1" readingOrder="1"/>
    </xf>
    <xf numFmtId="0" fontId="8" fillId="0" borderId="0" xfId="0" applyFont="1"/>
  </cellXfs>
  <cellStyles count="4">
    <cellStyle name="20% — акцент1" xfId="2" builtinId="30"/>
    <cellStyle name="Гиперссылка" xfId="3" builtinId="8"/>
    <cellStyle name="Обычный" xfId="0" builtinId="0"/>
    <cellStyle name="Пояснение" xfId="1" builtinId="53"/>
  </cellStyles>
  <dxfs count="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B8FA-C2CC-4FC8-B997-C09E68FF6910}">
  <sheetPr>
    <pageSetUpPr fitToPage="1"/>
  </sheetPr>
  <dimension ref="A1:AME59"/>
  <sheetViews>
    <sheetView showGridLines="0" tabSelected="1" zoomScaleNormal="100" workbookViewId="0">
      <selection activeCell="J8" sqref="J8:J56"/>
    </sheetView>
  </sheetViews>
  <sheetFormatPr defaultRowHeight="13.2" x14ac:dyDescent="0.25"/>
  <cols>
    <col min="1" max="1" width="4.6640625" style="70" customWidth="1"/>
    <col min="2" max="2" width="58.21875" style="1" customWidth="1"/>
    <col min="3" max="3" width="10.5546875" style="1" customWidth="1"/>
    <col min="4" max="4" width="13.44140625" style="1" customWidth="1"/>
    <col min="5" max="5" width="12.109375" style="1" customWidth="1"/>
    <col min="6" max="6" width="18.33203125" style="1" customWidth="1"/>
    <col min="7" max="7" width="57.77734375" style="1" customWidth="1"/>
    <col min="8" max="8" width="8" style="1" customWidth="1"/>
    <col min="9" max="9" width="11.33203125" style="1" customWidth="1"/>
    <col min="10" max="10" width="12.88671875" style="1" customWidth="1"/>
    <col min="11" max="11" width="19.33203125" style="1" customWidth="1"/>
    <col min="12" max="12" width="3.88671875" style="1" customWidth="1"/>
    <col min="13" max="245" width="8.88671875" style="1"/>
    <col min="246" max="246" width="19.6640625" style="1" customWidth="1"/>
    <col min="247" max="247" width="30" style="1" customWidth="1"/>
    <col min="248" max="248" width="8.88671875" style="1"/>
    <col min="249" max="249" width="9.109375" style="1" customWidth="1"/>
    <col min="250" max="250" width="19.44140625" style="1" customWidth="1"/>
    <col min="251" max="251" width="11" style="1" customWidth="1"/>
    <col min="252" max="252" width="13.88671875" style="1" customWidth="1"/>
    <col min="253" max="253" width="11.109375" style="1" customWidth="1"/>
    <col min="254" max="254" width="16.6640625" style="1" bestFit="1" customWidth="1"/>
    <col min="255" max="255" width="16.5546875" style="1" customWidth="1"/>
    <col min="256" max="257" width="10.44140625" style="1" customWidth="1"/>
    <col min="258" max="258" width="13.21875" style="1" customWidth="1"/>
    <col min="259" max="501" width="8.88671875" style="1"/>
    <col min="502" max="502" width="19.6640625" style="1" customWidth="1"/>
    <col min="503" max="503" width="30" style="1" customWidth="1"/>
    <col min="504" max="504" width="8.88671875" style="1"/>
    <col min="505" max="505" width="9.109375" style="1" customWidth="1"/>
    <col min="506" max="506" width="19.44140625" style="1" customWidth="1"/>
    <col min="507" max="507" width="11" style="1" customWidth="1"/>
    <col min="508" max="508" width="13.88671875" style="1" customWidth="1"/>
    <col min="509" max="509" width="11.109375" style="1" customWidth="1"/>
    <col min="510" max="510" width="16.6640625" style="1" bestFit="1" customWidth="1"/>
    <col min="511" max="511" width="16.5546875" style="1" customWidth="1"/>
    <col min="512" max="513" width="10.44140625" style="1" customWidth="1"/>
    <col min="514" max="514" width="13.21875" style="1" customWidth="1"/>
    <col min="515" max="757" width="8.88671875" style="1"/>
    <col min="758" max="758" width="19.6640625" style="1" customWidth="1"/>
    <col min="759" max="759" width="30" style="1" customWidth="1"/>
    <col min="760" max="760" width="8.88671875" style="1"/>
    <col min="761" max="761" width="9.109375" style="1" customWidth="1"/>
    <col min="762" max="762" width="19.44140625" style="1" customWidth="1"/>
    <col min="763" max="763" width="11" style="1" customWidth="1"/>
    <col min="764" max="764" width="13.88671875" style="1" customWidth="1"/>
    <col min="765" max="765" width="11.109375" style="1" customWidth="1"/>
    <col min="766" max="766" width="16.6640625" style="1" bestFit="1" customWidth="1"/>
    <col min="767" max="767" width="16.5546875" style="1" customWidth="1"/>
    <col min="768" max="769" width="10.44140625" style="1" customWidth="1"/>
    <col min="770" max="770" width="13.21875" style="1" customWidth="1"/>
    <col min="771" max="1013" width="8.88671875" style="1"/>
    <col min="1014" max="1014" width="19.6640625" style="1" customWidth="1"/>
    <col min="1015" max="1015" width="30" style="1" customWidth="1"/>
    <col min="1016" max="1016" width="8.88671875" style="1"/>
    <col min="1017" max="1017" width="9.109375" style="1" customWidth="1"/>
    <col min="1018" max="1018" width="19.44140625" style="1" customWidth="1"/>
    <col min="1019" max="1019" width="11" style="1" customWidth="1"/>
    <col min="1020" max="1020" width="13.88671875" style="1" customWidth="1"/>
    <col min="1021" max="1021" width="11.109375" style="1" customWidth="1"/>
    <col min="1022" max="1022" width="16.6640625" style="1" bestFit="1" customWidth="1"/>
    <col min="1023" max="1023" width="16.5546875" style="1" customWidth="1"/>
    <col min="1024" max="1025" width="10.44140625" style="1" customWidth="1"/>
    <col min="1026" max="1026" width="13.21875" style="1" customWidth="1"/>
    <col min="1027" max="1269" width="8.88671875" style="1"/>
    <col min="1270" max="1270" width="19.6640625" style="1" customWidth="1"/>
    <col min="1271" max="1271" width="30" style="1" customWidth="1"/>
    <col min="1272" max="1272" width="8.88671875" style="1"/>
    <col min="1273" max="1273" width="9.109375" style="1" customWidth="1"/>
    <col min="1274" max="1274" width="19.44140625" style="1" customWidth="1"/>
    <col min="1275" max="1275" width="11" style="1" customWidth="1"/>
    <col min="1276" max="1276" width="13.88671875" style="1" customWidth="1"/>
    <col min="1277" max="1277" width="11.109375" style="1" customWidth="1"/>
    <col min="1278" max="1278" width="16.6640625" style="1" bestFit="1" customWidth="1"/>
    <col min="1279" max="1279" width="16.5546875" style="1" customWidth="1"/>
    <col min="1280" max="1281" width="10.44140625" style="1" customWidth="1"/>
    <col min="1282" max="1282" width="13.21875" style="1" customWidth="1"/>
    <col min="1283" max="1525" width="8.88671875" style="1"/>
    <col min="1526" max="1526" width="19.6640625" style="1" customWidth="1"/>
    <col min="1527" max="1527" width="30" style="1" customWidth="1"/>
    <col min="1528" max="1528" width="8.88671875" style="1"/>
    <col min="1529" max="1529" width="9.109375" style="1" customWidth="1"/>
    <col min="1530" max="1530" width="19.44140625" style="1" customWidth="1"/>
    <col min="1531" max="1531" width="11" style="1" customWidth="1"/>
    <col min="1532" max="1532" width="13.88671875" style="1" customWidth="1"/>
    <col min="1533" max="1533" width="11.109375" style="1" customWidth="1"/>
    <col min="1534" max="1534" width="16.6640625" style="1" bestFit="1" customWidth="1"/>
    <col min="1535" max="1535" width="16.5546875" style="1" customWidth="1"/>
    <col min="1536" max="1537" width="10.44140625" style="1" customWidth="1"/>
    <col min="1538" max="1538" width="13.21875" style="1" customWidth="1"/>
    <col min="1539" max="1781" width="8.88671875" style="1"/>
    <col min="1782" max="1782" width="19.6640625" style="1" customWidth="1"/>
    <col min="1783" max="1783" width="30" style="1" customWidth="1"/>
    <col min="1784" max="1784" width="8.88671875" style="1"/>
    <col min="1785" max="1785" width="9.109375" style="1" customWidth="1"/>
    <col min="1786" max="1786" width="19.44140625" style="1" customWidth="1"/>
    <col min="1787" max="1787" width="11" style="1" customWidth="1"/>
    <col min="1788" max="1788" width="13.88671875" style="1" customWidth="1"/>
    <col min="1789" max="1789" width="11.109375" style="1" customWidth="1"/>
    <col min="1790" max="1790" width="16.6640625" style="1" bestFit="1" customWidth="1"/>
    <col min="1791" max="1791" width="16.5546875" style="1" customWidth="1"/>
    <col min="1792" max="1793" width="10.44140625" style="1" customWidth="1"/>
    <col min="1794" max="1794" width="13.21875" style="1" customWidth="1"/>
    <col min="1795" max="2037" width="8.88671875" style="1"/>
    <col min="2038" max="2038" width="19.6640625" style="1" customWidth="1"/>
    <col min="2039" max="2039" width="30" style="1" customWidth="1"/>
    <col min="2040" max="2040" width="8.88671875" style="1"/>
    <col min="2041" max="2041" width="9.109375" style="1" customWidth="1"/>
    <col min="2042" max="2042" width="19.44140625" style="1" customWidth="1"/>
    <col min="2043" max="2043" width="11" style="1" customWidth="1"/>
    <col min="2044" max="2044" width="13.88671875" style="1" customWidth="1"/>
    <col min="2045" max="2045" width="11.109375" style="1" customWidth="1"/>
    <col min="2046" max="2046" width="16.6640625" style="1" bestFit="1" customWidth="1"/>
    <col min="2047" max="2047" width="16.5546875" style="1" customWidth="1"/>
    <col min="2048" max="2049" width="10.44140625" style="1" customWidth="1"/>
    <col min="2050" max="2050" width="13.21875" style="1" customWidth="1"/>
    <col min="2051" max="2293" width="8.88671875" style="1"/>
    <col min="2294" max="2294" width="19.6640625" style="1" customWidth="1"/>
    <col min="2295" max="2295" width="30" style="1" customWidth="1"/>
    <col min="2296" max="2296" width="8.88671875" style="1"/>
    <col min="2297" max="2297" width="9.109375" style="1" customWidth="1"/>
    <col min="2298" max="2298" width="19.44140625" style="1" customWidth="1"/>
    <col min="2299" max="2299" width="11" style="1" customWidth="1"/>
    <col min="2300" max="2300" width="13.88671875" style="1" customWidth="1"/>
    <col min="2301" max="2301" width="11.109375" style="1" customWidth="1"/>
    <col min="2302" max="2302" width="16.6640625" style="1" bestFit="1" customWidth="1"/>
    <col min="2303" max="2303" width="16.5546875" style="1" customWidth="1"/>
    <col min="2304" max="2305" width="10.44140625" style="1" customWidth="1"/>
    <col min="2306" max="2306" width="13.21875" style="1" customWidth="1"/>
    <col min="2307" max="2549" width="8.88671875" style="1"/>
    <col min="2550" max="2550" width="19.6640625" style="1" customWidth="1"/>
    <col min="2551" max="2551" width="30" style="1" customWidth="1"/>
    <col min="2552" max="2552" width="8.88671875" style="1"/>
    <col min="2553" max="2553" width="9.109375" style="1" customWidth="1"/>
    <col min="2554" max="2554" width="19.44140625" style="1" customWidth="1"/>
    <col min="2555" max="2555" width="11" style="1" customWidth="1"/>
    <col min="2556" max="2556" width="13.88671875" style="1" customWidth="1"/>
    <col min="2557" max="2557" width="11.109375" style="1" customWidth="1"/>
    <col min="2558" max="2558" width="16.6640625" style="1" bestFit="1" customWidth="1"/>
    <col min="2559" max="2559" width="16.5546875" style="1" customWidth="1"/>
    <col min="2560" max="2561" width="10.44140625" style="1" customWidth="1"/>
    <col min="2562" max="2562" width="13.21875" style="1" customWidth="1"/>
    <col min="2563" max="2805" width="8.88671875" style="1"/>
    <col min="2806" max="2806" width="19.6640625" style="1" customWidth="1"/>
    <col min="2807" max="2807" width="30" style="1" customWidth="1"/>
    <col min="2808" max="2808" width="8.88671875" style="1"/>
    <col min="2809" max="2809" width="9.109375" style="1" customWidth="1"/>
    <col min="2810" max="2810" width="19.44140625" style="1" customWidth="1"/>
    <col min="2811" max="2811" width="11" style="1" customWidth="1"/>
    <col min="2812" max="2812" width="13.88671875" style="1" customWidth="1"/>
    <col min="2813" max="2813" width="11.109375" style="1" customWidth="1"/>
    <col min="2814" max="2814" width="16.6640625" style="1" bestFit="1" customWidth="1"/>
    <col min="2815" max="2815" width="16.5546875" style="1" customWidth="1"/>
    <col min="2816" max="2817" width="10.44140625" style="1" customWidth="1"/>
    <col min="2818" max="2818" width="13.21875" style="1" customWidth="1"/>
    <col min="2819" max="3061" width="8.88671875" style="1"/>
    <col min="3062" max="3062" width="19.6640625" style="1" customWidth="1"/>
    <col min="3063" max="3063" width="30" style="1" customWidth="1"/>
    <col min="3064" max="3064" width="8.88671875" style="1"/>
    <col min="3065" max="3065" width="9.109375" style="1" customWidth="1"/>
    <col min="3066" max="3066" width="19.44140625" style="1" customWidth="1"/>
    <col min="3067" max="3067" width="11" style="1" customWidth="1"/>
    <col min="3068" max="3068" width="13.88671875" style="1" customWidth="1"/>
    <col min="3069" max="3069" width="11.109375" style="1" customWidth="1"/>
    <col min="3070" max="3070" width="16.6640625" style="1" bestFit="1" customWidth="1"/>
    <col min="3071" max="3071" width="16.5546875" style="1" customWidth="1"/>
    <col min="3072" max="3073" width="10.44140625" style="1" customWidth="1"/>
    <col min="3074" max="3074" width="13.21875" style="1" customWidth="1"/>
    <col min="3075" max="3317" width="8.88671875" style="1"/>
    <col min="3318" max="3318" width="19.6640625" style="1" customWidth="1"/>
    <col min="3319" max="3319" width="30" style="1" customWidth="1"/>
    <col min="3320" max="3320" width="8.88671875" style="1"/>
    <col min="3321" max="3321" width="9.109375" style="1" customWidth="1"/>
    <col min="3322" max="3322" width="19.44140625" style="1" customWidth="1"/>
    <col min="3323" max="3323" width="11" style="1" customWidth="1"/>
    <col min="3324" max="3324" width="13.88671875" style="1" customWidth="1"/>
    <col min="3325" max="3325" width="11.109375" style="1" customWidth="1"/>
    <col min="3326" max="3326" width="16.6640625" style="1" bestFit="1" customWidth="1"/>
    <col min="3327" max="3327" width="16.5546875" style="1" customWidth="1"/>
    <col min="3328" max="3329" width="10.44140625" style="1" customWidth="1"/>
    <col min="3330" max="3330" width="13.21875" style="1" customWidth="1"/>
    <col min="3331" max="3573" width="8.88671875" style="1"/>
    <col min="3574" max="3574" width="19.6640625" style="1" customWidth="1"/>
    <col min="3575" max="3575" width="30" style="1" customWidth="1"/>
    <col min="3576" max="3576" width="8.88671875" style="1"/>
    <col min="3577" max="3577" width="9.109375" style="1" customWidth="1"/>
    <col min="3578" max="3578" width="19.44140625" style="1" customWidth="1"/>
    <col min="3579" max="3579" width="11" style="1" customWidth="1"/>
    <col min="3580" max="3580" width="13.88671875" style="1" customWidth="1"/>
    <col min="3581" max="3581" width="11.109375" style="1" customWidth="1"/>
    <col min="3582" max="3582" width="16.6640625" style="1" bestFit="1" customWidth="1"/>
    <col min="3583" max="3583" width="16.5546875" style="1" customWidth="1"/>
    <col min="3584" max="3585" width="10.44140625" style="1" customWidth="1"/>
    <col min="3586" max="3586" width="13.21875" style="1" customWidth="1"/>
    <col min="3587" max="3829" width="8.88671875" style="1"/>
    <col min="3830" max="3830" width="19.6640625" style="1" customWidth="1"/>
    <col min="3831" max="3831" width="30" style="1" customWidth="1"/>
    <col min="3832" max="3832" width="8.88671875" style="1"/>
    <col min="3833" max="3833" width="9.109375" style="1" customWidth="1"/>
    <col min="3834" max="3834" width="19.44140625" style="1" customWidth="1"/>
    <col min="3835" max="3835" width="11" style="1" customWidth="1"/>
    <col min="3836" max="3836" width="13.88671875" style="1" customWidth="1"/>
    <col min="3837" max="3837" width="11.109375" style="1" customWidth="1"/>
    <col min="3838" max="3838" width="16.6640625" style="1" bestFit="1" customWidth="1"/>
    <col min="3839" max="3839" width="16.5546875" style="1" customWidth="1"/>
    <col min="3840" max="3841" width="10.44140625" style="1" customWidth="1"/>
    <col min="3842" max="3842" width="13.21875" style="1" customWidth="1"/>
    <col min="3843" max="4085" width="8.88671875" style="1"/>
    <col min="4086" max="4086" width="19.6640625" style="1" customWidth="1"/>
    <col min="4087" max="4087" width="30" style="1" customWidth="1"/>
    <col min="4088" max="4088" width="8.88671875" style="1"/>
    <col min="4089" max="4089" width="9.109375" style="1" customWidth="1"/>
    <col min="4090" max="4090" width="19.44140625" style="1" customWidth="1"/>
    <col min="4091" max="4091" width="11" style="1" customWidth="1"/>
    <col min="4092" max="4092" width="13.88671875" style="1" customWidth="1"/>
    <col min="4093" max="4093" width="11.109375" style="1" customWidth="1"/>
    <col min="4094" max="4094" width="16.6640625" style="1" bestFit="1" customWidth="1"/>
    <col min="4095" max="4095" width="16.5546875" style="1" customWidth="1"/>
    <col min="4096" max="4097" width="10.44140625" style="1" customWidth="1"/>
    <col min="4098" max="4098" width="13.21875" style="1" customWidth="1"/>
    <col min="4099" max="4341" width="8.88671875" style="1"/>
    <col min="4342" max="4342" width="19.6640625" style="1" customWidth="1"/>
    <col min="4343" max="4343" width="30" style="1" customWidth="1"/>
    <col min="4344" max="4344" width="8.88671875" style="1"/>
    <col min="4345" max="4345" width="9.109375" style="1" customWidth="1"/>
    <col min="4346" max="4346" width="19.44140625" style="1" customWidth="1"/>
    <col min="4347" max="4347" width="11" style="1" customWidth="1"/>
    <col min="4348" max="4348" width="13.88671875" style="1" customWidth="1"/>
    <col min="4349" max="4349" width="11.109375" style="1" customWidth="1"/>
    <col min="4350" max="4350" width="16.6640625" style="1" bestFit="1" customWidth="1"/>
    <col min="4351" max="4351" width="16.5546875" style="1" customWidth="1"/>
    <col min="4352" max="4353" width="10.44140625" style="1" customWidth="1"/>
    <col min="4354" max="4354" width="13.21875" style="1" customWidth="1"/>
    <col min="4355" max="4597" width="8.88671875" style="1"/>
    <col min="4598" max="4598" width="19.6640625" style="1" customWidth="1"/>
    <col min="4599" max="4599" width="30" style="1" customWidth="1"/>
    <col min="4600" max="4600" width="8.88671875" style="1"/>
    <col min="4601" max="4601" width="9.109375" style="1" customWidth="1"/>
    <col min="4602" max="4602" width="19.44140625" style="1" customWidth="1"/>
    <col min="4603" max="4603" width="11" style="1" customWidth="1"/>
    <col min="4604" max="4604" width="13.88671875" style="1" customWidth="1"/>
    <col min="4605" max="4605" width="11.109375" style="1" customWidth="1"/>
    <col min="4606" max="4606" width="16.6640625" style="1" bestFit="1" customWidth="1"/>
    <col min="4607" max="4607" width="16.5546875" style="1" customWidth="1"/>
    <col min="4608" max="4609" width="10.44140625" style="1" customWidth="1"/>
    <col min="4610" max="4610" width="13.21875" style="1" customWidth="1"/>
    <col min="4611" max="4853" width="8.88671875" style="1"/>
    <col min="4854" max="4854" width="19.6640625" style="1" customWidth="1"/>
    <col min="4855" max="4855" width="30" style="1" customWidth="1"/>
    <col min="4856" max="4856" width="8.88671875" style="1"/>
    <col min="4857" max="4857" width="9.109375" style="1" customWidth="1"/>
    <col min="4858" max="4858" width="19.44140625" style="1" customWidth="1"/>
    <col min="4859" max="4859" width="11" style="1" customWidth="1"/>
    <col min="4860" max="4860" width="13.88671875" style="1" customWidth="1"/>
    <col min="4861" max="4861" width="11.109375" style="1" customWidth="1"/>
    <col min="4862" max="4862" width="16.6640625" style="1" bestFit="1" customWidth="1"/>
    <col min="4863" max="4863" width="16.5546875" style="1" customWidth="1"/>
    <col min="4864" max="4865" width="10.44140625" style="1" customWidth="1"/>
    <col min="4866" max="4866" width="13.21875" style="1" customWidth="1"/>
    <col min="4867" max="5109" width="8.88671875" style="1"/>
    <col min="5110" max="5110" width="19.6640625" style="1" customWidth="1"/>
    <col min="5111" max="5111" width="30" style="1" customWidth="1"/>
    <col min="5112" max="5112" width="8.88671875" style="1"/>
    <col min="5113" max="5113" width="9.109375" style="1" customWidth="1"/>
    <col min="5114" max="5114" width="19.44140625" style="1" customWidth="1"/>
    <col min="5115" max="5115" width="11" style="1" customWidth="1"/>
    <col min="5116" max="5116" width="13.88671875" style="1" customWidth="1"/>
    <col min="5117" max="5117" width="11.109375" style="1" customWidth="1"/>
    <col min="5118" max="5118" width="16.6640625" style="1" bestFit="1" customWidth="1"/>
    <col min="5119" max="5119" width="16.5546875" style="1" customWidth="1"/>
    <col min="5120" max="5121" width="10.44140625" style="1" customWidth="1"/>
    <col min="5122" max="5122" width="13.21875" style="1" customWidth="1"/>
    <col min="5123" max="5365" width="8.88671875" style="1"/>
    <col min="5366" max="5366" width="19.6640625" style="1" customWidth="1"/>
    <col min="5367" max="5367" width="30" style="1" customWidth="1"/>
    <col min="5368" max="5368" width="8.88671875" style="1"/>
    <col min="5369" max="5369" width="9.109375" style="1" customWidth="1"/>
    <col min="5370" max="5370" width="19.44140625" style="1" customWidth="1"/>
    <col min="5371" max="5371" width="11" style="1" customWidth="1"/>
    <col min="5372" max="5372" width="13.88671875" style="1" customWidth="1"/>
    <col min="5373" max="5373" width="11.109375" style="1" customWidth="1"/>
    <col min="5374" max="5374" width="16.6640625" style="1" bestFit="1" customWidth="1"/>
    <col min="5375" max="5375" width="16.5546875" style="1" customWidth="1"/>
    <col min="5376" max="5377" width="10.44140625" style="1" customWidth="1"/>
    <col min="5378" max="5378" width="13.21875" style="1" customWidth="1"/>
    <col min="5379" max="5621" width="8.88671875" style="1"/>
    <col min="5622" max="5622" width="19.6640625" style="1" customWidth="1"/>
    <col min="5623" max="5623" width="30" style="1" customWidth="1"/>
    <col min="5624" max="5624" width="8.88671875" style="1"/>
    <col min="5625" max="5625" width="9.109375" style="1" customWidth="1"/>
    <col min="5626" max="5626" width="19.44140625" style="1" customWidth="1"/>
    <col min="5627" max="5627" width="11" style="1" customWidth="1"/>
    <col min="5628" max="5628" width="13.88671875" style="1" customWidth="1"/>
    <col min="5629" max="5629" width="11.109375" style="1" customWidth="1"/>
    <col min="5630" max="5630" width="16.6640625" style="1" bestFit="1" customWidth="1"/>
    <col min="5631" max="5631" width="16.5546875" style="1" customWidth="1"/>
    <col min="5632" max="5633" width="10.44140625" style="1" customWidth="1"/>
    <col min="5634" max="5634" width="13.21875" style="1" customWidth="1"/>
    <col min="5635" max="5877" width="8.88671875" style="1"/>
    <col min="5878" max="5878" width="19.6640625" style="1" customWidth="1"/>
    <col min="5879" max="5879" width="30" style="1" customWidth="1"/>
    <col min="5880" max="5880" width="8.88671875" style="1"/>
    <col min="5881" max="5881" width="9.109375" style="1" customWidth="1"/>
    <col min="5882" max="5882" width="19.44140625" style="1" customWidth="1"/>
    <col min="5883" max="5883" width="11" style="1" customWidth="1"/>
    <col min="5884" max="5884" width="13.88671875" style="1" customWidth="1"/>
    <col min="5885" max="5885" width="11.109375" style="1" customWidth="1"/>
    <col min="5886" max="5886" width="16.6640625" style="1" bestFit="1" customWidth="1"/>
    <col min="5887" max="5887" width="16.5546875" style="1" customWidth="1"/>
    <col min="5888" max="5889" width="10.44140625" style="1" customWidth="1"/>
    <col min="5890" max="5890" width="13.21875" style="1" customWidth="1"/>
    <col min="5891" max="6133" width="8.88671875" style="1"/>
    <col min="6134" max="6134" width="19.6640625" style="1" customWidth="1"/>
    <col min="6135" max="6135" width="30" style="1" customWidth="1"/>
    <col min="6136" max="6136" width="8.88671875" style="1"/>
    <col min="6137" max="6137" width="9.109375" style="1" customWidth="1"/>
    <col min="6138" max="6138" width="19.44140625" style="1" customWidth="1"/>
    <col min="6139" max="6139" width="11" style="1" customWidth="1"/>
    <col min="6140" max="6140" width="13.88671875" style="1" customWidth="1"/>
    <col min="6141" max="6141" width="11.109375" style="1" customWidth="1"/>
    <col min="6142" max="6142" width="16.6640625" style="1" bestFit="1" customWidth="1"/>
    <col min="6143" max="6143" width="16.5546875" style="1" customWidth="1"/>
    <col min="6144" max="6145" width="10.44140625" style="1" customWidth="1"/>
    <col min="6146" max="6146" width="13.21875" style="1" customWidth="1"/>
    <col min="6147" max="6389" width="8.88671875" style="1"/>
    <col min="6390" max="6390" width="19.6640625" style="1" customWidth="1"/>
    <col min="6391" max="6391" width="30" style="1" customWidth="1"/>
    <col min="6392" max="6392" width="8.88671875" style="1"/>
    <col min="6393" max="6393" width="9.109375" style="1" customWidth="1"/>
    <col min="6394" max="6394" width="19.44140625" style="1" customWidth="1"/>
    <col min="6395" max="6395" width="11" style="1" customWidth="1"/>
    <col min="6396" max="6396" width="13.88671875" style="1" customWidth="1"/>
    <col min="6397" max="6397" width="11.109375" style="1" customWidth="1"/>
    <col min="6398" max="6398" width="16.6640625" style="1" bestFit="1" customWidth="1"/>
    <col min="6399" max="6399" width="16.5546875" style="1" customWidth="1"/>
    <col min="6400" max="6401" width="10.44140625" style="1" customWidth="1"/>
    <col min="6402" max="6402" width="13.21875" style="1" customWidth="1"/>
    <col min="6403" max="6645" width="8.88671875" style="1"/>
    <col min="6646" max="6646" width="19.6640625" style="1" customWidth="1"/>
    <col min="6647" max="6647" width="30" style="1" customWidth="1"/>
    <col min="6648" max="6648" width="8.88671875" style="1"/>
    <col min="6649" max="6649" width="9.109375" style="1" customWidth="1"/>
    <col min="6650" max="6650" width="19.44140625" style="1" customWidth="1"/>
    <col min="6651" max="6651" width="11" style="1" customWidth="1"/>
    <col min="6652" max="6652" width="13.88671875" style="1" customWidth="1"/>
    <col min="6653" max="6653" width="11.109375" style="1" customWidth="1"/>
    <col min="6654" max="6654" width="16.6640625" style="1" bestFit="1" customWidth="1"/>
    <col min="6655" max="6655" width="16.5546875" style="1" customWidth="1"/>
    <col min="6656" max="6657" width="10.44140625" style="1" customWidth="1"/>
    <col min="6658" max="6658" width="13.21875" style="1" customWidth="1"/>
    <col min="6659" max="6901" width="8.88671875" style="1"/>
    <col min="6902" max="6902" width="19.6640625" style="1" customWidth="1"/>
    <col min="6903" max="6903" width="30" style="1" customWidth="1"/>
    <col min="6904" max="6904" width="8.88671875" style="1"/>
    <col min="6905" max="6905" width="9.109375" style="1" customWidth="1"/>
    <col min="6906" max="6906" width="19.44140625" style="1" customWidth="1"/>
    <col min="6907" max="6907" width="11" style="1" customWidth="1"/>
    <col min="6908" max="6908" width="13.88671875" style="1" customWidth="1"/>
    <col min="6909" max="6909" width="11.109375" style="1" customWidth="1"/>
    <col min="6910" max="6910" width="16.6640625" style="1" bestFit="1" customWidth="1"/>
    <col min="6911" max="6911" width="16.5546875" style="1" customWidth="1"/>
    <col min="6912" max="6913" width="10.44140625" style="1" customWidth="1"/>
    <col min="6914" max="6914" width="13.21875" style="1" customWidth="1"/>
    <col min="6915" max="7157" width="8.88671875" style="1"/>
    <col min="7158" max="7158" width="19.6640625" style="1" customWidth="1"/>
    <col min="7159" max="7159" width="30" style="1" customWidth="1"/>
    <col min="7160" max="7160" width="8.88671875" style="1"/>
    <col min="7161" max="7161" width="9.109375" style="1" customWidth="1"/>
    <col min="7162" max="7162" width="19.44140625" style="1" customWidth="1"/>
    <col min="7163" max="7163" width="11" style="1" customWidth="1"/>
    <col min="7164" max="7164" width="13.88671875" style="1" customWidth="1"/>
    <col min="7165" max="7165" width="11.109375" style="1" customWidth="1"/>
    <col min="7166" max="7166" width="16.6640625" style="1" bestFit="1" customWidth="1"/>
    <col min="7167" max="7167" width="16.5546875" style="1" customWidth="1"/>
    <col min="7168" max="7169" width="10.44140625" style="1" customWidth="1"/>
    <col min="7170" max="7170" width="13.21875" style="1" customWidth="1"/>
    <col min="7171" max="7413" width="8.88671875" style="1"/>
    <col min="7414" max="7414" width="19.6640625" style="1" customWidth="1"/>
    <col min="7415" max="7415" width="30" style="1" customWidth="1"/>
    <col min="7416" max="7416" width="8.88671875" style="1"/>
    <col min="7417" max="7417" width="9.109375" style="1" customWidth="1"/>
    <col min="7418" max="7418" width="19.44140625" style="1" customWidth="1"/>
    <col min="7419" max="7419" width="11" style="1" customWidth="1"/>
    <col min="7420" max="7420" width="13.88671875" style="1" customWidth="1"/>
    <col min="7421" max="7421" width="11.109375" style="1" customWidth="1"/>
    <col min="7422" max="7422" width="16.6640625" style="1" bestFit="1" customWidth="1"/>
    <col min="7423" max="7423" width="16.5546875" style="1" customWidth="1"/>
    <col min="7424" max="7425" width="10.44140625" style="1" customWidth="1"/>
    <col min="7426" max="7426" width="13.21875" style="1" customWidth="1"/>
    <col min="7427" max="7669" width="8.88671875" style="1"/>
    <col min="7670" max="7670" width="19.6640625" style="1" customWidth="1"/>
    <col min="7671" max="7671" width="30" style="1" customWidth="1"/>
    <col min="7672" max="7672" width="8.88671875" style="1"/>
    <col min="7673" max="7673" width="9.109375" style="1" customWidth="1"/>
    <col min="7674" max="7674" width="19.44140625" style="1" customWidth="1"/>
    <col min="7675" max="7675" width="11" style="1" customWidth="1"/>
    <col min="7676" max="7676" width="13.88671875" style="1" customWidth="1"/>
    <col min="7677" max="7677" width="11.109375" style="1" customWidth="1"/>
    <col min="7678" max="7678" width="16.6640625" style="1" bestFit="1" customWidth="1"/>
    <col min="7679" max="7679" width="16.5546875" style="1" customWidth="1"/>
    <col min="7680" max="7681" width="10.44140625" style="1" customWidth="1"/>
    <col min="7682" max="7682" width="13.21875" style="1" customWidth="1"/>
    <col min="7683" max="7925" width="8.88671875" style="1"/>
    <col min="7926" max="7926" width="19.6640625" style="1" customWidth="1"/>
    <col min="7927" max="7927" width="30" style="1" customWidth="1"/>
    <col min="7928" max="7928" width="8.88671875" style="1"/>
    <col min="7929" max="7929" width="9.109375" style="1" customWidth="1"/>
    <col min="7930" max="7930" width="19.44140625" style="1" customWidth="1"/>
    <col min="7931" max="7931" width="11" style="1" customWidth="1"/>
    <col min="7932" max="7932" width="13.88671875" style="1" customWidth="1"/>
    <col min="7933" max="7933" width="11.109375" style="1" customWidth="1"/>
    <col min="7934" max="7934" width="16.6640625" style="1" bestFit="1" customWidth="1"/>
    <col min="7935" max="7935" width="16.5546875" style="1" customWidth="1"/>
    <col min="7936" max="7937" width="10.44140625" style="1" customWidth="1"/>
    <col min="7938" max="7938" width="13.21875" style="1" customWidth="1"/>
    <col min="7939" max="8181" width="8.88671875" style="1"/>
    <col min="8182" max="8182" width="19.6640625" style="1" customWidth="1"/>
    <col min="8183" max="8183" width="30" style="1" customWidth="1"/>
    <col min="8184" max="8184" width="8.88671875" style="1"/>
    <col min="8185" max="8185" width="9.109375" style="1" customWidth="1"/>
    <col min="8186" max="8186" width="19.44140625" style="1" customWidth="1"/>
    <col min="8187" max="8187" width="11" style="1" customWidth="1"/>
    <col min="8188" max="8188" width="13.88671875" style="1" customWidth="1"/>
    <col min="8189" max="8189" width="11.109375" style="1" customWidth="1"/>
    <col min="8190" max="8190" width="16.6640625" style="1" bestFit="1" customWidth="1"/>
    <col min="8191" max="8191" width="16.5546875" style="1" customWidth="1"/>
    <col min="8192" max="8193" width="10.44140625" style="1" customWidth="1"/>
    <col min="8194" max="8194" width="13.21875" style="1" customWidth="1"/>
    <col min="8195" max="8437" width="8.88671875" style="1"/>
    <col min="8438" max="8438" width="19.6640625" style="1" customWidth="1"/>
    <col min="8439" max="8439" width="30" style="1" customWidth="1"/>
    <col min="8440" max="8440" width="8.88671875" style="1"/>
    <col min="8441" max="8441" width="9.109375" style="1" customWidth="1"/>
    <col min="8442" max="8442" width="19.44140625" style="1" customWidth="1"/>
    <col min="8443" max="8443" width="11" style="1" customWidth="1"/>
    <col min="8444" max="8444" width="13.88671875" style="1" customWidth="1"/>
    <col min="8445" max="8445" width="11.109375" style="1" customWidth="1"/>
    <col min="8446" max="8446" width="16.6640625" style="1" bestFit="1" customWidth="1"/>
    <col min="8447" max="8447" width="16.5546875" style="1" customWidth="1"/>
    <col min="8448" max="8449" width="10.44140625" style="1" customWidth="1"/>
    <col min="8450" max="8450" width="13.21875" style="1" customWidth="1"/>
    <col min="8451" max="8693" width="8.88671875" style="1"/>
    <col min="8694" max="8694" width="19.6640625" style="1" customWidth="1"/>
    <col min="8695" max="8695" width="30" style="1" customWidth="1"/>
    <col min="8696" max="8696" width="8.88671875" style="1"/>
    <col min="8697" max="8697" width="9.109375" style="1" customWidth="1"/>
    <col min="8698" max="8698" width="19.44140625" style="1" customWidth="1"/>
    <col min="8699" max="8699" width="11" style="1" customWidth="1"/>
    <col min="8700" max="8700" width="13.88671875" style="1" customWidth="1"/>
    <col min="8701" max="8701" width="11.109375" style="1" customWidth="1"/>
    <col min="8702" max="8702" width="16.6640625" style="1" bestFit="1" customWidth="1"/>
    <col min="8703" max="8703" width="16.5546875" style="1" customWidth="1"/>
    <col min="8704" max="8705" width="10.44140625" style="1" customWidth="1"/>
    <col min="8706" max="8706" width="13.21875" style="1" customWidth="1"/>
    <col min="8707" max="8949" width="8.88671875" style="1"/>
    <col min="8950" max="8950" width="19.6640625" style="1" customWidth="1"/>
    <col min="8951" max="8951" width="30" style="1" customWidth="1"/>
    <col min="8952" max="8952" width="8.88671875" style="1"/>
    <col min="8953" max="8953" width="9.109375" style="1" customWidth="1"/>
    <col min="8954" max="8954" width="19.44140625" style="1" customWidth="1"/>
    <col min="8955" max="8955" width="11" style="1" customWidth="1"/>
    <col min="8956" max="8956" width="13.88671875" style="1" customWidth="1"/>
    <col min="8957" max="8957" width="11.109375" style="1" customWidth="1"/>
    <col min="8958" max="8958" width="16.6640625" style="1" bestFit="1" customWidth="1"/>
    <col min="8959" max="8959" width="16.5546875" style="1" customWidth="1"/>
    <col min="8960" max="8961" width="10.44140625" style="1" customWidth="1"/>
    <col min="8962" max="8962" width="13.21875" style="1" customWidth="1"/>
    <col min="8963" max="9205" width="8.88671875" style="1"/>
    <col min="9206" max="9206" width="19.6640625" style="1" customWidth="1"/>
    <col min="9207" max="9207" width="30" style="1" customWidth="1"/>
    <col min="9208" max="9208" width="8.88671875" style="1"/>
    <col min="9209" max="9209" width="9.109375" style="1" customWidth="1"/>
    <col min="9210" max="9210" width="19.44140625" style="1" customWidth="1"/>
    <col min="9211" max="9211" width="11" style="1" customWidth="1"/>
    <col min="9212" max="9212" width="13.88671875" style="1" customWidth="1"/>
    <col min="9213" max="9213" width="11.109375" style="1" customWidth="1"/>
    <col min="9214" max="9214" width="16.6640625" style="1" bestFit="1" customWidth="1"/>
    <col min="9215" max="9215" width="16.5546875" style="1" customWidth="1"/>
    <col min="9216" max="9217" width="10.44140625" style="1" customWidth="1"/>
    <col min="9218" max="9218" width="13.21875" style="1" customWidth="1"/>
    <col min="9219" max="9461" width="8.88671875" style="1"/>
    <col min="9462" max="9462" width="19.6640625" style="1" customWidth="1"/>
    <col min="9463" max="9463" width="30" style="1" customWidth="1"/>
    <col min="9464" max="9464" width="8.88671875" style="1"/>
    <col min="9465" max="9465" width="9.109375" style="1" customWidth="1"/>
    <col min="9466" max="9466" width="19.44140625" style="1" customWidth="1"/>
    <col min="9467" max="9467" width="11" style="1" customWidth="1"/>
    <col min="9468" max="9468" width="13.88671875" style="1" customWidth="1"/>
    <col min="9469" max="9469" width="11.109375" style="1" customWidth="1"/>
    <col min="9470" max="9470" width="16.6640625" style="1" bestFit="1" customWidth="1"/>
    <col min="9471" max="9471" width="16.5546875" style="1" customWidth="1"/>
    <col min="9472" max="9473" width="10.44140625" style="1" customWidth="1"/>
    <col min="9474" max="9474" width="13.21875" style="1" customWidth="1"/>
    <col min="9475" max="9717" width="8.88671875" style="1"/>
    <col min="9718" max="9718" width="19.6640625" style="1" customWidth="1"/>
    <col min="9719" max="9719" width="30" style="1" customWidth="1"/>
    <col min="9720" max="9720" width="8.88671875" style="1"/>
    <col min="9721" max="9721" width="9.109375" style="1" customWidth="1"/>
    <col min="9722" max="9722" width="19.44140625" style="1" customWidth="1"/>
    <col min="9723" max="9723" width="11" style="1" customWidth="1"/>
    <col min="9724" max="9724" width="13.88671875" style="1" customWidth="1"/>
    <col min="9725" max="9725" width="11.109375" style="1" customWidth="1"/>
    <col min="9726" max="9726" width="16.6640625" style="1" bestFit="1" customWidth="1"/>
    <col min="9727" max="9727" width="16.5546875" style="1" customWidth="1"/>
    <col min="9728" max="9729" width="10.44140625" style="1" customWidth="1"/>
    <col min="9730" max="9730" width="13.21875" style="1" customWidth="1"/>
    <col min="9731" max="9973" width="8.88671875" style="1"/>
    <col min="9974" max="9974" width="19.6640625" style="1" customWidth="1"/>
    <col min="9975" max="9975" width="30" style="1" customWidth="1"/>
    <col min="9976" max="9976" width="8.88671875" style="1"/>
    <col min="9977" max="9977" width="9.109375" style="1" customWidth="1"/>
    <col min="9978" max="9978" width="19.44140625" style="1" customWidth="1"/>
    <col min="9979" max="9979" width="11" style="1" customWidth="1"/>
    <col min="9980" max="9980" width="13.88671875" style="1" customWidth="1"/>
    <col min="9981" max="9981" width="11.109375" style="1" customWidth="1"/>
    <col min="9982" max="9982" width="16.6640625" style="1" bestFit="1" customWidth="1"/>
    <col min="9983" max="9983" width="16.5546875" style="1" customWidth="1"/>
    <col min="9984" max="9985" width="10.44140625" style="1" customWidth="1"/>
    <col min="9986" max="9986" width="13.21875" style="1" customWidth="1"/>
    <col min="9987" max="10229" width="8.88671875" style="1"/>
    <col min="10230" max="10230" width="19.6640625" style="1" customWidth="1"/>
    <col min="10231" max="10231" width="30" style="1" customWidth="1"/>
    <col min="10232" max="10232" width="8.88671875" style="1"/>
    <col min="10233" max="10233" width="9.109375" style="1" customWidth="1"/>
    <col min="10234" max="10234" width="19.44140625" style="1" customWidth="1"/>
    <col min="10235" max="10235" width="11" style="1" customWidth="1"/>
    <col min="10236" max="10236" width="13.88671875" style="1" customWidth="1"/>
    <col min="10237" max="10237" width="11.109375" style="1" customWidth="1"/>
    <col min="10238" max="10238" width="16.6640625" style="1" bestFit="1" customWidth="1"/>
    <col min="10239" max="10239" width="16.5546875" style="1" customWidth="1"/>
    <col min="10240" max="10241" width="10.44140625" style="1" customWidth="1"/>
    <col min="10242" max="10242" width="13.21875" style="1" customWidth="1"/>
    <col min="10243" max="10485" width="8.88671875" style="1"/>
    <col min="10486" max="10486" width="19.6640625" style="1" customWidth="1"/>
    <col min="10487" max="10487" width="30" style="1" customWidth="1"/>
    <col min="10488" max="10488" width="8.88671875" style="1"/>
    <col min="10489" max="10489" width="9.109375" style="1" customWidth="1"/>
    <col min="10490" max="10490" width="19.44140625" style="1" customWidth="1"/>
    <col min="10491" max="10491" width="11" style="1" customWidth="1"/>
    <col min="10492" max="10492" width="13.88671875" style="1" customWidth="1"/>
    <col min="10493" max="10493" width="11.109375" style="1" customWidth="1"/>
    <col min="10494" max="10494" width="16.6640625" style="1" bestFit="1" customWidth="1"/>
    <col min="10495" max="10495" width="16.5546875" style="1" customWidth="1"/>
    <col min="10496" max="10497" width="10.44140625" style="1" customWidth="1"/>
    <col min="10498" max="10498" width="13.21875" style="1" customWidth="1"/>
    <col min="10499" max="10741" width="8.88671875" style="1"/>
    <col min="10742" max="10742" width="19.6640625" style="1" customWidth="1"/>
    <col min="10743" max="10743" width="30" style="1" customWidth="1"/>
    <col min="10744" max="10744" width="8.88671875" style="1"/>
    <col min="10745" max="10745" width="9.109375" style="1" customWidth="1"/>
    <col min="10746" max="10746" width="19.44140625" style="1" customWidth="1"/>
    <col min="10747" max="10747" width="11" style="1" customWidth="1"/>
    <col min="10748" max="10748" width="13.88671875" style="1" customWidth="1"/>
    <col min="10749" max="10749" width="11.109375" style="1" customWidth="1"/>
    <col min="10750" max="10750" width="16.6640625" style="1" bestFit="1" customWidth="1"/>
    <col min="10751" max="10751" width="16.5546875" style="1" customWidth="1"/>
    <col min="10752" max="10753" width="10.44140625" style="1" customWidth="1"/>
    <col min="10754" max="10754" width="13.21875" style="1" customWidth="1"/>
    <col min="10755" max="10997" width="8.88671875" style="1"/>
    <col min="10998" max="10998" width="19.6640625" style="1" customWidth="1"/>
    <col min="10999" max="10999" width="30" style="1" customWidth="1"/>
    <col min="11000" max="11000" width="8.88671875" style="1"/>
    <col min="11001" max="11001" width="9.109375" style="1" customWidth="1"/>
    <col min="11002" max="11002" width="19.44140625" style="1" customWidth="1"/>
    <col min="11003" max="11003" width="11" style="1" customWidth="1"/>
    <col min="11004" max="11004" width="13.88671875" style="1" customWidth="1"/>
    <col min="11005" max="11005" width="11.109375" style="1" customWidth="1"/>
    <col min="11006" max="11006" width="16.6640625" style="1" bestFit="1" customWidth="1"/>
    <col min="11007" max="11007" width="16.5546875" style="1" customWidth="1"/>
    <col min="11008" max="11009" width="10.44140625" style="1" customWidth="1"/>
    <col min="11010" max="11010" width="13.21875" style="1" customWidth="1"/>
    <col min="11011" max="11253" width="8.88671875" style="1"/>
    <col min="11254" max="11254" width="19.6640625" style="1" customWidth="1"/>
    <col min="11255" max="11255" width="30" style="1" customWidth="1"/>
    <col min="11256" max="11256" width="8.88671875" style="1"/>
    <col min="11257" max="11257" width="9.109375" style="1" customWidth="1"/>
    <col min="11258" max="11258" width="19.44140625" style="1" customWidth="1"/>
    <col min="11259" max="11259" width="11" style="1" customWidth="1"/>
    <col min="11260" max="11260" width="13.88671875" style="1" customWidth="1"/>
    <col min="11261" max="11261" width="11.109375" style="1" customWidth="1"/>
    <col min="11262" max="11262" width="16.6640625" style="1" bestFit="1" customWidth="1"/>
    <col min="11263" max="11263" width="16.5546875" style="1" customWidth="1"/>
    <col min="11264" max="11265" width="10.44140625" style="1" customWidth="1"/>
    <col min="11266" max="11266" width="13.21875" style="1" customWidth="1"/>
    <col min="11267" max="11509" width="8.88671875" style="1"/>
    <col min="11510" max="11510" width="19.6640625" style="1" customWidth="1"/>
    <col min="11511" max="11511" width="30" style="1" customWidth="1"/>
    <col min="11512" max="11512" width="8.88671875" style="1"/>
    <col min="11513" max="11513" width="9.109375" style="1" customWidth="1"/>
    <col min="11514" max="11514" width="19.44140625" style="1" customWidth="1"/>
    <col min="11515" max="11515" width="11" style="1" customWidth="1"/>
    <col min="11516" max="11516" width="13.88671875" style="1" customWidth="1"/>
    <col min="11517" max="11517" width="11.109375" style="1" customWidth="1"/>
    <col min="11518" max="11518" width="16.6640625" style="1" bestFit="1" customWidth="1"/>
    <col min="11519" max="11519" width="16.5546875" style="1" customWidth="1"/>
    <col min="11520" max="11521" width="10.44140625" style="1" customWidth="1"/>
    <col min="11522" max="11522" width="13.21875" style="1" customWidth="1"/>
    <col min="11523" max="11765" width="8.88671875" style="1"/>
    <col min="11766" max="11766" width="19.6640625" style="1" customWidth="1"/>
    <col min="11767" max="11767" width="30" style="1" customWidth="1"/>
    <col min="11768" max="11768" width="8.88671875" style="1"/>
    <col min="11769" max="11769" width="9.109375" style="1" customWidth="1"/>
    <col min="11770" max="11770" width="19.44140625" style="1" customWidth="1"/>
    <col min="11771" max="11771" width="11" style="1" customWidth="1"/>
    <col min="11772" max="11772" width="13.88671875" style="1" customWidth="1"/>
    <col min="11773" max="11773" width="11.109375" style="1" customWidth="1"/>
    <col min="11774" max="11774" width="16.6640625" style="1" bestFit="1" customWidth="1"/>
    <col min="11775" max="11775" width="16.5546875" style="1" customWidth="1"/>
    <col min="11776" max="11777" width="10.44140625" style="1" customWidth="1"/>
    <col min="11778" max="11778" width="13.21875" style="1" customWidth="1"/>
    <col min="11779" max="12021" width="8.88671875" style="1"/>
    <col min="12022" max="12022" width="19.6640625" style="1" customWidth="1"/>
    <col min="12023" max="12023" width="30" style="1" customWidth="1"/>
    <col min="12024" max="12024" width="8.88671875" style="1"/>
    <col min="12025" max="12025" width="9.109375" style="1" customWidth="1"/>
    <col min="12026" max="12026" width="19.44140625" style="1" customWidth="1"/>
    <col min="12027" max="12027" width="11" style="1" customWidth="1"/>
    <col min="12028" max="12028" width="13.88671875" style="1" customWidth="1"/>
    <col min="12029" max="12029" width="11.109375" style="1" customWidth="1"/>
    <col min="12030" max="12030" width="16.6640625" style="1" bestFit="1" customWidth="1"/>
    <col min="12031" max="12031" width="16.5546875" style="1" customWidth="1"/>
    <col min="12032" max="12033" width="10.44140625" style="1" customWidth="1"/>
    <col min="12034" max="12034" width="13.21875" style="1" customWidth="1"/>
    <col min="12035" max="12277" width="8.88671875" style="1"/>
    <col min="12278" max="12278" width="19.6640625" style="1" customWidth="1"/>
    <col min="12279" max="12279" width="30" style="1" customWidth="1"/>
    <col min="12280" max="12280" width="8.88671875" style="1"/>
    <col min="12281" max="12281" width="9.109375" style="1" customWidth="1"/>
    <col min="12282" max="12282" width="19.44140625" style="1" customWidth="1"/>
    <col min="12283" max="12283" width="11" style="1" customWidth="1"/>
    <col min="12284" max="12284" width="13.88671875" style="1" customWidth="1"/>
    <col min="12285" max="12285" width="11.109375" style="1" customWidth="1"/>
    <col min="12286" max="12286" width="16.6640625" style="1" bestFit="1" customWidth="1"/>
    <col min="12287" max="12287" width="16.5546875" style="1" customWidth="1"/>
    <col min="12288" max="12289" width="10.44140625" style="1" customWidth="1"/>
    <col min="12290" max="12290" width="13.21875" style="1" customWidth="1"/>
    <col min="12291" max="12533" width="8.88671875" style="1"/>
    <col min="12534" max="12534" width="19.6640625" style="1" customWidth="1"/>
    <col min="12535" max="12535" width="30" style="1" customWidth="1"/>
    <col min="12536" max="12536" width="8.88671875" style="1"/>
    <col min="12537" max="12537" width="9.109375" style="1" customWidth="1"/>
    <col min="12538" max="12538" width="19.44140625" style="1" customWidth="1"/>
    <col min="12539" max="12539" width="11" style="1" customWidth="1"/>
    <col min="12540" max="12540" width="13.88671875" style="1" customWidth="1"/>
    <col min="12541" max="12541" width="11.109375" style="1" customWidth="1"/>
    <col min="12542" max="12542" width="16.6640625" style="1" bestFit="1" customWidth="1"/>
    <col min="12543" max="12543" width="16.5546875" style="1" customWidth="1"/>
    <col min="12544" max="12545" width="10.44140625" style="1" customWidth="1"/>
    <col min="12546" max="12546" width="13.21875" style="1" customWidth="1"/>
    <col min="12547" max="12789" width="8.88671875" style="1"/>
    <col min="12790" max="12790" width="19.6640625" style="1" customWidth="1"/>
    <col min="12791" max="12791" width="30" style="1" customWidth="1"/>
    <col min="12792" max="12792" width="8.88671875" style="1"/>
    <col min="12793" max="12793" width="9.109375" style="1" customWidth="1"/>
    <col min="12794" max="12794" width="19.44140625" style="1" customWidth="1"/>
    <col min="12795" max="12795" width="11" style="1" customWidth="1"/>
    <col min="12796" max="12796" width="13.88671875" style="1" customWidth="1"/>
    <col min="12797" max="12797" width="11.109375" style="1" customWidth="1"/>
    <col min="12798" max="12798" width="16.6640625" style="1" bestFit="1" customWidth="1"/>
    <col min="12799" max="12799" width="16.5546875" style="1" customWidth="1"/>
    <col min="12800" max="12801" width="10.44140625" style="1" customWidth="1"/>
    <col min="12802" max="12802" width="13.21875" style="1" customWidth="1"/>
    <col min="12803" max="13045" width="8.88671875" style="1"/>
    <col min="13046" max="13046" width="19.6640625" style="1" customWidth="1"/>
    <col min="13047" max="13047" width="30" style="1" customWidth="1"/>
    <col min="13048" max="13048" width="8.88671875" style="1"/>
    <col min="13049" max="13049" width="9.109375" style="1" customWidth="1"/>
    <col min="13050" max="13050" width="19.44140625" style="1" customWidth="1"/>
    <col min="13051" max="13051" width="11" style="1" customWidth="1"/>
    <col min="13052" max="13052" width="13.88671875" style="1" customWidth="1"/>
    <col min="13053" max="13053" width="11.109375" style="1" customWidth="1"/>
    <col min="13054" max="13054" width="16.6640625" style="1" bestFit="1" customWidth="1"/>
    <col min="13055" max="13055" width="16.5546875" style="1" customWidth="1"/>
    <col min="13056" max="13057" width="10.44140625" style="1" customWidth="1"/>
    <col min="13058" max="13058" width="13.21875" style="1" customWidth="1"/>
    <col min="13059" max="13301" width="8.88671875" style="1"/>
    <col min="13302" max="13302" width="19.6640625" style="1" customWidth="1"/>
    <col min="13303" max="13303" width="30" style="1" customWidth="1"/>
    <col min="13304" max="13304" width="8.88671875" style="1"/>
    <col min="13305" max="13305" width="9.109375" style="1" customWidth="1"/>
    <col min="13306" max="13306" width="19.44140625" style="1" customWidth="1"/>
    <col min="13307" max="13307" width="11" style="1" customWidth="1"/>
    <col min="13308" max="13308" width="13.88671875" style="1" customWidth="1"/>
    <col min="13309" max="13309" width="11.109375" style="1" customWidth="1"/>
    <col min="13310" max="13310" width="16.6640625" style="1" bestFit="1" customWidth="1"/>
    <col min="13311" max="13311" width="16.5546875" style="1" customWidth="1"/>
    <col min="13312" max="13313" width="10.44140625" style="1" customWidth="1"/>
    <col min="13314" max="13314" width="13.21875" style="1" customWidth="1"/>
    <col min="13315" max="13557" width="8.88671875" style="1"/>
    <col min="13558" max="13558" width="19.6640625" style="1" customWidth="1"/>
    <col min="13559" max="13559" width="30" style="1" customWidth="1"/>
    <col min="13560" max="13560" width="8.88671875" style="1"/>
    <col min="13561" max="13561" width="9.109375" style="1" customWidth="1"/>
    <col min="13562" max="13562" width="19.44140625" style="1" customWidth="1"/>
    <col min="13563" max="13563" width="11" style="1" customWidth="1"/>
    <col min="13564" max="13564" width="13.88671875" style="1" customWidth="1"/>
    <col min="13565" max="13565" width="11.109375" style="1" customWidth="1"/>
    <col min="13566" max="13566" width="16.6640625" style="1" bestFit="1" customWidth="1"/>
    <col min="13567" max="13567" width="16.5546875" style="1" customWidth="1"/>
    <col min="13568" max="13569" width="10.44140625" style="1" customWidth="1"/>
    <col min="13570" max="13570" width="13.21875" style="1" customWidth="1"/>
    <col min="13571" max="13813" width="8.88671875" style="1"/>
    <col min="13814" max="13814" width="19.6640625" style="1" customWidth="1"/>
    <col min="13815" max="13815" width="30" style="1" customWidth="1"/>
    <col min="13816" max="13816" width="8.88671875" style="1"/>
    <col min="13817" max="13817" width="9.109375" style="1" customWidth="1"/>
    <col min="13818" max="13818" width="19.44140625" style="1" customWidth="1"/>
    <col min="13819" max="13819" width="11" style="1" customWidth="1"/>
    <col min="13820" max="13820" width="13.88671875" style="1" customWidth="1"/>
    <col min="13821" max="13821" width="11.109375" style="1" customWidth="1"/>
    <col min="13822" max="13822" width="16.6640625" style="1" bestFit="1" customWidth="1"/>
    <col min="13823" max="13823" width="16.5546875" style="1" customWidth="1"/>
    <col min="13824" max="13825" width="10.44140625" style="1" customWidth="1"/>
    <col min="13826" max="13826" width="13.21875" style="1" customWidth="1"/>
    <col min="13827" max="14069" width="8.88671875" style="1"/>
    <col min="14070" max="14070" width="19.6640625" style="1" customWidth="1"/>
    <col min="14071" max="14071" width="30" style="1" customWidth="1"/>
    <col min="14072" max="14072" width="8.88671875" style="1"/>
    <col min="14073" max="14073" width="9.109375" style="1" customWidth="1"/>
    <col min="14074" max="14074" width="19.44140625" style="1" customWidth="1"/>
    <col min="14075" max="14075" width="11" style="1" customWidth="1"/>
    <col min="14076" max="14076" width="13.88671875" style="1" customWidth="1"/>
    <col min="14077" max="14077" width="11.109375" style="1" customWidth="1"/>
    <col min="14078" max="14078" width="16.6640625" style="1" bestFit="1" customWidth="1"/>
    <col min="14079" max="14079" width="16.5546875" style="1" customWidth="1"/>
    <col min="14080" max="14081" width="10.44140625" style="1" customWidth="1"/>
    <col min="14082" max="14082" width="13.21875" style="1" customWidth="1"/>
    <col min="14083" max="14325" width="8.88671875" style="1"/>
    <col min="14326" max="14326" width="19.6640625" style="1" customWidth="1"/>
    <col min="14327" max="14327" width="30" style="1" customWidth="1"/>
    <col min="14328" max="14328" width="8.88671875" style="1"/>
    <col min="14329" max="14329" width="9.109375" style="1" customWidth="1"/>
    <col min="14330" max="14330" width="19.44140625" style="1" customWidth="1"/>
    <col min="14331" max="14331" width="11" style="1" customWidth="1"/>
    <col min="14332" max="14332" width="13.88671875" style="1" customWidth="1"/>
    <col min="14333" max="14333" width="11.109375" style="1" customWidth="1"/>
    <col min="14334" max="14334" width="16.6640625" style="1" bestFit="1" customWidth="1"/>
    <col min="14335" max="14335" width="16.5546875" style="1" customWidth="1"/>
    <col min="14336" max="14337" width="10.44140625" style="1" customWidth="1"/>
    <col min="14338" max="14338" width="13.21875" style="1" customWidth="1"/>
    <col min="14339" max="14581" width="8.88671875" style="1"/>
    <col min="14582" max="14582" width="19.6640625" style="1" customWidth="1"/>
    <col min="14583" max="14583" width="30" style="1" customWidth="1"/>
    <col min="14584" max="14584" width="8.88671875" style="1"/>
    <col min="14585" max="14585" width="9.109375" style="1" customWidth="1"/>
    <col min="14586" max="14586" width="19.44140625" style="1" customWidth="1"/>
    <col min="14587" max="14587" width="11" style="1" customWidth="1"/>
    <col min="14588" max="14588" width="13.88671875" style="1" customWidth="1"/>
    <col min="14589" max="14589" width="11.109375" style="1" customWidth="1"/>
    <col min="14590" max="14590" width="16.6640625" style="1" bestFit="1" customWidth="1"/>
    <col min="14591" max="14591" width="16.5546875" style="1" customWidth="1"/>
    <col min="14592" max="14593" width="10.44140625" style="1" customWidth="1"/>
    <col min="14594" max="14594" width="13.21875" style="1" customWidth="1"/>
    <col min="14595" max="14837" width="8.88671875" style="1"/>
    <col min="14838" max="14838" width="19.6640625" style="1" customWidth="1"/>
    <col min="14839" max="14839" width="30" style="1" customWidth="1"/>
    <col min="14840" max="14840" width="8.88671875" style="1"/>
    <col min="14841" max="14841" width="9.109375" style="1" customWidth="1"/>
    <col min="14842" max="14842" width="19.44140625" style="1" customWidth="1"/>
    <col min="14843" max="14843" width="11" style="1" customWidth="1"/>
    <col min="14844" max="14844" width="13.88671875" style="1" customWidth="1"/>
    <col min="14845" max="14845" width="11.109375" style="1" customWidth="1"/>
    <col min="14846" max="14846" width="16.6640625" style="1" bestFit="1" customWidth="1"/>
    <col min="14847" max="14847" width="16.5546875" style="1" customWidth="1"/>
    <col min="14848" max="14849" width="10.44140625" style="1" customWidth="1"/>
    <col min="14850" max="14850" width="13.21875" style="1" customWidth="1"/>
    <col min="14851" max="15093" width="8.88671875" style="1"/>
    <col min="15094" max="15094" width="19.6640625" style="1" customWidth="1"/>
    <col min="15095" max="15095" width="30" style="1" customWidth="1"/>
    <col min="15096" max="15096" width="8.88671875" style="1"/>
    <col min="15097" max="15097" width="9.109375" style="1" customWidth="1"/>
    <col min="15098" max="15098" width="19.44140625" style="1" customWidth="1"/>
    <col min="15099" max="15099" width="11" style="1" customWidth="1"/>
    <col min="15100" max="15100" width="13.88671875" style="1" customWidth="1"/>
    <col min="15101" max="15101" width="11.109375" style="1" customWidth="1"/>
    <col min="15102" max="15102" width="16.6640625" style="1" bestFit="1" customWidth="1"/>
    <col min="15103" max="15103" width="16.5546875" style="1" customWidth="1"/>
    <col min="15104" max="15105" width="10.44140625" style="1" customWidth="1"/>
    <col min="15106" max="15106" width="13.21875" style="1" customWidth="1"/>
    <col min="15107" max="15349" width="8.88671875" style="1"/>
    <col min="15350" max="15350" width="19.6640625" style="1" customWidth="1"/>
    <col min="15351" max="15351" width="30" style="1" customWidth="1"/>
    <col min="15352" max="15352" width="8.88671875" style="1"/>
    <col min="15353" max="15353" width="9.109375" style="1" customWidth="1"/>
    <col min="15354" max="15354" width="19.44140625" style="1" customWidth="1"/>
    <col min="15355" max="15355" width="11" style="1" customWidth="1"/>
    <col min="15356" max="15356" width="13.88671875" style="1" customWidth="1"/>
    <col min="15357" max="15357" width="11.109375" style="1" customWidth="1"/>
    <col min="15358" max="15358" width="16.6640625" style="1" bestFit="1" customWidth="1"/>
    <col min="15359" max="15359" width="16.5546875" style="1" customWidth="1"/>
    <col min="15360" max="15361" width="10.44140625" style="1" customWidth="1"/>
    <col min="15362" max="15362" width="13.21875" style="1" customWidth="1"/>
    <col min="15363" max="15605" width="8.88671875" style="1"/>
    <col min="15606" max="15606" width="19.6640625" style="1" customWidth="1"/>
    <col min="15607" max="15607" width="30" style="1" customWidth="1"/>
    <col min="15608" max="15608" width="8.88671875" style="1"/>
    <col min="15609" max="15609" width="9.109375" style="1" customWidth="1"/>
    <col min="15610" max="15610" width="19.44140625" style="1" customWidth="1"/>
    <col min="15611" max="15611" width="11" style="1" customWidth="1"/>
    <col min="15612" max="15612" width="13.88671875" style="1" customWidth="1"/>
    <col min="15613" max="15613" width="11.109375" style="1" customWidth="1"/>
    <col min="15614" max="15614" width="16.6640625" style="1" bestFit="1" customWidth="1"/>
    <col min="15615" max="15615" width="16.5546875" style="1" customWidth="1"/>
    <col min="15616" max="15617" width="10.44140625" style="1" customWidth="1"/>
    <col min="15618" max="15618" width="13.21875" style="1" customWidth="1"/>
    <col min="15619" max="15861" width="8.88671875" style="1"/>
    <col min="15862" max="15862" width="19.6640625" style="1" customWidth="1"/>
    <col min="15863" max="15863" width="30" style="1" customWidth="1"/>
    <col min="15864" max="15864" width="8.88671875" style="1"/>
    <col min="15865" max="15865" width="9.109375" style="1" customWidth="1"/>
    <col min="15866" max="15866" width="19.44140625" style="1" customWidth="1"/>
    <col min="15867" max="15867" width="11" style="1" customWidth="1"/>
    <col min="15868" max="15868" width="13.88671875" style="1" customWidth="1"/>
    <col min="15869" max="15869" width="11.109375" style="1" customWidth="1"/>
    <col min="15870" max="15870" width="16.6640625" style="1" bestFit="1" customWidth="1"/>
    <col min="15871" max="15871" width="16.5546875" style="1" customWidth="1"/>
    <col min="15872" max="15873" width="10.44140625" style="1" customWidth="1"/>
    <col min="15874" max="15874" width="13.21875" style="1" customWidth="1"/>
    <col min="15875" max="16117" width="8.88671875" style="1"/>
    <col min="16118" max="16118" width="19.6640625" style="1" customWidth="1"/>
    <col min="16119" max="16119" width="30" style="1" customWidth="1"/>
    <col min="16120" max="16120" width="8.88671875" style="1"/>
    <col min="16121" max="16121" width="9.109375" style="1" customWidth="1"/>
    <col min="16122" max="16122" width="19.44140625" style="1" customWidth="1"/>
    <col min="16123" max="16123" width="11" style="1" customWidth="1"/>
    <col min="16124" max="16124" width="13.88671875" style="1" customWidth="1"/>
    <col min="16125" max="16125" width="11.109375" style="1" customWidth="1"/>
    <col min="16126" max="16126" width="16.6640625" style="1" bestFit="1" customWidth="1"/>
    <col min="16127" max="16127" width="16.5546875" style="1" customWidth="1"/>
    <col min="16128" max="16129" width="10.44140625" style="1" customWidth="1"/>
    <col min="16130" max="16130" width="13.21875" style="1" customWidth="1"/>
    <col min="16131" max="16379" width="8.88671875" style="1"/>
    <col min="16380" max="16384" width="10" style="1" customWidth="1"/>
  </cols>
  <sheetData>
    <row r="1" spans="1:1019" s="3" customFormat="1" ht="2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</row>
    <row r="3" spans="1:1019" customFormat="1" ht="14.4" x14ac:dyDescent="0.3">
      <c r="A3" s="74" t="s">
        <v>1</v>
      </c>
      <c r="B3" s="75"/>
      <c r="C3" s="75"/>
      <c r="D3" s="75"/>
      <c r="E3" s="75"/>
      <c r="F3" s="75"/>
      <c r="G3" s="4"/>
      <c r="H3" s="5"/>
      <c r="I3" s="6"/>
      <c r="J3" s="7"/>
      <c r="K3" s="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</row>
    <row r="4" spans="1:1019" s="11" customFormat="1" ht="19.2" customHeight="1" x14ac:dyDescent="0.25">
      <c r="A4" s="9" t="s">
        <v>2</v>
      </c>
      <c r="B4" s="10"/>
      <c r="F4" s="12"/>
      <c r="G4" s="13"/>
      <c r="H4" s="13"/>
      <c r="I4" s="14"/>
      <c r="J4" s="15"/>
      <c r="K4" s="16">
        <f ca="1">TODAY()</f>
        <v>45684</v>
      </c>
    </row>
    <row r="5" spans="1:1019" s="19" customFormat="1" ht="43.2" customHeight="1" x14ac:dyDescent="0.2">
      <c r="A5" s="17" t="s">
        <v>3</v>
      </c>
      <c r="B5" s="17" t="s">
        <v>4</v>
      </c>
      <c r="C5" s="17" t="s">
        <v>5</v>
      </c>
      <c r="D5" s="17" t="s">
        <v>6</v>
      </c>
      <c r="E5" s="18" t="s">
        <v>7</v>
      </c>
      <c r="F5" s="17" t="s">
        <v>8</v>
      </c>
      <c r="G5" s="17" t="s">
        <v>9</v>
      </c>
      <c r="H5" s="17" t="s">
        <v>5</v>
      </c>
      <c r="I5" s="17" t="s">
        <v>6</v>
      </c>
      <c r="J5" s="17" t="s">
        <v>7</v>
      </c>
      <c r="K5" s="17" t="s">
        <v>8</v>
      </c>
    </row>
    <row r="6" spans="1:1019" s="22" customFormat="1" ht="13.9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</row>
    <row r="7" spans="1:1019" s="29" customFormat="1" ht="42" customHeight="1" x14ac:dyDescent="0.3">
      <c r="A7" s="23" t="str">
        <f>IF(ISBLANK(D7),"",COUNTA(D7:D$16))</f>
        <v/>
      </c>
      <c r="B7" s="24" t="s">
        <v>10</v>
      </c>
      <c r="C7" s="25"/>
      <c r="D7" s="25"/>
      <c r="E7" s="26"/>
      <c r="F7" s="27" t="str">
        <f>IF(ISBLANK(D7),"",E7*D7)</f>
        <v/>
      </c>
      <c r="G7" s="27"/>
      <c r="H7" s="25"/>
      <c r="I7" s="28"/>
      <c r="J7" s="25"/>
      <c r="K7" s="27" t="str">
        <f t="shared" ref="K7:K18" si="0">IF(ISBLANK(I7),"",J7*I7)</f>
        <v/>
      </c>
    </row>
    <row r="8" spans="1:1019" s="37" customFormat="1" ht="27.6" x14ac:dyDescent="0.3">
      <c r="A8" s="30">
        <f>IF(ISBLANK(D8),"",COUNTA(D8:D$8))</f>
        <v>1</v>
      </c>
      <c r="B8" s="31" t="s">
        <v>11</v>
      </c>
      <c r="C8" s="32" t="s">
        <v>12</v>
      </c>
      <c r="D8" s="33">
        <v>0</v>
      </c>
      <c r="E8" s="32"/>
      <c r="F8" s="34">
        <f>IF(ISBLANK(D8),"",E8*D8)</f>
        <v>0</v>
      </c>
      <c r="G8" s="34" t="s">
        <v>13</v>
      </c>
      <c r="H8" s="32" t="s">
        <v>14</v>
      </c>
      <c r="I8" s="32">
        <f>12*D8*0.1</f>
        <v>0</v>
      </c>
      <c r="J8" s="34"/>
      <c r="K8" s="34">
        <f t="shared" si="0"/>
        <v>0</v>
      </c>
      <c r="L8" s="35"/>
      <c r="M8" s="36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1019" s="37" customFormat="1" ht="16.8" x14ac:dyDescent="0.3">
      <c r="A9" s="30">
        <f>IF(ISBLANK(D9),"",COUNTA(D$8:D9))</f>
        <v>2</v>
      </c>
      <c r="B9" s="31" t="s">
        <v>15</v>
      </c>
      <c r="C9" s="32" t="s">
        <v>16</v>
      </c>
      <c r="D9" s="38">
        <f>240.27+105.5+40+36.3+19</f>
        <v>441.07</v>
      </c>
      <c r="E9" s="32"/>
      <c r="F9" s="34">
        <f>IF(ISBLANK(D9),"",E9*D9)</f>
        <v>0</v>
      </c>
      <c r="G9" s="34" t="s">
        <v>17</v>
      </c>
      <c r="H9" s="32" t="s">
        <v>18</v>
      </c>
      <c r="I9" s="32">
        <f>0.2*D9</f>
        <v>88.213999999999999</v>
      </c>
      <c r="J9" s="34"/>
      <c r="K9" s="34">
        <f t="shared" si="0"/>
        <v>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1019" s="37" customFormat="1" ht="16.8" x14ac:dyDescent="0.3">
      <c r="A10" s="30">
        <f>IF(ISBLANK(D10),"",COUNTA(D$8:D10))</f>
        <v>3</v>
      </c>
      <c r="B10" s="31" t="s">
        <v>19</v>
      </c>
      <c r="C10" s="32" t="s">
        <v>16</v>
      </c>
      <c r="D10" s="38">
        <f>D9</f>
        <v>441.07</v>
      </c>
      <c r="E10" s="32"/>
      <c r="F10" s="34">
        <f>IF(ISBLANK(D10),"",E10*D10)</f>
        <v>0</v>
      </c>
      <c r="G10" s="34" t="s">
        <v>20</v>
      </c>
      <c r="H10" s="32" t="s">
        <v>14</v>
      </c>
      <c r="I10" s="32">
        <f>1.2*D10*3</f>
        <v>1587.8519999999999</v>
      </c>
      <c r="J10" s="34"/>
      <c r="K10" s="34">
        <f t="shared" si="0"/>
        <v>0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1019" s="37" customFormat="1" ht="21.6" customHeight="1" x14ac:dyDescent="0.3">
      <c r="A11" s="30" t="str">
        <f>IF(ISBLANK(D11),"",COUNTA(D$8:D11))</f>
        <v/>
      </c>
      <c r="B11" s="31"/>
      <c r="C11" s="32"/>
      <c r="D11" s="38"/>
      <c r="E11" s="32"/>
      <c r="F11" s="34" t="str">
        <f>IF(ISBLANK(D11),"",E11*D11)</f>
        <v/>
      </c>
      <c r="G11" s="34" t="s">
        <v>21</v>
      </c>
      <c r="H11" s="32" t="s">
        <v>12</v>
      </c>
      <c r="I11" s="71">
        <f>0.2*D10</f>
        <v>88.213999999999999</v>
      </c>
      <c r="J11" s="34"/>
      <c r="K11" s="34">
        <f t="shared" si="0"/>
        <v>0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1019" s="37" customFormat="1" ht="27.6" x14ac:dyDescent="0.3">
      <c r="A12" s="30" t="str">
        <f>IF(ISBLANK(D12),"",COUNTA(D$8:D12))</f>
        <v/>
      </c>
      <c r="B12" s="31"/>
      <c r="C12" s="32"/>
      <c r="D12" s="38"/>
      <c r="E12" s="32"/>
      <c r="F12" s="34"/>
      <c r="G12" s="34" t="s">
        <v>22</v>
      </c>
      <c r="H12" s="32" t="s">
        <v>23</v>
      </c>
      <c r="I12" s="71">
        <v>10</v>
      </c>
      <c r="J12" s="34"/>
      <c r="K12" s="34">
        <f t="shared" si="0"/>
        <v>0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1019" s="37" customFormat="1" ht="27.6" x14ac:dyDescent="0.3">
      <c r="A13" s="30">
        <f>IF(ISBLANK(D13),"",COUNTA(D$8:D13))</f>
        <v>4</v>
      </c>
      <c r="B13" s="31" t="s">
        <v>24</v>
      </c>
      <c r="C13" s="38" t="s">
        <v>12</v>
      </c>
      <c r="D13" s="38">
        <f>102.4+12.1+48</f>
        <v>162.5</v>
      </c>
      <c r="E13" s="32"/>
      <c r="F13" s="34">
        <f>IF(ISBLANK(D13),"",E13*D13)</f>
        <v>0</v>
      </c>
      <c r="G13" s="34" t="s">
        <v>25</v>
      </c>
      <c r="H13" s="32" t="s">
        <v>12</v>
      </c>
      <c r="I13" s="71">
        <f>1.03*D13</f>
        <v>167.375</v>
      </c>
      <c r="J13" s="34"/>
      <c r="K13" s="34">
        <f t="shared" si="0"/>
        <v>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1019" s="37" customFormat="1" ht="16.8" x14ac:dyDescent="0.3">
      <c r="A14" s="30">
        <f>IF(ISBLANK(D14),"",COUNTA(D$8:D14))</f>
        <v>5</v>
      </c>
      <c r="B14" s="31" t="s">
        <v>15</v>
      </c>
      <c r="C14" s="32" t="s">
        <v>16</v>
      </c>
      <c r="D14" s="38">
        <f>D9</f>
        <v>441.07</v>
      </c>
      <c r="E14" s="32"/>
      <c r="F14" s="34">
        <f>IF(ISBLANK(D14),"",E14*D14)</f>
        <v>0</v>
      </c>
      <c r="G14" s="34" t="s">
        <v>17</v>
      </c>
      <c r="H14" s="32" t="s">
        <v>18</v>
      </c>
      <c r="I14" s="32">
        <f>0.2*D14</f>
        <v>88.213999999999999</v>
      </c>
      <c r="J14" s="34"/>
      <c r="K14" s="34">
        <f t="shared" si="0"/>
        <v>0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1019" s="37" customFormat="1" ht="16.8" x14ac:dyDescent="0.3">
      <c r="A15" s="30">
        <f>IF(ISBLANK(D15),"",COUNTA(D$8:D15))</f>
        <v>6</v>
      </c>
      <c r="B15" s="31" t="s">
        <v>26</v>
      </c>
      <c r="C15" s="32" t="s">
        <v>16</v>
      </c>
      <c r="D15" s="38">
        <f>D9</f>
        <v>441.07</v>
      </c>
      <c r="E15" s="32"/>
      <c r="F15" s="34">
        <f>IF(ISBLANK(D15),"",E15*D15)</f>
        <v>0</v>
      </c>
      <c r="G15" s="34" t="s">
        <v>27</v>
      </c>
      <c r="H15" s="32" t="s">
        <v>14</v>
      </c>
      <c r="I15" s="32">
        <f>0.3*D15</f>
        <v>132.321</v>
      </c>
      <c r="J15" s="34"/>
      <c r="K15" s="34">
        <f t="shared" si="0"/>
        <v>0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1019" s="29" customFormat="1" ht="17.399999999999999" customHeight="1" x14ac:dyDescent="0.3">
      <c r="A16" s="30" t="str">
        <f>IF(ISBLANK(D16),"",COUNTA(D$8:D16))</f>
        <v/>
      </c>
      <c r="B16" s="31"/>
      <c r="C16" s="38"/>
      <c r="D16" s="38"/>
      <c r="E16" s="32"/>
      <c r="F16" s="34"/>
      <c r="G16" s="34" t="s">
        <v>28</v>
      </c>
      <c r="H16" s="32" t="s">
        <v>23</v>
      </c>
      <c r="I16" s="71">
        <v>14</v>
      </c>
      <c r="J16" s="34"/>
      <c r="K16" s="34">
        <f t="shared" si="0"/>
        <v>0</v>
      </c>
    </row>
    <row r="17" spans="1:29" s="29" customFormat="1" ht="28.8" x14ac:dyDescent="0.3">
      <c r="A17" s="40" t="str">
        <f>IF(ISBLANK(D17),"",COUNTA(D$17:D17))</f>
        <v/>
      </c>
      <c r="B17" s="41" t="s">
        <v>29</v>
      </c>
      <c r="C17" s="42"/>
      <c r="D17" s="42"/>
      <c r="E17" s="42"/>
      <c r="F17" s="42"/>
      <c r="G17" s="43"/>
      <c r="H17" s="42"/>
      <c r="I17" s="44"/>
      <c r="J17" s="42"/>
      <c r="K17" s="43" t="str">
        <f t="shared" si="0"/>
        <v/>
      </c>
    </row>
    <row r="18" spans="1:29" s="37" customFormat="1" ht="16.8" x14ac:dyDescent="0.3">
      <c r="A18" s="30">
        <f>IF(ISBLANK(D18),"",COUNTA(D$8:D18))</f>
        <v>7</v>
      </c>
      <c r="B18" s="31" t="s">
        <v>30</v>
      </c>
      <c r="C18" s="32" t="s">
        <v>16</v>
      </c>
      <c r="D18" s="38">
        <f>73.73+6.9+43.77</f>
        <v>124.4</v>
      </c>
      <c r="E18" s="32"/>
      <c r="F18" s="34">
        <f>IF(ISBLANK(D18),"",E18*D18)</f>
        <v>0</v>
      </c>
      <c r="G18" s="34" t="s">
        <v>31</v>
      </c>
      <c r="H18" s="32" t="s">
        <v>14</v>
      </c>
      <c r="I18" s="71">
        <f>0.4*D18</f>
        <v>49.760000000000005</v>
      </c>
      <c r="J18" s="34"/>
      <c r="K18" s="34">
        <f t="shared" si="0"/>
        <v>0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s="37" customFormat="1" ht="13.8" x14ac:dyDescent="0.3">
      <c r="A19" s="30" t="str">
        <f>IF(ISBLANK(D19),"",COUNTA(D$8:D19))</f>
        <v/>
      </c>
      <c r="B19" s="31"/>
      <c r="C19" s="32"/>
      <c r="D19" s="38"/>
      <c r="E19" s="32"/>
      <c r="F19" s="34"/>
      <c r="G19" s="34"/>
      <c r="H19" s="32"/>
      <c r="I19" s="71"/>
      <c r="J19" s="34"/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s="37" customFormat="1" ht="13.8" x14ac:dyDescent="0.3">
      <c r="A20" s="30" t="str">
        <f>IF(ISBLANK(D20),"",COUNTA(D$8:D20))</f>
        <v/>
      </c>
      <c r="B20" s="45" t="s">
        <v>32</v>
      </c>
      <c r="C20" s="32"/>
      <c r="D20" s="46"/>
      <c r="E20" s="32"/>
      <c r="F20" s="34" t="str">
        <f t="shared" ref="F20:F38" si="1">IF(ISBLANK(D20),"",E20*D20)</f>
        <v/>
      </c>
      <c r="G20" s="34"/>
      <c r="H20" s="32"/>
      <c r="I20" s="71"/>
      <c r="J20" s="34"/>
      <c r="K20" s="34" t="str">
        <f t="shared" ref="K20:K34" si="2">IF(ISBLANK(I20),"",J20*I20)</f>
        <v/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s="37" customFormat="1" ht="16.8" x14ac:dyDescent="0.3">
      <c r="A21" s="30">
        <f>IF(ISBLANK(D21),"",COUNTA(D$8:D21))</f>
        <v>8</v>
      </c>
      <c r="B21" s="31" t="s">
        <v>15</v>
      </c>
      <c r="C21" s="32" t="s">
        <v>16</v>
      </c>
      <c r="D21" s="38">
        <f>36.3+18.96</f>
        <v>55.26</v>
      </c>
      <c r="E21" s="32"/>
      <c r="F21" s="34">
        <f t="shared" si="1"/>
        <v>0</v>
      </c>
      <c r="G21" s="34" t="s">
        <v>17</v>
      </c>
      <c r="H21" s="32" t="s">
        <v>18</v>
      </c>
      <c r="I21" s="32">
        <f>0.2*D21</f>
        <v>11.052</v>
      </c>
      <c r="J21" s="34"/>
      <c r="K21" s="34">
        <f t="shared" si="2"/>
        <v>0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s="37" customFormat="1" ht="16.8" x14ac:dyDescent="0.3">
      <c r="A22" s="30">
        <f>IF(ISBLANK(D22),"",COUNTA(D$8:D22))</f>
        <v>9</v>
      </c>
      <c r="B22" s="31" t="s">
        <v>33</v>
      </c>
      <c r="C22" s="32" t="s">
        <v>16</v>
      </c>
      <c r="D22" s="38">
        <f>D21</f>
        <v>55.26</v>
      </c>
      <c r="E22" s="32"/>
      <c r="F22" s="34">
        <f t="shared" si="1"/>
        <v>0</v>
      </c>
      <c r="G22" s="34" t="s">
        <v>27</v>
      </c>
      <c r="H22" s="32" t="s">
        <v>14</v>
      </c>
      <c r="I22" s="32">
        <f>0.3*D22</f>
        <v>16.577999999999999</v>
      </c>
      <c r="J22" s="34"/>
      <c r="K22" s="34">
        <f t="shared" si="2"/>
        <v>0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s="29" customFormat="1" ht="14.4" x14ac:dyDescent="0.3">
      <c r="A23" s="40" t="str">
        <f>IF(ISBLANK(D23),"",COUNTA(D$17:D23))</f>
        <v/>
      </c>
      <c r="B23" s="41" t="s">
        <v>34</v>
      </c>
      <c r="C23" s="42"/>
      <c r="D23" s="47"/>
      <c r="E23" s="47"/>
      <c r="F23" s="43" t="str">
        <f>IF(ISBLANK(D23),"",E23*D23)</f>
        <v/>
      </c>
      <c r="G23" s="43"/>
      <c r="H23" s="42"/>
      <c r="I23" s="44"/>
      <c r="J23" s="42"/>
      <c r="K23" s="43" t="str">
        <f t="shared" si="2"/>
        <v/>
      </c>
      <c r="L23" s="48"/>
    </row>
    <row r="24" spans="1:29" s="29" customFormat="1" ht="13.8" x14ac:dyDescent="0.3">
      <c r="A24" s="30">
        <f>IF(ISBLANK(D24),"",COUNTA(D$8:D24))</f>
        <v>10</v>
      </c>
      <c r="B24" s="31" t="s">
        <v>15</v>
      </c>
      <c r="C24" s="32" t="s">
        <v>12</v>
      </c>
      <c r="D24" s="38">
        <f>164.67+21.7+121.7+31.7</f>
        <v>339.77</v>
      </c>
      <c r="E24" s="32"/>
      <c r="F24" s="34">
        <f>IF(ISBLANK(D24),"",E24*D24)</f>
        <v>0</v>
      </c>
      <c r="G24" s="34" t="s">
        <v>17</v>
      </c>
      <c r="H24" s="32" t="s">
        <v>18</v>
      </c>
      <c r="I24" s="32">
        <f>0.2*D24*0.5</f>
        <v>33.976999999999997</v>
      </c>
      <c r="J24" s="34"/>
      <c r="K24" s="34">
        <f t="shared" si="2"/>
        <v>0</v>
      </c>
      <c r="L24" s="48"/>
    </row>
    <row r="25" spans="1:29" s="29" customFormat="1" ht="13.8" x14ac:dyDescent="0.3">
      <c r="A25" s="30">
        <f>IF(ISBLANK(D25),"",COUNTA(D$8:D25))</f>
        <v>11</v>
      </c>
      <c r="B25" s="31" t="s">
        <v>35</v>
      </c>
      <c r="C25" s="32" t="s">
        <v>12</v>
      </c>
      <c r="D25" s="38">
        <f>D24</f>
        <v>339.77</v>
      </c>
      <c r="E25" s="32"/>
      <c r="F25" s="34">
        <f>IF(ISBLANK(D25),"",E25*D25)</f>
        <v>0</v>
      </c>
      <c r="G25" s="34" t="s">
        <v>20</v>
      </c>
      <c r="H25" s="32" t="s">
        <v>14</v>
      </c>
      <c r="I25" s="32">
        <f>1.2*D25*3*0.5</f>
        <v>611.58600000000001</v>
      </c>
      <c r="J25" s="34"/>
      <c r="K25" s="34">
        <f t="shared" si="2"/>
        <v>0</v>
      </c>
    </row>
    <row r="26" spans="1:29" s="37" customFormat="1" ht="27.6" x14ac:dyDescent="0.3">
      <c r="A26" s="30" t="str">
        <f>IF(ISBLANK(D26),"",COUNTA(D$8:D26))</f>
        <v/>
      </c>
      <c r="B26" s="31"/>
      <c r="C26" s="32"/>
      <c r="D26" s="38"/>
      <c r="E26" s="32"/>
      <c r="F26" s="34"/>
      <c r="G26" s="34" t="s">
        <v>25</v>
      </c>
      <c r="H26" s="32" t="s">
        <v>12</v>
      </c>
      <c r="I26" s="71">
        <f>1.03*D25</f>
        <v>349.9631</v>
      </c>
      <c r="J26" s="34"/>
      <c r="K26" s="34">
        <f t="shared" si="2"/>
        <v>0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s="29" customFormat="1" ht="27.6" x14ac:dyDescent="0.3">
      <c r="A27" s="30" t="str">
        <f>IF(ISBLANK(D27),"",COUNTA(D$8:D27))</f>
        <v/>
      </c>
      <c r="B27" s="31"/>
      <c r="C27" s="32"/>
      <c r="D27" s="38"/>
      <c r="E27" s="32"/>
      <c r="F27" s="34" t="str">
        <f>IF(ISBLANK(D27),"",E27*D27)</f>
        <v/>
      </c>
      <c r="G27" s="34" t="s">
        <v>21</v>
      </c>
      <c r="H27" s="32" t="s">
        <v>12</v>
      </c>
      <c r="I27" s="71">
        <f>0.2*D25*0.4</f>
        <v>27.1816</v>
      </c>
      <c r="J27" s="34"/>
      <c r="K27" s="34">
        <f t="shared" si="2"/>
        <v>0</v>
      </c>
    </row>
    <row r="28" spans="1:29" s="37" customFormat="1" ht="27.6" x14ac:dyDescent="0.3">
      <c r="A28" s="30" t="str">
        <f>IF(ISBLANK(D28),"",COUNTA(D$8:D28))</f>
        <v/>
      </c>
      <c r="B28" s="31"/>
      <c r="C28" s="32"/>
      <c r="D28" s="38"/>
      <c r="E28" s="72"/>
      <c r="F28" s="34"/>
      <c r="G28" s="34" t="s">
        <v>22</v>
      </c>
      <c r="H28" s="32" t="s">
        <v>23</v>
      </c>
      <c r="I28" s="71">
        <v>4</v>
      </c>
      <c r="J28" s="34"/>
      <c r="K28" s="34">
        <f t="shared" si="2"/>
        <v>0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s="37" customFormat="1" ht="18" customHeight="1" x14ac:dyDescent="0.3">
      <c r="A29" s="30">
        <f>IF(ISBLANK(D29),"",COUNTA(D$8:D29))</f>
        <v>12</v>
      </c>
      <c r="B29" s="39" t="s">
        <v>36</v>
      </c>
      <c r="C29" s="32" t="s">
        <v>12</v>
      </c>
      <c r="D29" s="38">
        <f>D24</f>
        <v>339.77</v>
      </c>
      <c r="E29" s="32"/>
      <c r="F29" s="34">
        <f t="shared" ref="F29:F30" si="3">IF(ISBLANK(D29),"",E29*D29)</f>
        <v>0</v>
      </c>
      <c r="G29" s="34" t="s">
        <v>37</v>
      </c>
      <c r="H29" s="32" t="s">
        <v>12</v>
      </c>
      <c r="I29" s="71">
        <f>D29*1.13</f>
        <v>383.94009999999992</v>
      </c>
      <c r="J29" s="34"/>
      <c r="K29" s="34">
        <f t="shared" si="2"/>
        <v>0</v>
      </c>
      <c r="L29" s="49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9" s="37" customFormat="1" ht="18" customHeight="1" x14ac:dyDescent="0.3">
      <c r="A30" s="30" t="str">
        <f>IF(ISBLANK(D30),"",COUNTA(D$8:D30))</f>
        <v/>
      </c>
      <c r="B30" s="39"/>
      <c r="C30" s="38"/>
      <c r="D30" s="38"/>
      <c r="E30" s="32"/>
      <c r="F30" s="34" t="str">
        <f t="shared" si="3"/>
        <v/>
      </c>
      <c r="G30" s="34" t="s">
        <v>38</v>
      </c>
      <c r="H30" s="32" t="s">
        <v>14</v>
      </c>
      <c r="I30" s="71">
        <f>0.3*D29*0.25</f>
        <v>25.482749999999999</v>
      </c>
      <c r="J30" s="34"/>
      <c r="K30" s="34">
        <f t="shared" si="2"/>
        <v>0</v>
      </c>
      <c r="L30" s="49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9" s="29" customFormat="1" ht="13.8" x14ac:dyDescent="0.3">
      <c r="A31" s="30">
        <f>IF(ISBLANK(D31),"",COUNTA(D$8:D31))</f>
        <v>13</v>
      </c>
      <c r="B31" s="31" t="s">
        <v>39</v>
      </c>
      <c r="C31" s="32" t="s">
        <v>12</v>
      </c>
      <c r="D31" s="38">
        <f>D24</f>
        <v>339.77</v>
      </c>
      <c r="E31" s="32"/>
      <c r="F31" s="34">
        <f>IF(ISBLANK(D31),"",E31*D31)</f>
        <v>0</v>
      </c>
      <c r="G31" s="34" t="s">
        <v>17</v>
      </c>
      <c r="H31" s="32" t="s">
        <v>18</v>
      </c>
      <c r="I31" s="32">
        <f>0.2*D31*0.5</f>
        <v>33.976999999999997</v>
      </c>
      <c r="J31" s="34"/>
      <c r="K31" s="34">
        <f t="shared" si="2"/>
        <v>0</v>
      </c>
    </row>
    <row r="32" spans="1:29" s="29" customFormat="1" ht="13.8" x14ac:dyDescent="0.3">
      <c r="A32" s="30">
        <f>IF(ISBLANK(D32),"",COUNTA(D$8:D32))</f>
        <v>14</v>
      </c>
      <c r="B32" s="31" t="s">
        <v>40</v>
      </c>
      <c r="C32" s="32" t="s">
        <v>12</v>
      </c>
      <c r="D32" s="38">
        <f>D24</f>
        <v>339.77</v>
      </c>
      <c r="E32" s="32"/>
      <c r="F32" s="34">
        <f>IF(ISBLANK(D32),"",E32*D32)</f>
        <v>0</v>
      </c>
      <c r="G32" s="34" t="s">
        <v>27</v>
      </c>
      <c r="H32" s="32" t="s">
        <v>14</v>
      </c>
      <c r="I32" s="32">
        <f>0.3*D32*0.5</f>
        <v>50.965499999999999</v>
      </c>
      <c r="J32" s="34"/>
      <c r="K32" s="34">
        <f t="shared" si="2"/>
        <v>0</v>
      </c>
    </row>
    <row r="33" spans="1:29" s="29" customFormat="1" ht="13.8" x14ac:dyDescent="0.3">
      <c r="A33" s="30" t="str">
        <f>IF(ISBLANK(D33),"",COUNTA(D$8:D55))</f>
        <v/>
      </c>
      <c r="B33" s="31"/>
      <c r="C33" s="38"/>
      <c r="D33" s="38"/>
      <c r="E33" s="32"/>
      <c r="F33" s="34"/>
      <c r="G33" s="34" t="s">
        <v>28</v>
      </c>
      <c r="H33" s="32" t="s">
        <v>23</v>
      </c>
      <c r="I33" s="71">
        <v>28</v>
      </c>
      <c r="J33" s="34"/>
      <c r="K33" s="34">
        <f t="shared" si="2"/>
        <v>0</v>
      </c>
    </row>
    <row r="34" spans="1:29" s="29" customFormat="1" ht="14.4" x14ac:dyDescent="0.3">
      <c r="A34" s="40" t="str">
        <f>IF(ISBLANK(D34),"",COUNTA(D$17:D34))</f>
        <v/>
      </c>
      <c r="B34" s="41" t="s">
        <v>41</v>
      </c>
      <c r="C34" s="42"/>
      <c r="D34" s="47"/>
      <c r="E34" s="47"/>
      <c r="F34" s="43" t="str">
        <f t="shared" si="1"/>
        <v/>
      </c>
      <c r="G34" s="43"/>
      <c r="H34" s="42"/>
      <c r="I34" s="44"/>
      <c r="J34" s="42"/>
      <c r="K34" s="43" t="str">
        <f t="shared" si="2"/>
        <v/>
      </c>
    </row>
    <row r="35" spans="1:29" s="29" customFormat="1" ht="27.6" x14ac:dyDescent="0.3">
      <c r="A35" s="30">
        <f>IF(ISBLANK(D35),"",COUNTA(D$8:D35))</f>
        <v>15</v>
      </c>
      <c r="B35" s="31" t="s">
        <v>42</v>
      </c>
      <c r="C35" s="32" t="s">
        <v>12</v>
      </c>
      <c r="D35" s="38">
        <v>0</v>
      </c>
      <c r="E35" s="32"/>
      <c r="F35" s="39">
        <f t="shared" si="1"/>
        <v>0</v>
      </c>
      <c r="G35" s="34" t="s">
        <v>25</v>
      </c>
      <c r="H35" s="32" t="s">
        <v>12</v>
      </c>
      <c r="I35" s="71">
        <f>1.03*D35</f>
        <v>0</v>
      </c>
      <c r="J35" s="34"/>
      <c r="K35" s="34">
        <f>I35*J35</f>
        <v>0</v>
      </c>
      <c r="L35" s="48"/>
    </row>
    <row r="36" spans="1:29" s="29" customFormat="1" ht="16.8" x14ac:dyDescent="0.3">
      <c r="A36" s="30">
        <f>IF(ISBLANK(D36),"",COUNTA(D$8:D36))</f>
        <v>16</v>
      </c>
      <c r="B36" s="31" t="s">
        <v>15</v>
      </c>
      <c r="C36" s="32" t="s">
        <v>16</v>
      </c>
      <c r="D36" s="38">
        <f>156.65+10+130.55</f>
        <v>297.20000000000005</v>
      </c>
      <c r="E36" s="32"/>
      <c r="F36" s="34">
        <f t="shared" si="1"/>
        <v>0</v>
      </c>
      <c r="G36" s="34" t="s">
        <v>17</v>
      </c>
      <c r="H36" s="32" t="s">
        <v>18</v>
      </c>
      <c r="I36" s="32">
        <f>0.2*D36*0.5</f>
        <v>29.720000000000006</v>
      </c>
      <c r="J36" s="34"/>
      <c r="K36" s="34">
        <f t="shared" ref="K36:K55" si="4">IF(ISBLANK(I36),"",J36*I36)</f>
        <v>0</v>
      </c>
    </row>
    <row r="37" spans="1:29" s="29" customFormat="1" ht="16.8" x14ac:dyDescent="0.3">
      <c r="A37" s="30">
        <f>IF(ISBLANK(D37),"",COUNTA(D$8:D37))</f>
        <v>17</v>
      </c>
      <c r="B37" s="31" t="s">
        <v>43</v>
      </c>
      <c r="C37" s="32" t="s">
        <v>16</v>
      </c>
      <c r="D37" s="38">
        <f>D36</f>
        <v>297.20000000000005</v>
      </c>
      <c r="E37" s="32"/>
      <c r="F37" s="34">
        <f t="shared" si="1"/>
        <v>0</v>
      </c>
      <c r="G37" s="34" t="s">
        <v>20</v>
      </c>
      <c r="H37" s="32" t="s">
        <v>14</v>
      </c>
      <c r="I37" s="32">
        <f>1.2*D37*3*0.5</f>
        <v>534.96</v>
      </c>
      <c r="J37" s="34"/>
      <c r="K37" s="34">
        <f t="shared" si="4"/>
        <v>0</v>
      </c>
    </row>
    <row r="38" spans="1:29" s="37" customFormat="1" ht="27.6" x14ac:dyDescent="0.3">
      <c r="A38" s="30" t="str">
        <f>IF(ISBLANK(D38),"",COUNTA(D$8:D38))</f>
        <v/>
      </c>
      <c r="B38" s="31"/>
      <c r="C38" s="32"/>
      <c r="D38" s="38"/>
      <c r="E38" s="32"/>
      <c r="F38" s="34" t="str">
        <f t="shared" si="1"/>
        <v/>
      </c>
      <c r="G38" s="34" t="s">
        <v>21</v>
      </c>
      <c r="H38" s="32" t="s">
        <v>12</v>
      </c>
      <c r="I38" s="71">
        <f>0.2*D37</f>
        <v>59.440000000000012</v>
      </c>
      <c r="J38" s="34"/>
      <c r="K38" s="34">
        <f t="shared" si="4"/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s="37" customFormat="1" ht="27.6" x14ac:dyDescent="0.3">
      <c r="A39" s="30" t="str">
        <f>IF(ISBLANK(D39),"",COUNTA(D$8:D39))</f>
        <v/>
      </c>
      <c r="B39" s="31"/>
      <c r="C39" s="32"/>
      <c r="D39" s="38"/>
      <c r="E39" s="32"/>
      <c r="F39" s="34"/>
      <c r="G39" s="34" t="s">
        <v>22</v>
      </c>
      <c r="H39" s="32" t="s">
        <v>23</v>
      </c>
      <c r="I39" s="71">
        <v>5</v>
      </c>
      <c r="J39" s="34"/>
      <c r="K39" s="34">
        <f t="shared" si="4"/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29" customFormat="1" ht="16.8" x14ac:dyDescent="0.3">
      <c r="A40" s="30">
        <f>IF(ISBLANK(D40),"",COUNTA(D$8:D40))</f>
        <v>18</v>
      </c>
      <c r="B40" s="31" t="s">
        <v>15</v>
      </c>
      <c r="C40" s="32" t="s">
        <v>16</v>
      </c>
      <c r="D40" s="38">
        <f>D36</f>
        <v>297.20000000000005</v>
      </c>
      <c r="E40" s="32"/>
      <c r="F40" s="34">
        <f>IF(ISBLANK(D40),"",E40*D40)</f>
        <v>0</v>
      </c>
      <c r="G40" s="34" t="s">
        <v>17</v>
      </c>
      <c r="H40" s="32" t="s">
        <v>18</v>
      </c>
      <c r="I40" s="32">
        <f>0.2*D40</f>
        <v>59.440000000000012</v>
      </c>
      <c r="J40" s="34"/>
      <c r="K40" s="34">
        <f t="shared" si="4"/>
        <v>0</v>
      </c>
    </row>
    <row r="41" spans="1:29" s="29" customFormat="1" ht="16.8" x14ac:dyDescent="0.3">
      <c r="A41" s="30">
        <f>IF(ISBLANK(D41),"",COUNTA(D$8:D41))</f>
        <v>19</v>
      </c>
      <c r="B41" s="31" t="s">
        <v>44</v>
      </c>
      <c r="C41" s="32" t="s">
        <v>16</v>
      </c>
      <c r="D41" s="38">
        <f>D36</f>
        <v>297.20000000000005</v>
      </c>
      <c r="E41" s="32"/>
      <c r="F41" s="34">
        <f>IF(ISBLANK(D41),"",E41*D41)</f>
        <v>0</v>
      </c>
      <c r="G41" s="34" t="s">
        <v>27</v>
      </c>
      <c r="H41" s="32" t="s">
        <v>14</v>
      </c>
      <c r="I41" s="32">
        <f>0.3*D41</f>
        <v>89.160000000000011</v>
      </c>
      <c r="J41" s="34"/>
      <c r="K41" s="34">
        <f t="shared" si="4"/>
        <v>0</v>
      </c>
    </row>
    <row r="42" spans="1:29" s="29" customFormat="1" ht="13.8" x14ac:dyDescent="0.3">
      <c r="A42" s="30" t="str">
        <f>IF(ISBLANK(D42),"",COUNTA(D$8:D42))</f>
        <v/>
      </c>
      <c r="B42" s="31"/>
      <c r="C42" s="38"/>
      <c r="D42" s="38"/>
      <c r="E42" s="32"/>
      <c r="F42" s="39"/>
      <c r="G42" s="34" t="s">
        <v>28</v>
      </c>
      <c r="H42" s="32" t="s">
        <v>23</v>
      </c>
      <c r="I42" s="71">
        <v>18</v>
      </c>
      <c r="J42" s="34"/>
      <c r="K42" s="34">
        <f t="shared" si="4"/>
        <v>0</v>
      </c>
    </row>
    <row r="43" spans="1:29" s="29" customFormat="1" ht="28.8" x14ac:dyDescent="0.3">
      <c r="A43" s="40" t="str">
        <f>IF(ISBLANK(D43),"",COUNTA(D$17:D43))</f>
        <v/>
      </c>
      <c r="B43" s="41" t="s">
        <v>45</v>
      </c>
      <c r="C43" s="42"/>
      <c r="D43" s="42"/>
      <c r="E43" s="42"/>
      <c r="F43" s="42"/>
      <c r="G43" s="43"/>
      <c r="H43" s="42"/>
      <c r="I43" s="44"/>
      <c r="J43" s="42"/>
      <c r="K43" s="43" t="str">
        <f t="shared" si="4"/>
        <v/>
      </c>
    </row>
    <row r="44" spans="1:29" s="37" customFormat="1" ht="27.6" x14ac:dyDescent="0.3">
      <c r="A44" s="30">
        <f>IF(ISBLANK(D44),"",COUNTA(D$8:D44))</f>
        <v>20</v>
      </c>
      <c r="B44" s="31" t="s">
        <v>46</v>
      </c>
      <c r="C44" s="32" t="s">
        <v>16</v>
      </c>
      <c r="D44" s="38">
        <f>38.88+3.51+3.63</f>
        <v>46.02</v>
      </c>
      <c r="E44" s="32"/>
      <c r="F44" s="34">
        <f>IF(ISBLANK(D44),"",E44*D44)</f>
        <v>0</v>
      </c>
      <c r="G44" s="34" t="s">
        <v>31</v>
      </c>
      <c r="H44" s="32" t="s">
        <v>14</v>
      </c>
      <c r="I44" s="71">
        <f>0.4*D44</f>
        <v>18.408000000000001</v>
      </c>
      <c r="J44" s="34"/>
      <c r="K44" s="34">
        <f t="shared" si="4"/>
        <v>0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s="29" customFormat="1" ht="14.4" x14ac:dyDescent="0.3">
      <c r="A45" s="30" t="str">
        <f>IF(ISBLANK(D45),"",COUNTA(D$8:D45))</f>
        <v/>
      </c>
      <c r="B45" s="41" t="s">
        <v>47</v>
      </c>
      <c r="C45" s="42"/>
      <c r="D45" s="47"/>
      <c r="E45" s="47"/>
      <c r="F45" s="43" t="str">
        <f>IF(ISBLANK(D45),"",E45*D45)</f>
        <v/>
      </c>
      <c r="G45" s="43"/>
      <c r="H45" s="42"/>
      <c r="I45" s="44"/>
      <c r="J45" s="42"/>
      <c r="K45" s="43" t="str">
        <f t="shared" si="4"/>
        <v/>
      </c>
      <c r="L45" s="48"/>
    </row>
    <row r="46" spans="1:29" s="29" customFormat="1" ht="13.8" x14ac:dyDescent="0.3">
      <c r="A46" s="30">
        <f>IF(ISBLANK(D46),"",COUNTA(D$8:D46))</f>
        <v>21</v>
      </c>
      <c r="B46" s="31" t="s">
        <v>15</v>
      </c>
      <c r="C46" s="32" t="s">
        <v>12</v>
      </c>
      <c r="D46" s="38">
        <f>79.41+1.18+86.62</f>
        <v>167.21</v>
      </c>
      <c r="E46" s="32"/>
      <c r="F46" s="34">
        <f>IF(ISBLANK(D46),"",E46*D46)</f>
        <v>0</v>
      </c>
      <c r="G46" s="34" t="s">
        <v>17</v>
      </c>
      <c r="H46" s="32" t="s">
        <v>18</v>
      </c>
      <c r="I46" s="32">
        <f>0.2*D46*0.5</f>
        <v>16.721</v>
      </c>
      <c r="J46" s="34"/>
      <c r="K46" s="34">
        <f t="shared" si="4"/>
        <v>0</v>
      </c>
      <c r="L46" s="48"/>
    </row>
    <row r="47" spans="1:29" s="29" customFormat="1" ht="13.8" x14ac:dyDescent="0.3">
      <c r="A47" s="30">
        <f>IF(ISBLANK(D47),"",COUNTA(D$8:D47))</f>
        <v>22</v>
      </c>
      <c r="B47" s="31" t="s">
        <v>48</v>
      </c>
      <c r="C47" s="32" t="s">
        <v>12</v>
      </c>
      <c r="D47" s="38">
        <f>D46</f>
        <v>167.21</v>
      </c>
      <c r="E47" s="32"/>
      <c r="F47" s="34">
        <f>IF(ISBLANK(D47),"",E47*D47)</f>
        <v>0</v>
      </c>
      <c r="G47" s="34" t="s">
        <v>20</v>
      </c>
      <c r="H47" s="32" t="s">
        <v>14</v>
      </c>
      <c r="I47" s="32">
        <f>1.2*D47*3*0.5</f>
        <v>300.97800000000001</v>
      </c>
      <c r="J47" s="34"/>
      <c r="K47" s="34">
        <f t="shared" si="4"/>
        <v>0</v>
      </c>
    </row>
    <row r="48" spans="1:29" s="29" customFormat="1" ht="27.6" x14ac:dyDescent="0.3">
      <c r="A48" s="30" t="str">
        <f>IF(ISBLANK(D48),"",COUNTA(D$8:D48))</f>
        <v/>
      </c>
      <c r="B48" s="31"/>
      <c r="C48" s="32"/>
      <c r="D48" s="38"/>
      <c r="E48" s="32"/>
      <c r="F48" s="34" t="str">
        <f>IF(ISBLANK(D48),"",E48*D48)</f>
        <v/>
      </c>
      <c r="G48" s="34" t="s">
        <v>21</v>
      </c>
      <c r="H48" s="32" t="s">
        <v>12</v>
      </c>
      <c r="I48" s="50">
        <f>0.3*D47*0.4</f>
        <v>20.065200000000004</v>
      </c>
      <c r="J48" s="34"/>
      <c r="K48" s="34">
        <f t="shared" si="4"/>
        <v>0</v>
      </c>
    </row>
    <row r="49" spans="1:29" s="37" customFormat="1" ht="27.6" x14ac:dyDescent="0.3">
      <c r="A49" s="30" t="str">
        <f>IF(ISBLANK(D49),"",COUNTA(D$8:D49))</f>
        <v/>
      </c>
      <c r="B49" s="31"/>
      <c r="C49" s="32"/>
      <c r="D49" s="38"/>
      <c r="E49" s="32"/>
      <c r="F49" s="34"/>
      <c r="G49" s="34" t="s">
        <v>22</v>
      </c>
      <c r="H49" s="32" t="s">
        <v>23</v>
      </c>
      <c r="I49" s="71">
        <v>4</v>
      </c>
      <c r="J49" s="34"/>
      <c r="K49" s="34">
        <f t="shared" si="4"/>
        <v>0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s="37" customFormat="1" ht="13.8" x14ac:dyDescent="0.3">
      <c r="A50" s="30">
        <f>IF(ISBLANK(D50),"",COUNTA(D$8:D50))</f>
        <v>23</v>
      </c>
      <c r="B50" s="31" t="s">
        <v>36</v>
      </c>
      <c r="C50" s="38" t="s">
        <v>12</v>
      </c>
      <c r="D50" s="38">
        <f>D47*2</f>
        <v>334.42</v>
      </c>
      <c r="E50" s="32"/>
      <c r="F50" s="39">
        <f>IF(ISBLANK(D50),"",E50*D50)</f>
        <v>0</v>
      </c>
      <c r="G50" s="34" t="s">
        <v>37</v>
      </c>
      <c r="H50" s="32" t="s">
        <v>12</v>
      </c>
      <c r="I50" s="71">
        <f>D50*1.13</f>
        <v>377.89459999999997</v>
      </c>
      <c r="J50" s="34"/>
      <c r="K50" s="34">
        <f t="shared" si="4"/>
        <v>0</v>
      </c>
      <c r="L50" s="49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9" s="37" customFormat="1" ht="13.8" x14ac:dyDescent="0.3">
      <c r="A51" s="30" t="str">
        <f>IF(ISBLANK(D51),"",COUNTA(D$8:D51))</f>
        <v/>
      </c>
      <c r="B51" s="31"/>
      <c r="C51" s="38"/>
      <c r="D51" s="38"/>
      <c r="E51" s="32"/>
      <c r="F51" s="39"/>
      <c r="G51" s="34" t="s">
        <v>38</v>
      </c>
      <c r="H51" s="32" t="s">
        <v>14</v>
      </c>
      <c r="I51" s="71">
        <f>0.3*D50*0.25</f>
        <v>25.081500000000002</v>
      </c>
      <c r="J51" s="34"/>
      <c r="K51" s="34">
        <f t="shared" si="4"/>
        <v>0</v>
      </c>
      <c r="L51" s="49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9" s="29" customFormat="1" ht="27.6" x14ac:dyDescent="0.3">
      <c r="A52" s="30">
        <f>IF(ISBLANK(D52),"",COUNTA(D$8:D52))</f>
        <v>24</v>
      </c>
      <c r="B52" s="31" t="s">
        <v>49</v>
      </c>
      <c r="C52" s="38" t="s">
        <v>12</v>
      </c>
      <c r="D52" s="38">
        <f>D47</f>
        <v>167.21</v>
      </c>
      <c r="E52" s="32"/>
      <c r="F52" s="39">
        <f>IF(ISBLANK(D52),"",E52*D52)</f>
        <v>0</v>
      </c>
      <c r="G52" s="34" t="s">
        <v>25</v>
      </c>
      <c r="H52" s="32" t="s">
        <v>12</v>
      </c>
      <c r="I52" s="71">
        <f>1.03*D52</f>
        <v>172.22630000000001</v>
      </c>
      <c r="J52" s="34"/>
      <c r="K52" s="34">
        <f t="shared" si="4"/>
        <v>0</v>
      </c>
    </row>
    <row r="53" spans="1:29" s="29" customFormat="1" ht="13.8" x14ac:dyDescent="0.3">
      <c r="A53" s="30">
        <f>IF(ISBLANK(D53),"",COUNTA(D$8:D53))</f>
        <v>25</v>
      </c>
      <c r="B53" s="31" t="s">
        <v>39</v>
      </c>
      <c r="C53" s="32" t="s">
        <v>12</v>
      </c>
      <c r="D53" s="38">
        <f>D46</f>
        <v>167.21</v>
      </c>
      <c r="E53" s="32"/>
      <c r="F53" s="34">
        <f>IF(ISBLANK(D53),"",E53*D53)</f>
        <v>0</v>
      </c>
      <c r="G53" s="34" t="s">
        <v>17</v>
      </c>
      <c r="H53" s="32" t="s">
        <v>18</v>
      </c>
      <c r="I53" s="32">
        <f>0.2*D53*0.5</f>
        <v>16.721</v>
      </c>
      <c r="J53" s="34"/>
      <c r="K53" s="34">
        <f t="shared" si="4"/>
        <v>0</v>
      </c>
    </row>
    <row r="54" spans="1:29" s="29" customFormat="1" ht="13.8" x14ac:dyDescent="0.3">
      <c r="A54" s="30">
        <f>IF(ISBLANK(D54),"",COUNTA(D$8:D54))</f>
        <v>26</v>
      </c>
      <c r="B54" s="31" t="s">
        <v>50</v>
      </c>
      <c r="C54" s="32" t="s">
        <v>12</v>
      </c>
      <c r="D54" s="38">
        <f>D46</f>
        <v>167.21</v>
      </c>
      <c r="E54" s="32"/>
      <c r="F54" s="34">
        <f>IF(ISBLANK(D54),"",E54*D54)</f>
        <v>0</v>
      </c>
      <c r="G54" s="34" t="s">
        <v>27</v>
      </c>
      <c r="H54" s="32" t="s">
        <v>14</v>
      </c>
      <c r="I54" s="32">
        <f>0.3*D54*0.5</f>
        <v>25.081500000000002</v>
      </c>
      <c r="J54" s="34"/>
      <c r="K54" s="34">
        <f t="shared" si="4"/>
        <v>0</v>
      </c>
    </row>
    <row r="55" spans="1:29" s="29" customFormat="1" ht="13.8" x14ac:dyDescent="0.3">
      <c r="A55" s="30" t="str">
        <f>IF(ISBLANK(D55),"",COUNTA(D$8:D55))</f>
        <v/>
      </c>
      <c r="B55" s="31"/>
      <c r="C55" s="38"/>
      <c r="D55" s="38"/>
      <c r="E55" s="32"/>
      <c r="F55" s="39"/>
      <c r="G55" s="34" t="s">
        <v>28</v>
      </c>
      <c r="H55" s="32" t="s">
        <v>23</v>
      </c>
      <c r="I55" s="71">
        <v>6</v>
      </c>
      <c r="J55" s="34"/>
      <c r="K55" s="34">
        <f t="shared" si="4"/>
        <v>0</v>
      </c>
    </row>
    <row r="56" spans="1:29" s="29" customFormat="1" ht="13.8" x14ac:dyDescent="0.3">
      <c r="A56" s="30" t="str">
        <f>IF(ISBLANK(D56),"",COUNTA(D$8:D56))</f>
        <v/>
      </c>
      <c r="B56" s="31"/>
      <c r="C56" s="32"/>
      <c r="D56" s="46"/>
      <c r="E56" s="46"/>
      <c r="F56" s="34"/>
      <c r="G56" s="34"/>
      <c r="H56" s="32"/>
      <c r="I56" s="71"/>
      <c r="J56" s="32"/>
      <c r="K56" s="34"/>
    </row>
    <row r="57" spans="1:29" ht="18" customHeight="1" x14ac:dyDescent="0.25">
      <c r="A57" s="51"/>
      <c r="B57" s="52"/>
      <c r="C57" s="53"/>
      <c r="D57" s="53"/>
      <c r="E57" s="53"/>
      <c r="F57" s="53"/>
      <c r="G57" s="54"/>
      <c r="H57" s="53"/>
      <c r="I57" s="55"/>
      <c r="J57" s="56"/>
      <c r="K57" s="53"/>
    </row>
    <row r="58" spans="1:29" ht="25.2" customHeight="1" x14ac:dyDescent="0.3">
      <c r="A58" s="57" t="s">
        <v>51</v>
      </c>
      <c r="B58" s="58"/>
      <c r="C58" s="58"/>
      <c r="D58" s="59"/>
      <c r="E58" s="60"/>
      <c r="F58" s="61">
        <f>SUBTOTAL(9,F8:F56)</f>
        <v>0</v>
      </c>
      <c r="G58" s="59" t="s">
        <v>52</v>
      </c>
      <c r="H58" s="59"/>
      <c r="I58" s="59"/>
      <c r="J58" s="62"/>
      <c r="K58" s="61">
        <f>SUBTOTAL(9,K8:K57)</f>
        <v>0</v>
      </c>
    </row>
    <row r="59" spans="1:29" s="69" customFormat="1" ht="25.2" customHeight="1" x14ac:dyDescent="0.4">
      <c r="A59" s="63" t="s">
        <v>53</v>
      </c>
      <c r="B59" s="64"/>
      <c r="C59" s="64"/>
      <c r="D59" s="65"/>
      <c r="E59" s="65"/>
      <c r="F59" s="66"/>
      <c r="G59" s="65"/>
      <c r="H59" s="65"/>
      <c r="I59" s="65"/>
      <c r="J59" s="67"/>
      <c r="K59" s="68">
        <f>ROUND(SUM(F58:F58,K58:K58),2)</f>
        <v>0</v>
      </c>
    </row>
  </sheetData>
  <autoFilter ref="A5:K59" xr:uid="{00000000-0009-0000-0000-000000000000}"/>
  <mergeCells count="2">
    <mergeCell ref="A1:K1"/>
    <mergeCell ref="A3:F3"/>
  </mergeCells>
  <conditionalFormatting sqref="K35 F35 G30:I30 H35:I35">
    <cfRule type="expression" dxfId="3" priority="4">
      <formula>$I30=0</formula>
    </cfRule>
  </conditionalFormatting>
  <conditionalFormatting sqref="B50:F51">
    <cfRule type="expression" dxfId="2" priority="3">
      <formula>$I50=0</formula>
    </cfRule>
  </conditionalFormatting>
  <conditionalFormatting sqref="B13:I13">
    <cfRule type="expression" dxfId="1" priority="2">
      <formula>$I13=0</formula>
    </cfRule>
  </conditionalFormatting>
  <conditionalFormatting sqref="G26 G35 G52">
    <cfRule type="expression" dxfId="0" priority="1">
      <formula>$I26=0</formula>
    </cfRule>
  </conditionalFormatting>
  <printOptions horizontalCentered="1"/>
  <pageMargins left="0.25" right="0.25" top="0.28000000000000003" bottom="0.28999999999999998" header="0.3" footer="0.3"/>
  <pageSetup paperSize="9" scale="62" fitToHeight="0" orientation="landscape" r:id="rId1"/>
  <headerFooter alignWithMargins="0">
    <oddFooter>&amp;C&amp;P з &amp;N</oddFooter>
  </headerFooter>
  <rowBreaks count="1" manualBreakCount="1">
    <brk id="62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Тендерне завдання</vt:lpstr>
      <vt:lpstr>'Тендерне завдання'!Print_Area</vt:lpstr>
      <vt:lpstr>'Тендерне завдання'!Print_Titles</vt:lpstr>
      <vt:lpstr>'Тендерне завдання'!Область_печати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2024-10-25T09:24:45Z</dcterms:created>
  <dcterms:modified xsi:type="dcterms:W3CDTF">2025-01-27T13:13:57Z</dcterms:modified>
</cp:coreProperties>
</file>