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30" i="1" l="1"/>
  <c r="J29" i="1"/>
  <c r="J28" i="1"/>
  <c r="I28" i="1"/>
  <c r="I27" i="1"/>
  <c r="J27" i="1"/>
  <c r="I36" i="1"/>
  <c r="J36" i="1"/>
  <c r="J43" i="1"/>
  <c r="J44" i="1"/>
  <c r="J45" i="1"/>
  <c r="I44" i="1"/>
  <c r="I65" i="1"/>
  <c r="I62" i="1"/>
  <c r="I81" i="1"/>
  <c r="I79" i="1"/>
  <c r="I78" i="1"/>
  <c r="I21" i="1"/>
  <c r="I22" i="1"/>
  <c r="I25" i="1"/>
  <c r="J70" i="1"/>
  <c r="I80" i="1"/>
  <c r="J77" i="1"/>
  <c r="J79" i="1"/>
  <c r="I63" i="1"/>
  <c r="I64" i="1"/>
  <c r="J78" i="1" l="1"/>
  <c r="J73" i="1"/>
  <c r="J74" i="1"/>
  <c r="J72" i="1"/>
  <c r="I24" i="1"/>
  <c r="I37" i="1"/>
  <c r="I41" i="1"/>
  <c r="I35" i="1"/>
  <c r="I45" i="1"/>
  <c r="I49" i="1"/>
  <c r="I43" i="1"/>
  <c r="J80" i="1" l="1"/>
  <c r="J81" i="1"/>
  <c r="J75" i="1"/>
  <c r="J76" i="1"/>
  <c r="J35" i="1"/>
  <c r="J46" i="1"/>
  <c r="J48" i="1"/>
  <c r="J39" i="1"/>
  <c r="J41" i="1"/>
  <c r="J40" i="1"/>
  <c r="J37" i="1"/>
  <c r="J38" i="1"/>
  <c r="J49" i="1" l="1"/>
  <c r="J47" i="1"/>
  <c r="J88" i="1" l="1"/>
  <c r="J85" i="1"/>
  <c r="J33" i="1" l="1"/>
  <c r="J32" i="1"/>
  <c r="J31" i="1"/>
  <c r="J14" i="1"/>
  <c r="J15" i="1"/>
  <c r="J87" i="1"/>
  <c r="J86" i="1"/>
  <c r="I85" i="1"/>
  <c r="J8" i="1"/>
  <c r="J11" i="1"/>
  <c r="J84" i="1"/>
  <c r="J83" i="1"/>
  <c r="J7" i="1"/>
  <c r="J56" i="1"/>
  <c r="J25" i="1" l="1"/>
  <c r="J24" i="1"/>
  <c r="J23" i="1"/>
  <c r="J51" i="1"/>
  <c r="I88" i="1"/>
  <c r="J10" i="1"/>
  <c r="J58" i="1" l="1"/>
  <c r="J57" i="1"/>
  <c r="J12" i="1"/>
  <c r="J59" i="1" l="1"/>
  <c r="J60" i="1"/>
  <c r="J54" i="1"/>
  <c r="J61" i="1"/>
  <c r="J17" i="1"/>
  <c r="J18" i="1" s="1"/>
  <c r="J16" i="1"/>
  <c r="J69" i="1"/>
  <c r="J67" i="1"/>
  <c r="J53" i="1"/>
  <c r="J52" i="1"/>
  <c r="J63" i="1" l="1"/>
  <c r="J62" i="1"/>
  <c r="J64" i="1"/>
  <c r="J65" i="1"/>
  <c r="J68" i="1"/>
  <c r="J9" i="1"/>
  <c r="J13" i="1" l="1"/>
  <c r="J20" i="1"/>
  <c r="J22" i="1" l="1"/>
  <c r="J21" i="1"/>
  <c r="J26" i="1"/>
</calcChain>
</file>

<file path=xl/sharedStrings.xml><?xml version="1.0" encoding="utf-8"?>
<sst xmlns="http://schemas.openxmlformats.org/spreadsheetml/2006/main" count="335" uniqueCount="89">
  <si>
    <t>№ п/п</t>
  </si>
  <si>
    <t>Найменування  робіт</t>
  </si>
  <si>
    <t>Од. виміру</t>
  </si>
  <si>
    <t>Кількість</t>
  </si>
  <si>
    <t>Найменування</t>
  </si>
  <si>
    <t>Норма витр.</t>
  </si>
  <si>
    <t>м2</t>
  </si>
  <si>
    <t>т</t>
  </si>
  <si>
    <t>м3</t>
  </si>
  <si>
    <t>Полотно ППЕ -5мм по периметру примикань</t>
  </si>
  <si>
    <t xml:space="preserve">«Будівництво житлових будинків з об’єктами соціально-культурного призначення та підземними паркінгами по вул. Степана Сагайдака ,   у Дніпровському районі м. Києва. Вбудовано-прибудований паркінг № 42а»
</t>
  </si>
  <si>
    <t>Бетонна армована плита, 100мм</t>
  </si>
  <si>
    <t>Бетон В20</t>
  </si>
  <si>
    <t>Арматура ф8мм А240С</t>
  </si>
  <si>
    <t>Дріт 1,2мм</t>
  </si>
  <si>
    <t>Ухилоутворюючий шар з керамзитобетону, 50-350мм</t>
  </si>
  <si>
    <t xml:space="preserve">                     Покрівля стилобату  +4.650</t>
  </si>
  <si>
    <t>Ухилоутворюючий шар з керамзитобетону, 100-180мм</t>
  </si>
  <si>
    <t>Ухилоутворюючий шар з керамзитобетону, 50-110мм</t>
  </si>
  <si>
    <t xml:space="preserve">                                             Покрівля сходової клітки +8.700</t>
  </si>
  <si>
    <t>мп</t>
  </si>
  <si>
    <t>Влаштування галтелі 100х100мм</t>
  </si>
  <si>
    <t>Поліетиленова плівка, 200мкм</t>
  </si>
  <si>
    <t>Шар поліетиленової плівки, 200мкм</t>
  </si>
  <si>
    <t>Шар екструдованого пінополістиролу, 35 кг/м3, т.180мм (локально)</t>
  </si>
  <si>
    <t>Скотч</t>
  </si>
  <si>
    <t xml:space="preserve">                                             Приямки  4шт на +3.350</t>
  </si>
  <si>
    <t>Екструдований пінополістирол, 35кг/м3, т.100мм</t>
  </si>
  <si>
    <t>Екструдований пінополістирол, Г1 35кг/м3, т.180мм</t>
  </si>
  <si>
    <t>Керамзитобетон В2, 600кг/м3</t>
  </si>
  <si>
    <t>Керамзитобетон В2 600кг/м3</t>
  </si>
  <si>
    <t>Плівка будівельна поліетиленова 200 мкм</t>
  </si>
  <si>
    <t>Шар поліетиленової плівки (локально)</t>
  </si>
  <si>
    <t>Стяжка з РЦ М100 П8 - 50мм.</t>
  </si>
  <si>
    <t>РЦ М100 П8</t>
  </si>
  <si>
    <t>Влаштування галтелі з РЦ М100, 100х100мм</t>
  </si>
  <si>
    <t>Стяжка з РЦ М150 П8 - 50мм.</t>
  </si>
  <si>
    <t>РЦ М150 П8</t>
  </si>
  <si>
    <t>Сітка Ø3 ВрІ 100х100мм</t>
  </si>
  <si>
    <t xml:space="preserve">Армування стяжки сіткою </t>
  </si>
  <si>
    <t>Стяжка з РЦ М150 П8 по ухилу - 50-70мм</t>
  </si>
  <si>
    <t>Матеріали Замовника</t>
  </si>
  <si>
    <t>Вартість матеріалів, грн. з ПДВ</t>
  </si>
  <si>
    <t>Роботи</t>
  </si>
  <si>
    <t>ціна од., грн з ПДВ</t>
  </si>
  <si>
    <t>разом, грн з ПДВ</t>
  </si>
  <si>
    <t>Разом з ПДВ:</t>
  </si>
  <si>
    <t>в т. ч. ПДВ</t>
  </si>
  <si>
    <t>матеріал Замовника</t>
  </si>
  <si>
    <t>Кошторис на влаштування покрівлі стилобату</t>
  </si>
  <si>
    <t>Шар екструдованого пінополістиролу, 35 кг/м3, т.100мм</t>
  </si>
  <si>
    <t>Праймер бітумний</t>
  </si>
  <si>
    <t>Газ пропан/бутан</t>
  </si>
  <si>
    <t>Дренажна мембрана з інтегрованим геотекстилем
типу "PLANTER GEO" щільністю 650 гр/м²</t>
  </si>
  <si>
    <t>л</t>
  </si>
  <si>
    <t>Монтаж шару гідроізоляції на площину, 2 шари</t>
  </si>
  <si>
    <t>Монтаж підкладкового шару гідроізоляції на примикання, 2 шари</t>
  </si>
  <si>
    <t>Монтаж прижимної планки (з герметизацією)</t>
  </si>
  <si>
    <t>Дюбель гриб 6*60мм</t>
  </si>
  <si>
    <t>Герметик мастика Ореол</t>
  </si>
  <si>
    <t>Спецпланка 180х0,5мм, Zn</t>
  </si>
  <si>
    <t>Гідроізоляція "Техноеласт - ЕПП 4,0"</t>
  </si>
  <si>
    <t xml:space="preserve">     Гідроізоляція</t>
  </si>
  <si>
    <t>Монтаж компенсатора (з герметизацією)</t>
  </si>
  <si>
    <t>Спецпланка 300х0,5мм, Zn</t>
  </si>
  <si>
    <t>Укладання дренажної мембрани з інтегрованим геотекстилем на площину</t>
  </si>
  <si>
    <t>Деформаційний шов, розріз П-П</t>
  </si>
  <si>
    <t>Деформаційний шов, розріз А-А</t>
  </si>
  <si>
    <t>Екструдований пінополістирол, Г1 35кг/м3, т.150мм</t>
  </si>
  <si>
    <t>Утеплення цоколю ж/б 28 екструдованим пінополістиролом 150мм по А-А</t>
  </si>
  <si>
    <t>Мастика бітумно-каучукова Ореол</t>
  </si>
  <si>
    <t>кг</t>
  </si>
  <si>
    <t>Екструдований пінополістирол, Г1 35кг/м3, т.50мм</t>
  </si>
  <si>
    <t>Утеплення стін парапетів екструдованим пінополістиролом 50мм</t>
  </si>
  <si>
    <t>Монтаж шару гідроізоляції на площину, підкладковий шар</t>
  </si>
  <si>
    <t>Монтаж шару гідроізоляції на площину, верхній шар</t>
  </si>
  <si>
    <t>Монтаж шару гідроізоляції на примикання, підкладковий шар</t>
  </si>
  <si>
    <t>Монтаж шару гідроізоляції на примикання, верхній шар</t>
  </si>
  <si>
    <t>Гідроізоляція "Техноеласт - ЕКП 4,0"</t>
  </si>
  <si>
    <t>Гідроізоляція "Техноеласт - ЕПП</t>
  </si>
  <si>
    <t>Ґрунтування поверхні праймером, площини</t>
  </si>
  <si>
    <t>Ґрунтування поверхні праймером, примикань</t>
  </si>
  <si>
    <t>Джгут із спіненого поліетилену</t>
  </si>
  <si>
    <t xml:space="preserve">                                             Покрівля накриття естакади +7.730</t>
  </si>
  <si>
    <t>Ґрунтування поверхні праймером</t>
  </si>
  <si>
    <t>Монтаж підкладкового шару гідроізоляції, 2 шари</t>
  </si>
  <si>
    <t>Ґрунтування поверхні праймером,</t>
  </si>
  <si>
    <t xml:space="preserve">Монтаж компенсатора (з герметизацією)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</si>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</sst>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6" xfId="1" applyFont="1" applyFill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5" fillId="0" borderId="11" xfId="1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/>
    <xf numFmtId="0" fontId="1" fillId="0" borderId="10" xfId="0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4" fontId="1" fillId="4" borderId="6" xfId="0" applyNumberFormat="1" applyFont="1" applyFill="1" applyBorder="1" applyAlignment="1">
      <alignment horizontal="right" vertical="center" wrapText="1"/>
    </xf>
    <xf numFmtId="4" fontId="1" fillId="4" borderId="7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="85" zoomScaleNormal="85" workbookViewId="0">
      <selection activeCell="E87" sqref="E87:E88"/>
    </sheetView>
  </sheetViews>
  <sheetFormatPr defaultColWidth="9.109375" defaultRowHeight="13.8" x14ac:dyDescent="0.25"/>
  <cols>
    <col min="1" max="1" width="5.88671875" style="1" customWidth="1"/>
    <col min="2" max="2" width="58.109375" style="1" customWidth="1"/>
    <col min="3" max="3" width="7.33203125" style="1" customWidth="1"/>
    <col min="4" max="4" width="9.6640625" style="1" bestFit="1" customWidth="1"/>
    <col min="5" max="6" width="13.21875" style="1" customWidth="1"/>
    <col min="7" max="7" width="32.44140625" style="1" customWidth="1"/>
    <col min="8" max="8" width="7" style="2" customWidth="1"/>
    <col min="9" max="9" width="7" style="1" customWidth="1"/>
    <col min="10" max="10" width="10.21875" style="1" customWidth="1"/>
    <col min="11" max="11" width="20.77734375" style="1" customWidth="1"/>
    <col min="12" max="16384" width="9.109375" style="1"/>
  </cols>
  <sheetData>
    <row r="1" spans="1:11" s="4" customFormat="1" ht="13.8" customHeight="1" x14ac:dyDescent="0.3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4" customFormat="1" ht="27" customHeight="1" x14ac:dyDescent="0.25">
      <c r="A2" s="75" t="s">
        <v>10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s="4" customFormat="1" ht="7.8" customHeight="1" thickBot="1" x14ac:dyDescent="0.3">
      <c r="A3" s="5"/>
      <c r="B3" s="5"/>
      <c r="C3" s="5"/>
      <c r="D3" s="5"/>
      <c r="G3" s="5"/>
      <c r="H3" s="2"/>
      <c r="I3" s="5"/>
      <c r="J3" s="5"/>
    </row>
    <row r="4" spans="1:11" s="3" customFormat="1" ht="15.6" customHeight="1" x14ac:dyDescent="0.3">
      <c r="A4" s="71" t="s">
        <v>0</v>
      </c>
      <c r="B4" s="73" t="s">
        <v>1</v>
      </c>
      <c r="C4" s="73" t="s">
        <v>2</v>
      </c>
      <c r="D4" s="73" t="s">
        <v>3</v>
      </c>
      <c r="E4" s="78" t="s">
        <v>43</v>
      </c>
      <c r="F4" s="79"/>
      <c r="G4" s="71" t="s">
        <v>41</v>
      </c>
      <c r="H4" s="73"/>
      <c r="I4" s="73"/>
      <c r="J4" s="73"/>
      <c r="K4" s="77"/>
    </row>
    <row r="5" spans="1:11" s="3" customFormat="1" ht="41.4" customHeight="1" thickBot="1" x14ac:dyDescent="0.35">
      <c r="A5" s="72"/>
      <c r="B5" s="74"/>
      <c r="C5" s="74"/>
      <c r="D5" s="74"/>
      <c r="E5" s="20" t="s">
        <v>44</v>
      </c>
      <c r="F5" s="20" t="s">
        <v>45</v>
      </c>
      <c r="G5" s="36" t="s">
        <v>4</v>
      </c>
      <c r="H5" s="21" t="s">
        <v>2</v>
      </c>
      <c r="I5" s="21" t="s">
        <v>5</v>
      </c>
      <c r="J5" s="21" t="s">
        <v>3</v>
      </c>
      <c r="K5" s="22" t="s">
        <v>42</v>
      </c>
    </row>
    <row r="6" spans="1:11" s="3" customFormat="1" ht="16.2" x14ac:dyDescent="0.3">
      <c r="A6" s="52"/>
      <c r="B6" s="53" t="s">
        <v>16</v>
      </c>
      <c r="C6" s="54"/>
      <c r="D6" s="55"/>
      <c r="E6" s="55"/>
      <c r="F6" s="56"/>
      <c r="G6" s="57"/>
      <c r="H6" s="54"/>
      <c r="I6" s="58"/>
      <c r="J6" s="58"/>
      <c r="K6" s="59"/>
    </row>
    <row r="7" spans="1:11" s="3" customFormat="1" ht="27.6" x14ac:dyDescent="0.25">
      <c r="A7" s="62"/>
      <c r="B7" s="63" t="s">
        <v>32</v>
      </c>
      <c r="C7" s="64" t="s">
        <v>6</v>
      </c>
      <c r="D7" s="65">
        <v>117.2598</v>
      </c>
      <c r="E7" s="65"/>
      <c r="F7" s="61"/>
      <c r="G7" s="37" t="s">
        <v>31</v>
      </c>
      <c r="H7" s="11" t="s">
        <v>6</v>
      </c>
      <c r="I7" s="6">
        <v>1.1000000000000001</v>
      </c>
      <c r="J7" s="6">
        <f>I7*D7</f>
        <v>128.98578000000001</v>
      </c>
      <c r="K7" s="42" t="s">
        <v>48</v>
      </c>
    </row>
    <row r="8" spans="1:11" s="3" customFormat="1" x14ac:dyDescent="0.3">
      <c r="A8" s="62"/>
      <c r="B8" s="63"/>
      <c r="C8" s="64"/>
      <c r="D8" s="65"/>
      <c r="E8" s="65"/>
      <c r="F8" s="61"/>
      <c r="G8" s="38" t="s">
        <v>25</v>
      </c>
      <c r="H8" s="11" t="s">
        <v>20</v>
      </c>
      <c r="I8" s="6">
        <v>0.3</v>
      </c>
      <c r="J8" s="6">
        <f>D7*I8</f>
        <v>35.17794</v>
      </c>
      <c r="K8" s="42" t="s">
        <v>48</v>
      </c>
    </row>
    <row r="9" spans="1:11" s="7" customFormat="1" ht="27.6" x14ac:dyDescent="0.25">
      <c r="A9" s="16"/>
      <c r="B9" s="9" t="s">
        <v>24</v>
      </c>
      <c r="C9" s="11" t="s">
        <v>6</v>
      </c>
      <c r="D9" s="12">
        <v>117.2598</v>
      </c>
      <c r="E9" s="12"/>
      <c r="F9" s="33"/>
      <c r="G9" s="37" t="s">
        <v>28</v>
      </c>
      <c r="H9" s="12" t="s">
        <v>6</v>
      </c>
      <c r="I9" s="6">
        <v>1.03</v>
      </c>
      <c r="J9" s="6">
        <f>I9*D9</f>
        <v>120.77759400000001</v>
      </c>
      <c r="K9" s="42" t="s">
        <v>48</v>
      </c>
    </row>
    <row r="10" spans="1:11" s="3" customFormat="1" ht="27.6" x14ac:dyDescent="0.25">
      <c r="A10" s="62"/>
      <c r="B10" s="63" t="s">
        <v>32</v>
      </c>
      <c r="C10" s="64" t="s">
        <v>6</v>
      </c>
      <c r="D10" s="65">
        <v>117.2598</v>
      </c>
      <c r="E10" s="65"/>
      <c r="F10" s="61"/>
      <c r="G10" s="37" t="s">
        <v>31</v>
      </c>
      <c r="H10" s="11" t="s">
        <v>6</v>
      </c>
      <c r="I10" s="6">
        <v>1.1000000000000001</v>
      </c>
      <c r="J10" s="6">
        <f>I10*D10</f>
        <v>128.98578000000001</v>
      </c>
      <c r="K10" s="42" t="s">
        <v>48</v>
      </c>
    </row>
    <row r="11" spans="1:11" s="3" customFormat="1" x14ac:dyDescent="0.3">
      <c r="A11" s="62"/>
      <c r="B11" s="63"/>
      <c r="C11" s="64"/>
      <c r="D11" s="65"/>
      <c r="E11" s="65"/>
      <c r="F11" s="61"/>
      <c r="G11" s="38" t="s">
        <v>25</v>
      </c>
      <c r="H11" s="11" t="s">
        <v>20</v>
      </c>
      <c r="I11" s="6">
        <v>0.3</v>
      </c>
      <c r="J11" s="6">
        <f>D10*I11</f>
        <v>35.17794</v>
      </c>
      <c r="K11" s="42" t="s">
        <v>48</v>
      </c>
    </row>
    <row r="12" spans="1:11" s="3" customFormat="1" x14ac:dyDescent="0.3">
      <c r="A12" s="17"/>
      <c r="B12" s="9" t="s">
        <v>15</v>
      </c>
      <c r="C12" s="11" t="s">
        <v>6</v>
      </c>
      <c r="D12" s="12">
        <v>2945.43</v>
      </c>
      <c r="E12" s="12"/>
      <c r="F12" s="33"/>
      <c r="G12" s="39" t="s">
        <v>29</v>
      </c>
      <c r="H12" s="11" t="s">
        <v>8</v>
      </c>
      <c r="I12" s="10">
        <v>1.0149999999999999</v>
      </c>
      <c r="J12" s="6">
        <f>D12*0.21*I12</f>
        <v>627.81840449999982</v>
      </c>
      <c r="K12" s="42" t="s">
        <v>48</v>
      </c>
    </row>
    <row r="13" spans="1:11" s="3" customFormat="1" x14ac:dyDescent="0.25">
      <c r="A13" s="62"/>
      <c r="B13" s="63" t="s">
        <v>33</v>
      </c>
      <c r="C13" s="64" t="s">
        <v>6</v>
      </c>
      <c r="D13" s="65">
        <v>2945.43</v>
      </c>
      <c r="E13" s="65"/>
      <c r="F13" s="61"/>
      <c r="G13" s="40" t="s">
        <v>34</v>
      </c>
      <c r="H13" s="11" t="s">
        <v>8</v>
      </c>
      <c r="I13" s="6">
        <v>1.02</v>
      </c>
      <c r="J13" s="6">
        <f>D13*0.05*I13</f>
        <v>150.21693000000002</v>
      </c>
      <c r="K13" s="42" t="s">
        <v>48</v>
      </c>
    </row>
    <row r="14" spans="1:11" s="3" customFormat="1" ht="27.6" x14ac:dyDescent="0.3">
      <c r="A14" s="62"/>
      <c r="B14" s="63"/>
      <c r="C14" s="64"/>
      <c r="D14" s="65"/>
      <c r="E14" s="65"/>
      <c r="F14" s="61"/>
      <c r="G14" s="39" t="s">
        <v>9</v>
      </c>
      <c r="H14" s="11" t="s">
        <v>6</v>
      </c>
      <c r="I14" s="6">
        <v>0.05</v>
      </c>
      <c r="J14" s="6">
        <f>D15*I14</f>
        <v>22.764500000000002</v>
      </c>
      <c r="K14" s="42" t="s">
        <v>48</v>
      </c>
    </row>
    <row r="15" spans="1:11" s="3" customFormat="1" ht="16.8" customHeight="1" x14ac:dyDescent="0.25">
      <c r="A15" s="17"/>
      <c r="B15" s="43" t="s">
        <v>35</v>
      </c>
      <c r="C15" s="11" t="s">
        <v>20</v>
      </c>
      <c r="D15" s="12">
        <v>455.29</v>
      </c>
      <c r="E15" s="12"/>
      <c r="F15" s="33"/>
      <c r="G15" s="40" t="s">
        <v>37</v>
      </c>
      <c r="H15" s="11" t="s">
        <v>8</v>
      </c>
      <c r="I15" s="6">
        <v>1.02</v>
      </c>
      <c r="J15" s="10">
        <f>D15*(0.1*0.1/2)*I15</f>
        <v>2.3219790000000007</v>
      </c>
      <c r="K15" s="42" t="s">
        <v>48</v>
      </c>
    </row>
    <row r="16" spans="1:11" s="3" customFormat="1" x14ac:dyDescent="0.3">
      <c r="A16" s="62"/>
      <c r="B16" s="63" t="s">
        <v>11</v>
      </c>
      <c r="C16" s="64" t="s">
        <v>6</v>
      </c>
      <c r="D16" s="65">
        <v>2945.43</v>
      </c>
      <c r="E16" s="65"/>
      <c r="F16" s="61"/>
      <c r="G16" s="39" t="s">
        <v>12</v>
      </c>
      <c r="H16" s="11" t="s">
        <v>8</v>
      </c>
      <c r="I16" s="10">
        <v>1.0149999999999999</v>
      </c>
      <c r="J16" s="6">
        <f>D16*0.1*I16</f>
        <v>298.96114499999999</v>
      </c>
      <c r="K16" s="42" t="s">
        <v>48</v>
      </c>
    </row>
    <row r="17" spans="1:11" s="3" customFormat="1" x14ac:dyDescent="0.3">
      <c r="A17" s="62"/>
      <c r="B17" s="63"/>
      <c r="C17" s="64"/>
      <c r="D17" s="65"/>
      <c r="E17" s="65"/>
      <c r="F17" s="61"/>
      <c r="G17" s="38" t="s">
        <v>13</v>
      </c>
      <c r="H17" s="11" t="s">
        <v>7</v>
      </c>
      <c r="I17" s="6">
        <v>1.03</v>
      </c>
      <c r="J17" s="10">
        <f>D16*13.33*0.395*I17/1000</f>
        <v>15.973981446014999</v>
      </c>
      <c r="K17" s="42" t="s">
        <v>48</v>
      </c>
    </row>
    <row r="18" spans="1:11" s="3" customFormat="1" x14ac:dyDescent="0.3">
      <c r="A18" s="62"/>
      <c r="B18" s="63"/>
      <c r="C18" s="64"/>
      <c r="D18" s="65"/>
      <c r="E18" s="65"/>
      <c r="F18" s="61"/>
      <c r="G18" s="38" t="s">
        <v>14</v>
      </c>
      <c r="H18" s="11" t="s">
        <v>7</v>
      </c>
      <c r="I18" s="6"/>
      <c r="J18" s="10">
        <f>J17*0.0041</f>
        <v>6.5493323928661501E-2</v>
      </c>
      <c r="K18" s="42" t="s">
        <v>48</v>
      </c>
    </row>
    <row r="19" spans="1:11" s="3" customFormat="1" ht="15.6" x14ac:dyDescent="0.3">
      <c r="A19" s="17"/>
      <c r="B19" s="60" t="s">
        <v>62</v>
      </c>
      <c r="C19" s="14"/>
      <c r="D19" s="15"/>
      <c r="E19" s="15"/>
      <c r="F19" s="33"/>
      <c r="G19" s="39"/>
      <c r="H19" s="14"/>
      <c r="I19" s="6"/>
      <c r="J19" s="6"/>
      <c r="K19" s="42"/>
    </row>
    <row r="20" spans="1:11" s="3" customFormat="1" ht="16.8" customHeight="1" x14ac:dyDescent="0.3">
      <c r="A20" s="17"/>
      <c r="B20" s="43" t="s">
        <v>80</v>
      </c>
      <c r="C20" s="14" t="s">
        <v>6</v>
      </c>
      <c r="D20" s="15">
        <v>2945.43</v>
      </c>
      <c r="E20" s="15"/>
      <c r="F20" s="33"/>
      <c r="G20" s="39" t="s">
        <v>51</v>
      </c>
      <c r="H20" s="14" t="s">
        <v>54</v>
      </c>
      <c r="I20" s="6">
        <v>0.3</v>
      </c>
      <c r="J20" s="6">
        <f>D20*I20</f>
        <v>883.62899999999991</v>
      </c>
      <c r="K20" s="42" t="s">
        <v>48</v>
      </c>
    </row>
    <row r="21" spans="1:11" s="3" customFormat="1" x14ac:dyDescent="0.3">
      <c r="A21" s="62"/>
      <c r="B21" s="63" t="s">
        <v>55</v>
      </c>
      <c r="C21" s="64" t="s">
        <v>6</v>
      </c>
      <c r="D21" s="65">
        <v>2945.43</v>
      </c>
      <c r="E21" s="65"/>
      <c r="F21" s="61"/>
      <c r="G21" s="39" t="s">
        <v>52</v>
      </c>
      <c r="H21" s="14" t="s">
        <v>54</v>
      </c>
      <c r="I21" s="6">
        <f>0.4*2</f>
        <v>0.8</v>
      </c>
      <c r="J21" s="6">
        <f>D21*I21</f>
        <v>2356.3440000000001</v>
      </c>
      <c r="K21" s="42" t="s">
        <v>48</v>
      </c>
    </row>
    <row r="22" spans="1:11" s="3" customFormat="1" x14ac:dyDescent="0.3">
      <c r="A22" s="62"/>
      <c r="B22" s="63"/>
      <c r="C22" s="64"/>
      <c r="D22" s="65"/>
      <c r="E22" s="65"/>
      <c r="F22" s="61"/>
      <c r="G22" s="39" t="s">
        <v>79</v>
      </c>
      <c r="H22" s="14" t="s">
        <v>6</v>
      </c>
      <c r="I22" s="6">
        <f>1.15*2</f>
        <v>2.2999999999999998</v>
      </c>
      <c r="J22" s="6">
        <f>D21*I22</f>
        <v>6774.4889999999987</v>
      </c>
      <c r="K22" s="42" t="s">
        <v>48</v>
      </c>
    </row>
    <row r="23" spans="1:11" s="3" customFormat="1" ht="16.8" customHeight="1" x14ac:dyDescent="0.3">
      <c r="A23" s="17"/>
      <c r="B23" s="43" t="s">
        <v>81</v>
      </c>
      <c r="C23" s="14" t="s">
        <v>6</v>
      </c>
      <c r="D23" s="15">
        <v>302.52600000000001</v>
      </c>
      <c r="E23" s="15"/>
      <c r="F23" s="33"/>
      <c r="G23" s="39" t="s">
        <v>51</v>
      </c>
      <c r="H23" s="14" t="s">
        <v>54</v>
      </c>
      <c r="I23" s="6">
        <v>0.3</v>
      </c>
      <c r="J23" s="6">
        <f>D23*I23</f>
        <v>90.757800000000003</v>
      </c>
      <c r="K23" s="42" t="s">
        <v>48</v>
      </c>
    </row>
    <row r="24" spans="1:11" s="3" customFormat="1" x14ac:dyDescent="0.3">
      <c r="A24" s="62"/>
      <c r="B24" s="63" t="s">
        <v>56</v>
      </c>
      <c r="C24" s="64" t="s">
        <v>20</v>
      </c>
      <c r="D24" s="65">
        <v>288.12</v>
      </c>
      <c r="E24" s="65"/>
      <c r="F24" s="61"/>
      <c r="G24" s="39" t="s">
        <v>52</v>
      </c>
      <c r="H24" s="14" t="s">
        <v>54</v>
      </c>
      <c r="I24" s="6">
        <f>0.4*1.05</f>
        <v>0.42000000000000004</v>
      </c>
      <c r="J24" s="6">
        <f>D24*I24</f>
        <v>121.01040000000002</v>
      </c>
      <c r="K24" s="42" t="s">
        <v>48</v>
      </c>
    </row>
    <row r="25" spans="1:11" s="3" customFormat="1" ht="27.6" x14ac:dyDescent="0.3">
      <c r="A25" s="62"/>
      <c r="B25" s="63"/>
      <c r="C25" s="64"/>
      <c r="D25" s="65"/>
      <c r="E25" s="65"/>
      <c r="F25" s="61"/>
      <c r="G25" s="39" t="s">
        <v>61</v>
      </c>
      <c r="H25" s="14" t="s">
        <v>6</v>
      </c>
      <c r="I25" s="6">
        <f>1.15*2*1.05</f>
        <v>2.415</v>
      </c>
      <c r="J25" s="6">
        <f>D24*I25</f>
        <v>695.8098</v>
      </c>
      <c r="K25" s="42" t="s">
        <v>48</v>
      </c>
    </row>
    <row r="26" spans="1:11" s="3" customFormat="1" ht="55.2" x14ac:dyDescent="0.3">
      <c r="A26" s="17"/>
      <c r="B26" s="43" t="s">
        <v>65</v>
      </c>
      <c r="C26" s="14" t="s">
        <v>6</v>
      </c>
      <c r="D26" s="15">
        <v>2945.43</v>
      </c>
      <c r="E26" s="15"/>
      <c r="F26" s="33"/>
      <c r="G26" s="39" t="s">
        <v>53</v>
      </c>
      <c r="H26" s="14" t="s">
        <v>6</v>
      </c>
      <c r="I26" s="6">
        <v>1.1000000000000001</v>
      </c>
      <c r="J26" s="6">
        <f>D26*I26</f>
        <v>3239.973</v>
      </c>
      <c r="K26" s="42" t="s">
        <v>48</v>
      </c>
    </row>
    <row r="27" spans="1:11" s="3" customFormat="1" ht="27.6" x14ac:dyDescent="0.25">
      <c r="A27" s="62"/>
      <c r="B27" s="63" t="s">
        <v>69</v>
      </c>
      <c r="C27" s="64" t="s">
        <v>20</v>
      </c>
      <c r="D27" s="65">
        <v>33.46</v>
      </c>
      <c r="E27" s="65"/>
      <c r="F27" s="61"/>
      <c r="G27" s="37" t="s">
        <v>68</v>
      </c>
      <c r="H27" s="14" t="s">
        <v>6</v>
      </c>
      <c r="I27" s="6">
        <f>1.03*0.3</f>
        <v>0.309</v>
      </c>
      <c r="J27" s="6">
        <f>D27*I27</f>
        <v>10.33914</v>
      </c>
      <c r="K27" s="42" t="s">
        <v>48</v>
      </c>
    </row>
    <row r="28" spans="1:11" s="3" customFormat="1" x14ac:dyDescent="0.3">
      <c r="A28" s="62"/>
      <c r="B28" s="63"/>
      <c r="C28" s="64"/>
      <c r="D28" s="65"/>
      <c r="E28" s="65"/>
      <c r="F28" s="61"/>
      <c r="G28" s="39" t="s">
        <v>70</v>
      </c>
      <c r="H28" s="14" t="s">
        <v>71</v>
      </c>
      <c r="I28" s="6">
        <f>1*0.3</f>
        <v>0.3</v>
      </c>
      <c r="J28" s="6">
        <f>D27*I28</f>
        <v>10.038</v>
      </c>
      <c r="K28" s="42" t="s">
        <v>48</v>
      </c>
    </row>
    <row r="29" spans="1:11" s="3" customFormat="1" ht="27.6" x14ac:dyDescent="0.25">
      <c r="A29" s="62"/>
      <c r="B29" s="63" t="s">
        <v>73</v>
      </c>
      <c r="C29" s="64" t="s">
        <v>20</v>
      </c>
      <c r="D29" s="65">
        <v>289.82</v>
      </c>
      <c r="E29" s="65"/>
      <c r="F29" s="61"/>
      <c r="G29" s="37" t="s">
        <v>72</v>
      </c>
      <c r="H29" s="14" t="s">
        <v>6</v>
      </c>
      <c r="I29" s="6">
        <v>1.03</v>
      </c>
      <c r="J29" s="6">
        <f>D29*1*I29</f>
        <v>298.51459999999997</v>
      </c>
      <c r="K29" s="42" t="s">
        <v>48</v>
      </c>
    </row>
    <row r="30" spans="1:11" s="3" customFormat="1" x14ac:dyDescent="0.3">
      <c r="A30" s="62"/>
      <c r="B30" s="63"/>
      <c r="C30" s="64"/>
      <c r="D30" s="65"/>
      <c r="E30" s="65"/>
      <c r="F30" s="61"/>
      <c r="G30" s="39" t="s">
        <v>70</v>
      </c>
      <c r="H30" s="14" t="s">
        <v>71</v>
      </c>
      <c r="I30" s="6">
        <v>1</v>
      </c>
      <c r="J30" s="6">
        <f>D29*1*I30</f>
        <v>289.82</v>
      </c>
      <c r="K30" s="42" t="s">
        <v>48</v>
      </c>
    </row>
    <row r="31" spans="1:11" s="3" customFormat="1" x14ac:dyDescent="0.3">
      <c r="A31" s="62"/>
      <c r="B31" s="63" t="s">
        <v>57</v>
      </c>
      <c r="C31" s="64" t="s">
        <v>20</v>
      </c>
      <c r="D31" s="65">
        <v>321.58</v>
      </c>
      <c r="E31" s="65"/>
      <c r="F31" s="61"/>
      <c r="G31" s="39" t="s">
        <v>60</v>
      </c>
      <c r="H31" s="14" t="s">
        <v>20</v>
      </c>
      <c r="I31" s="6">
        <v>1.06</v>
      </c>
      <c r="J31" s="6">
        <f>D31*I31</f>
        <v>340.87479999999999</v>
      </c>
      <c r="K31" s="42" t="s">
        <v>48</v>
      </c>
    </row>
    <row r="32" spans="1:11" s="3" customFormat="1" x14ac:dyDescent="0.3">
      <c r="A32" s="62"/>
      <c r="B32" s="63"/>
      <c r="C32" s="64"/>
      <c r="D32" s="65"/>
      <c r="E32" s="65"/>
      <c r="F32" s="61"/>
      <c r="G32" s="39" t="s">
        <v>58</v>
      </c>
      <c r="H32" s="14" t="s">
        <v>88</v>
      </c>
      <c r="I32" s="6">
        <v>4</v>
      </c>
      <c r="J32" s="10">
        <f>D31*I32</f>
        <v>1286.32</v>
      </c>
      <c r="K32" s="42" t="s">
        <v>48</v>
      </c>
    </row>
    <row r="33" spans="1:11" s="3" customFormat="1" x14ac:dyDescent="0.3">
      <c r="A33" s="62"/>
      <c r="B33" s="63"/>
      <c r="C33" s="64"/>
      <c r="D33" s="65"/>
      <c r="E33" s="65"/>
      <c r="F33" s="61"/>
      <c r="G33" s="39" t="s">
        <v>59</v>
      </c>
      <c r="H33" s="14" t="s">
        <v>54</v>
      </c>
      <c r="I33" s="6">
        <v>2.4E-2</v>
      </c>
      <c r="J33" s="10">
        <f>D31*I33</f>
        <v>7.7179199999999994</v>
      </c>
      <c r="K33" s="42" t="s">
        <v>48</v>
      </c>
    </row>
    <row r="34" spans="1:11" s="3" customFormat="1" ht="15.6" x14ac:dyDescent="0.3">
      <c r="A34" s="17"/>
      <c r="B34" s="60" t="s">
        <v>67</v>
      </c>
      <c r="C34" s="14"/>
      <c r="D34" s="15"/>
      <c r="E34" s="15"/>
      <c r="F34" s="33"/>
      <c r="G34" s="39"/>
      <c r="H34" s="14"/>
      <c r="I34" s="6"/>
      <c r="J34" s="6"/>
      <c r="K34" s="42"/>
    </row>
    <row r="35" spans="1:11" s="3" customFormat="1" ht="16.8" customHeight="1" x14ac:dyDescent="0.3">
      <c r="A35" s="17"/>
      <c r="B35" s="43" t="s">
        <v>84</v>
      </c>
      <c r="C35" s="14" t="s">
        <v>6</v>
      </c>
      <c r="D35" s="15">
        <v>30.114000000000001</v>
      </c>
      <c r="E35" s="15"/>
      <c r="F35" s="33"/>
      <c r="G35" s="39" t="s">
        <v>51</v>
      </c>
      <c r="H35" s="14" t="s">
        <v>54</v>
      </c>
      <c r="I35" s="6">
        <f>0.3</f>
        <v>0.3</v>
      </c>
      <c r="J35" s="6">
        <f>D35*I35</f>
        <v>9.0342000000000002</v>
      </c>
      <c r="K35" s="42" t="s">
        <v>48</v>
      </c>
    </row>
    <row r="36" spans="1:11" s="3" customFormat="1" x14ac:dyDescent="0.3">
      <c r="A36" s="62"/>
      <c r="B36" s="63" t="s">
        <v>85</v>
      </c>
      <c r="C36" s="64" t="s">
        <v>20</v>
      </c>
      <c r="D36" s="65">
        <v>33.46</v>
      </c>
      <c r="E36" s="65"/>
      <c r="F36" s="61"/>
      <c r="G36" s="39" t="s">
        <v>52</v>
      </c>
      <c r="H36" s="14" t="s">
        <v>54</v>
      </c>
      <c r="I36" s="6">
        <f>0.4*0.9</f>
        <v>0.36000000000000004</v>
      </c>
      <c r="J36" s="6">
        <f>D36*I36</f>
        <v>12.045600000000002</v>
      </c>
      <c r="K36" s="42" t="s">
        <v>48</v>
      </c>
    </row>
    <row r="37" spans="1:11" s="3" customFormat="1" ht="27.6" x14ac:dyDescent="0.3">
      <c r="A37" s="62"/>
      <c r="B37" s="63"/>
      <c r="C37" s="64"/>
      <c r="D37" s="65"/>
      <c r="E37" s="65"/>
      <c r="F37" s="61"/>
      <c r="G37" s="39" t="s">
        <v>61</v>
      </c>
      <c r="H37" s="14" t="s">
        <v>6</v>
      </c>
      <c r="I37" s="6">
        <f>1.15*0.9</f>
        <v>1.0349999999999999</v>
      </c>
      <c r="J37" s="6">
        <f>D36*I37</f>
        <v>34.631099999999996</v>
      </c>
      <c r="K37" s="42" t="s">
        <v>48</v>
      </c>
    </row>
    <row r="38" spans="1:11" s="3" customFormat="1" x14ac:dyDescent="0.3">
      <c r="A38" s="62"/>
      <c r="B38" s="63"/>
      <c r="C38" s="64"/>
      <c r="D38" s="65"/>
      <c r="E38" s="65"/>
      <c r="F38" s="61"/>
      <c r="G38" s="39" t="s">
        <v>82</v>
      </c>
      <c r="H38" s="14" t="s">
        <v>20</v>
      </c>
      <c r="I38" s="6">
        <v>1.05</v>
      </c>
      <c r="J38" s="6">
        <f>D36*I38</f>
        <v>35.133000000000003</v>
      </c>
      <c r="K38" s="42" t="s">
        <v>48</v>
      </c>
    </row>
    <row r="39" spans="1:11" s="3" customFormat="1" x14ac:dyDescent="0.3">
      <c r="A39" s="62"/>
      <c r="B39" s="63" t="s">
        <v>63</v>
      </c>
      <c r="C39" s="64" t="s">
        <v>20</v>
      </c>
      <c r="D39" s="65">
        <v>33.46</v>
      </c>
      <c r="E39" s="65"/>
      <c r="F39" s="61"/>
      <c r="G39" s="39" t="s">
        <v>64</v>
      </c>
      <c r="H39" s="14" t="s">
        <v>20</v>
      </c>
      <c r="I39" s="6">
        <v>1.06</v>
      </c>
      <c r="J39" s="6">
        <f>D39*I39</f>
        <v>35.467600000000004</v>
      </c>
      <c r="K39" s="42" t="s">
        <v>48</v>
      </c>
    </row>
    <row r="40" spans="1:11" s="3" customFormat="1" x14ac:dyDescent="0.3">
      <c r="A40" s="62"/>
      <c r="B40" s="63"/>
      <c r="C40" s="64"/>
      <c r="D40" s="65"/>
      <c r="E40" s="65"/>
      <c r="F40" s="61"/>
      <c r="G40" s="39" t="s">
        <v>58</v>
      </c>
      <c r="H40" s="14" t="s">
        <v>88</v>
      </c>
      <c r="I40" s="6">
        <v>8</v>
      </c>
      <c r="J40" s="10">
        <f>D39*I40</f>
        <v>267.68</v>
      </c>
      <c r="K40" s="42" t="s">
        <v>48</v>
      </c>
    </row>
    <row r="41" spans="1:11" s="3" customFormat="1" x14ac:dyDescent="0.3">
      <c r="A41" s="62"/>
      <c r="B41" s="63"/>
      <c r="C41" s="64"/>
      <c r="D41" s="65"/>
      <c r="E41" s="65"/>
      <c r="F41" s="61"/>
      <c r="G41" s="39" t="s">
        <v>59</v>
      </c>
      <c r="H41" s="14" t="s">
        <v>54</v>
      </c>
      <c r="I41" s="6">
        <f>0.024*2</f>
        <v>4.8000000000000001E-2</v>
      </c>
      <c r="J41" s="10">
        <f>D39*I41</f>
        <v>1.6060800000000002</v>
      </c>
      <c r="K41" s="42" t="s">
        <v>48</v>
      </c>
    </row>
    <row r="42" spans="1:11" s="3" customFormat="1" ht="15.6" x14ac:dyDescent="0.3">
      <c r="A42" s="17"/>
      <c r="B42" s="60" t="s">
        <v>66</v>
      </c>
      <c r="C42" s="14"/>
      <c r="D42" s="15"/>
      <c r="E42" s="15"/>
      <c r="F42" s="33"/>
      <c r="G42" s="39"/>
      <c r="H42" s="14"/>
      <c r="I42" s="6"/>
      <c r="J42" s="6"/>
      <c r="K42" s="42"/>
    </row>
    <row r="43" spans="1:11" s="3" customFormat="1" ht="16.8" customHeight="1" x14ac:dyDescent="0.3">
      <c r="A43" s="17"/>
      <c r="B43" s="43" t="s">
        <v>86</v>
      </c>
      <c r="C43" s="14" t="s">
        <v>6</v>
      </c>
      <c r="D43" s="15">
        <v>125.61</v>
      </c>
      <c r="E43" s="15"/>
      <c r="F43" s="33"/>
      <c r="G43" s="39" t="s">
        <v>51</v>
      </c>
      <c r="H43" s="14" t="s">
        <v>54</v>
      </c>
      <c r="I43" s="6">
        <f>0.3</f>
        <v>0.3</v>
      </c>
      <c r="J43" s="6">
        <f>D43*I43</f>
        <v>37.683</v>
      </c>
      <c r="K43" s="42" t="s">
        <v>48</v>
      </c>
    </row>
    <row r="44" spans="1:11" s="3" customFormat="1" x14ac:dyDescent="0.3">
      <c r="A44" s="62"/>
      <c r="B44" s="63" t="s">
        <v>85</v>
      </c>
      <c r="C44" s="64" t="s">
        <v>20</v>
      </c>
      <c r="D44" s="65">
        <v>83.74</v>
      </c>
      <c r="E44" s="65"/>
      <c r="F44" s="61"/>
      <c r="G44" s="39" t="s">
        <v>52</v>
      </c>
      <c r="H44" s="14" t="s">
        <v>54</v>
      </c>
      <c r="I44" s="6">
        <f>0.4*1.5</f>
        <v>0.60000000000000009</v>
      </c>
      <c r="J44" s="6">
        <f>D44*I44</f>
        <v>50.244000000000007</v>
      </c>
      <c r="K44" s="42" t="s">
        <v>48</v>
      </c>
    </row>
    <row r="45" spans="1:11" s="3" customFormat="1" ht="27.6" x14ac:dyDescent="0.3">
      <c r="A45" s="62"/>
      <c r="B45" s="63"/>
      <c r="C45" s="64"/>
      <c r="D45" s="65"/>
      <c r="E45" s="65"/>
      <c r="F45" s="61"/>
      <c r="G45" s="39" t="s">
        <v>61</v>
      </c>
      <c r="H45" s="14" t="s">
        <v>6</v>
      </c>
      <c r="I45" s="6">
        <f>1.15*1.5</f>
        <v>1.7249999999999999</v>
      </c>
      <c r="J45" s="6">
        <f>D44*I45</f>
        <v>144.45149999999998</v>
      </c>
      <c r="K45" s="42" t="s">
        <v>48</v>
      </c>
    </row>
    <row r="46" spans="1:11" s="3" customFormat="1" x14ac:dyDescent="0.3">
      <c r="A46" s="62"/>
      <c r="B46" s="63"/>
      <c r="C46" s="64"/>
      <c r="D46" s="65"/>
      <c r="E46" s="65"/>
      <c r="F46" s="61"/>
      <c r="G46" s="39" t="s">
        <v>82</v>
      </c>
      <c r="H46" s="14" t="s">
        <v>20</v>
      </c>
      <c r="I46" s="6">
        <v>1.05</v>
      </c>
      <c r="J46" s="6">
        <f>D44*I46</f>
        <v>87.926999999999992</v>
      </c>
      <c r="K46" s="42" t="s">
        <v>48</v>
      </c>
    </row>
    <row r="47" spans="1:11" s="3" customFormat="1" x14ac:dyDescent="0.3">
      <c r="A47" s="62"/>
      <c r="B47" s="63" t="s">
        <v>87</v>
      </c>
      <c r="C47" s="64" t="s">
        <v>20</v>
      </c>
      <c r="D47" s="65">
        <v>83.74</v>
      </c>
      <c r="E47" s="65"/>
      <c r="F47" s="61"/>
      <c r="G47" s="39" t="s">
        <v>64</v>
      </c>
      <c r="H47" s="14" t="s">
        <v>20</v>
      </c>
      <c r="I47" s="6">
        <v>1.06</v>
      </c>
      <c r="J47" s="6">
        <f>D47*I47</f>
        <v>88.764399999999995</v>
      </c>
      <c r="K47" s="42" t="s">
        <v>48</v>
      </c>
    </row>
    <row r="48" spans="1:11" s="3" customFormat="1" x14ac:dyDescent="0.3">
      <c r="A48" s="62"/>
      <c r="B48" s="63"/>
      <c r="C48" s="64"/>
      <c r="D48" s="65"/>
      <c r="E48" s="65"/>
      <c r="F48" s="61"/>
      <c r="G48" s="39" t="s">
        <v>58</v>
      </c>
      <c r="H48" s="14" t="s">
        <v>88</v>
      </c>
      <c r="I48" s="6">
        <v>8</v>
      </c>
      <c r="J48" s="10">
        <f>D47*I48</f>
        <v>669.92</v>
      </c>
      <c r="K48" s="42" t="s">
        <v>48</v>
      </c>
    </row>
    <row r="49" spans="1:11" s="3" customFormat="1" x14ac:dyDescent="0.3">
      <c r="A49" s="62"/>
      <c r="B49" s="63"/>
      <c r="C49" s="64"/>
      <c r="D49" s="65"/>
      <c r="E49" s="65"/>
      <c r="F49" s="61"/>
      <c r="G49" s="39" t="s">
        <v>59</v>
      </c>
      <c r="H49" s="14" t="s">
        <v>54</v>
      </c>
      <c r="I49" s="6">
        <f>0.024*2</f>
        <v>4.8000000000000001E-2</v>
      </c>
      <c r="J49" s="10">
        <f>D47*I49</f>
        <v>4.01952</v>
      </c>
      <c r="K49" s="42" t="s">
        <v>48</v>
      </c>
    </row>
    <row r="50" spans="1:11" s="3" customFormat="1" ht="16.2" x14ac:dyDescent="0.3">
      <c r="A50" s="44"/>
      <c r="B50" s="45" t="s">
        <v>83</v>
      </c>
      <c r="C50" s="46"/>
      <c r="D50" s="47"/>
      <c r="E50" s="47"/>
      <c r="F50" s="48"/>
      <c r="G50" s="49"/>
      <c r="H50" s="46"/>
      <c r="I50" s="50"/>
      <c r="J50" s="50"/>
      <c r="K50" s="51"/>
    </row>
    <row r="51" spans="1:11" s="3" customFormat="1" x14ac:dyDescent="0.3">
      <c r="A51" s="17"/>
      <c r="B51" s="9" t="s">
        <v>17</v>
      </c>
      <c r="C51" s="11" t="s">
        <v>6</v>
      </c>
      <c r="D51" s="12">
        <v>92.11</v>
      </c>
      <c r="E51" s="12"/>
      <c r="F51" s="33"/>
      <c r="G51" s="39" t="s">
        <v>30</v>
      </c>
      <c r="H51" s="11" t="s">
        <v>8</v>
      </c>
      <c r="I51" s="10">
        <v>1.0149999999999999</v>
      </c>
      <c r="J51" s="6">
        <f>D51*0.14*I51</f>
        <v>13.088830999999999</v>
      </c>
      <c r="K51" s="42" t="s">
        <v>48</v>
      </c>
    </row>
    <row r="52" spans="1:11" s="3" customFormat="1" x14ac:dyDescent="0.25">
      <c r="A52" s="62"/>
      <c r="B52" s="63" t="s">
        <v>36</v>
      </c>
      <c r="C52" s="80" t="s">
        <v>6</v>
      </c>
      <c r="D52" s="82">
        <v>92.11</v>
      </c>
      <c r="E52" s="82"/>
      <c r="F52" s="84"/>
      <c r="G52" s="40" t="s">
        <v>37</v>
      </c>
      <c r="H52" s="11" t="s">
        <v>8</v>
      </c>
      <c r="I52" s="6">
        <v>1.02</v>
      </c>
      <c r="J52" s="6">
        <f>D52*0.05*I52</f>
        <v>4.6976100000000001</v>
      </c>
      <c r="K52" s="42" t="s">
        <v>48</v>
      </c>
    </row>
    <row r="53" spans="1:11" s="3" customFormat="1" ht="27.6" x14ac:dyDescent="0.3">
      <c r="A53" s="62"/>
      <c r="B53" s="63"/>
      <c r="C53" s="81"/>
      <c r="D53" s="83"/>
      <c r="E53" s="83"/>
      <c r="F53" s="85"/>
      <c r="G53" s="39" t="s">
        <v>9</v>
      </c>
      <c r="H53" s="11" t="s">
        <v>6</v>
      </c>
      <c r="I53" s="6">
        <v>0.05</v>
      </c>
      <c r="J53" s="6">
        <f>D54*I53</f>
        <v>1.8149999999999999</v>
      </c>
      <c r="K53" s="42" t="s">
        <v>48</v>
      </c>
    </row>
    <row r="54" spans="1:11" s="3" customFormat="1" x14ac:dyDescent="0.25">
      <c r="A54" s="17"/>
      <c r="B54" s="43" t="s">
        <v>21</v>
      </c>
      <c r="C54" s="11" t="s">
        <v>20</v>
      </c>
      <c r="D54" s="12">
        <v>36.299999999999997</v>
      </c>
      <c r="E54" s="12"/>
      <c r="F54" s="33"/>
      <c r="G54" s="40" t="s">
        <v>37</v>
      </c>
      <c r="H54" s="11" t="s">
        <v>8</v>
      </c>
      <c r="I54" s="6">
        <v>1.02</v>
      </c>
      <c r="J54" s="10">
        <f>D54*(0.1*0.1/2)*I54</f>
        <v>0.18513000000000002</v>
      </c>
      <c r="K54" s="42" t="s">
        <v>48</v>
      </c>
    </row>
    <row r="55" spans="1:11" s="3" customFormat="1" ht="15.6" x14ac:dyDescent="0.3">
      <c r="A55" s="17"/>
      <c r="B55" s="60" t="s">
        <v>62</v>
      </c>
      <c r="C55" s="14"/>
      <c r="D55" s="15"/>
      <c r="E55" s="15"/>
      <c r="F55" s="33"/>
      <c r="G55" s="39"/>
      <c r="H55" s="14"/>
      <c r="I55" s="6"/>
      <c r="J55" s="6"/>
      <c r="K55" s="42"/>
    </row>
    <row r="56" spans="1:11" s="3" customFormat="1" ht="16.8" customHeight="1" x14ac:dyDescent="0.3">
      <c r="A56" s="17"/>
      <c r="B56" s="43" t="s">
        <v>80</v>
      </c>
      <c r="C56" s="14" t="s">
        <v>6</v>
      </c>
      <c r="D56" s="15">
        <v>208.32</v>
      </c>
      <c r="E56" s="15"/>
      <c r="F56" s="33"/>
      <c r="G56" s="39" t="s">
        <v>51</v>
      </c>
      <c r="H56" s="14" t="s">
        <v>54</v>
      </c>
      <c r="I56" s="6">
        <v>0.3</v>
      </c>
      <c r="J56" s="6">
        <f>D56*I56</f>
        <v>62.495999999999995</v>
      </c>
      <c r="K56" s="42" t="s">
        <v>48</v>
      </c>
    </row>
    <row r="57" spans="1:11" s="3" customFormat="1" x14ac:dyDescent="0.3">
      <c r="A57" s="62"/>
      <c r="B57" s="63" t="s">
        <v>74</v>
      </c>
      <c r="C57" s="64" t="s">
        <v>6</v>
      </c>
      <c r="D57" s="65">
        <v>208.32</v>
      </c>
      <c r="E57" s="65"/>
      <c r="F57" s="61"/>
      <c r="G57" s="39" t="s">
        <v>52</v>
      </c>
      <c r="H57" s="14" t="s">
        <v>54</v>
      </c>
      <c r="I57" s="6">
        <v>0.4</v>
      </c>
      <c r="J57" s="6">
        <f>D57*I57</f>
        <v>83.328000000000003</v>
      </c>
      <c r="K57" s="42" t="s">
        <v>48</v>
      </c>
    </row>
    <row r="58" spans="1:11" s="3" customFormat="1" x14ac:dyDescent="0.3">
      <c r="A58" s="62"/>
      <c r="B58" s="63"/>
      <c r="C58" s="64"/>
      <c r="D58" s="65"/>
      <c r="E58" s="65"/>
      <c r="F58" s="61"/>
      <c r="G58" s="39" t="s">
        <v>79</v>
      </c>
      <c r="H58" s="14" t="s">
        <v>6</v>
      </c>
      <c r="I58" s="6">
        <v>1.1499999999999999</v>
      </c>
      <c r="J58" s="6">
        <f>D57*I58</f>
        <v>239.56799999999998</v>
      </c>
      <c r="K58" s="42" t="s">
        <v>48</v>
      </c>
    </row>
    <row r="59" spans="1:11" s="3" customFormat="1" x14ac:dyDescent="0.3">
      <c r="A59" s="62"/>
      <c r="B59" s="63" t="s">
        <v>75</v>
      </c>
      <c r="C59" s="64" t="s">
        <v>6</v>
      </c>
      <c r="D59" s="65">
        <v>208.32</v>
      </c>
      <c r="E59" s="65"/>
      <c r="F59" s="61"/>
      <c r="G59" s="39" t="s">
        <v>52</v>
      </c>
      <c r="H59" s="14" t="s">
        <v>54</v>
      </c>
      <c r="I59" s="6">
        <v>0.4</v>
      </c>
      <c r="J59" s="6">
        <f>D59*I59</f>
        <v>83.328000000000003</v>
      </c>
      <c r="K59" s="42" t="s">
        <v>48</v>
      </c>
    </row>
    <row r="60" spans="1:11" s="3" customFormat="1" ht="27.6" x14ac:dyDescent="0.3">
      <c r="A60" s="62"/>
      <c r="B60" s="63"/>
      <c r="C60" s="64"/>
      <c r="D60" s="65"/>
      <c r="E60" s="65"/>
      <c r="F60" s="61"/>
      <c r="G60" s="39" t="s">
        <v>78</v>
      </c>
      <c r="H60" s="14" t="s">
        <v>6</v>
      </c>
      <c r="I60" s="6">
        <v>1.1299999999999999</v>
      </c>
      <c r="J60" s="6">
        <f>D59*I60</f>
        <v>235.40159999999997</v>
      </c>
      <c r="K60" s="42" t="s">
        <v>48</v>
      </c>
    </row>
    <row r="61" spans="1:11" s="3" customFormat="1" ht="16.8" customHeight="1" x14ac:dyDescent="0.3">
      <c r="A61" s="17"/>
      <c r="B61" s="43" t="s">
        <v>81</v>
      </c>
      <c r="C61" s="14" t="s">
        <v>6</v>
      </c>
      <c r="D61" s="15">
        <v>64.400000000000006</v>
      </c>
      <c r="E61" s="15"/>
      <c r="F61" s="33"/>
      <c r="G61" s="39" t="s">
        <v>51</v>
      </c>
      <c r="H61" s="14" t="s">
        <v>54</v>
      </c>
      <c r="I61" s="6">
        <v>0.3</v>
      </c>
      <c r="J61" s="6">
        <f>D61*I61</f>
        <v>19.32</v>
      </c>
      <c r="K61" s="42" t="s">
        <v>48</v>
      </c>
    </row>
    <row r="62" spans="1:11" s="3" customFormat="1" x14ac:dyDescent="0.3">
      <c r="A62" s="62"/>
      <c r="B62" s="63" t="s">
        <v>76</v>
      </c>
      <c r="C62" s="64" t="s">
        <v>20</v>
      </c>
      <c r="D62" s="65">
        <v>80.5</v>
      </c>
      <c r="E62" s="65"/>
      <c r="F62" s="61"/>
      <c r="G62" s="39" t="s">
        <v>52</v>
      </c>
      <c r="H62" s="14" t="s">
        <v>54</v>
      </c>
      <c r="I62" s="6">
        <f>0.4*0.8</f>
        <v>0.32000000000000006</v>
      </c>
      <c r="J62" s="6">
        <f>D62*I62</f>
        <v>25.760000000000005</v>
      </c>
      <c r="K62" s="42" t="s">
        <v>48</v>
      </c>
    </row>
    <row r="63" spans="1:11" s="3" customFormat="1" x14ac:dyDescent="0.3">
      <c r="A63" s="62"/>
      <c r="B63" s="63"/>
      <c r="C63" s="64"/>
      <c r="D63" s="65"/>
      <c r="E63" s="65"/>
      <c r="F63" s="61"/>
      <c r="G63" s="39" t="s">
        <v>79</v>
      </c>
      <c r="H63" s="14" t="s">
        <v>6</v>
      </c>
      <c r="I63" s="6">
        <f>1.15*0.8</f>
        <v>0.91999999999999993</v>
      </c>
      <c r="J63" s="6">
        <f>D62*I63</f>
        <v>74.059999999999988</v>
      </c>
      <c r="K63" s="42" t="s">
        <v>48</v>
      </c>
    </row>
    <row r="64" spans="1:11" s="3" customFormat="1" x14ac:dyDescent="0.3">
      <c r="A64" s="62"/>
      <c r="B64" s="63" t="s">
        <v>77</v>
      </c>
      <c r="C64" s="64" t="s">
        <v>20</v>
      </c>
      <c r="D64" s="65">
        <v>80.5</v>
      </c>
      <c r="E64" s="65"/>
      <c r="F64" s="61"/>
      <c r="G64" s="39" t="s">
        <v>52</v>
      </c>
      <c r="H64" s="14" t="s">
        <v>54</v>
      </c>
      <c r="I64" s="6">
        <f>0.4*0.8</f>
        <v>0.32000000000000006</v>
      </c>
      <c r="J64" s="6">
        <f>D64*I64</f>
        <v>25.760000000000005</v>
      </c>
      <c r="K64" s="42" t="s">
        <v>48</v>
      </c>
    </row>
    <row r="65" spans="1:11" s="3" customFormat="1" ht="27.6" x14ac:dyDescent="0.3">
      <c r="A65" s="62"/>
      <c r="B65" s="63"/>
      <c r="C65" s="64"/>
      <c r="D65" s="65"/>
      <c r="E65" s="65"/>
      <c r="F65" s="61"/>
      <c r="G65" s="39" t="s">
        <v>78</v>
      </c>
      <c r="H65" s="14" t="s">
        <v>6</v>
      </c>
      <c r="I65" s="6">
        <f>1.13*0.8</f>
        <v>0.90399999999999991</v>
      </c>
      <c r="J65" s="6">
        <f>D64*I65</f>
        <v>72.771999999999991</v>
      </c>
      <c r="K65" s="42" t="s">
        <v>48</v>
      </c>
    </row>
    <row r="66" spans="1:11" s="3" customFormat="1" ht="16.2" x14ac:dyDescent="0.3">
      <c r="A66" s="44"/>
      <c r="B66" s="45" t="s">
        <v>19</v>
      </c>
      <c r="C66" s="46"/>
      <c r="D66" s="47"/>
      <c r="E66" s="47"/>
      <c r="F66" s="48"/>
      <c r="G66" s="49"/>
      <c r="H66" s="46"/>
      <c r="I66" s="50"/>
      <c r="J66" s="50"/>
      <c r="K66" s="51"/>
    </row>
    <row r="67" spans="1:11" s="3" customFormat="1" x14ac:dyDescent="0.3">
      <c r="A67" s="17"/>
      <c r="B67" s="13" t="s">
        <v>18</v>
      </c>
      <c r="C67" s="11" t="s">
        <v>6</v>
      </c>
      <c r="D67" s="12">
        <v>19.84</v>
      </c>
      <c r="E67" s="12"/>
      <c r="F67" s="33"/>
      <c r="G67" s="39" t="s">
        <v>30</v>
      </c>
      <c r="H67" s="11" t="s">
        <v>8</v>
      </c>
      <c r="I67" s="10">
        <v>1.0149999999999999</v>
      </c>
      <c r="J67" s="6">
        <f>D67*0.08*I67</f>
        <v>1.6110079999999998</v>
      </c>
      <c r="K67" s="42" t="s">
        <v>48</v>
      </c>
    </row>
    <row r="68" spans="1:11" s="3" customFormat="1" x14ac:dyDescent="0.25">
      <c r="A68" s="62"/>
      <c r="B68" s="63" t="s">
        <v>36</v>
      </c>
      <c r="C68" s="80" t="s">
        <v>6</v>
      </c>
      <c r="D68" s="82">
        <v>19.84</v>
      </c>
      <c r="E68" s="82"/>
      <c r="F68" s="84"/>
      <c r="G68" s="40" t="s">
        <v>37</v>
      </c>
      <c r="H68" s="11" t="s">
        <v>8</v>
      </c>
      <c r="I68" s="6">
        <v>1.02</v>
      </c>
      <c r="J68" s="6">
        <f>D68*0.05*I68</f>
        <v>1.0118400000000001</v>
      </c>
      <c r="K68" s="42" t="s">
        <v>48</v>
      </c>
    </row>
    <row r="69" spans="1:11" s="3" customFormat="1" ht="27.6" x14ac:dyDescent="0.3">
      <c r="A69" s="62"/>
      <c r="B69" s="63"/>
      <c r="C69" s="81"/>
      <c r="D69" s="83"/>
      <c r="E69" s="83"/>
      <c r="F69" s="85"/>
      <c r="G69" s="39" t="s">
        <v>9</v>
      </c>
      <c r="H69" s="11" t="s">
        <v>6</v>
      </c>
      <c r="I69" s="6">
        <v>0.05</v>
      </c>
      <c r="J69" s="6">
        <f>D70*I69</f>
        <v>0.94000000000000006</v>
      </c>
      <c r="K69" s="42" t="s">
        <v>48</v>
      </c>
    </row>
    <row r="70" spans="1:11" s="3" customFormat="1" x14ac:dyDescent="0.25">
      <c r="A70" s="17"/>
      <c r="B70" s="13" t="s">
        <v>21</v>
      </c>
      <c r="C70" s="11" t="s">
        <v>20</v>
      </c>
      <c r="D70" s="12">
        <v>18.8</v>
      </c>
      <c r="E70" s="12"/>
      <c r="F70" s="33"/>
      <c r="G70" s="40" t="s">
        <v>37</v>
      </c>
      <c r="H70" s="11" t="s">
        <v>8</v>
      </c>
      <c r="I70" s="6">
        <v>1.02</v>
      </c>
      <c r="J70" s="10">
        <f>D70*(0.1*0.1/2)*I70</f>
        <v>9.5880000000000035E-2</v>
      </c>
      <c r="K70" s="42" t="s">
        <v>48</v>
      </c>
    </row>
    <row r="71" spans="1:11" s="3" customFormat="1" ht="15.6" x14ac:dyDescent="0.3">
      <c r="A71" s="17"/>
      <c r="B71" s="60" t="s">
        <v>62</v>
      </c>
      <c r="C71" s="14"/>
      <c r="D71" s="15"/>
      <c r="E71" s="15"/>
      <c r="F71" s="33"/>
      <c r="G71" s="39"/>
      <c r="H71" s="14"/>
      <c r="I71" s="6"/>
      <c r="J71" s="6"/>
      <c r="K71" s="42" t="s">
        <v>48</v>
      </c>
    </row>
    <row r="72" spans="1:11" s="3" customFormat="1" ht="16.8" customHeight="1" x14ac:dyDescent="0.3">
      <c r="A72" s="17"/>
      <c r="B72" s="43" t="s">
        <v>80</v>
      </c>
      <c r="C72" s="14" t="s">
        <v>6</v>
      </c>
      <c r="D72" s="15">
        <v>19.84</v>
      </c>
      <c r="E72" s="15"/>
      <c r="F72" s="33"/>
      <c r="G72" s="39" t="s">
        <v>51</v>
      </c>
      <c r="H72" s="14" t="s">
        <v>54</v>
      </c>
      <c r="I72" s="6">
        <v>0.3</v>
      </c>
      <c r="J72" s="6">
        <f>D72*I72</f>
        <v>5.952</v>
      </c>
      <c r="K72" s="42" t="s">
        <v>48</v>
      </c>
    </row>
    <row r="73" spans="1:11" s="3" customFormat="1" x14ac:dyDescent="0.3">
      <c r="A73" s="62"/>
      <c r="B73" s="63" t="s">
        <v>74</v>
      </c>
      <c r="C73" s="64" t="s">
        <v>6</v>
      </c>
      <c r="D73" s="65">
        <v>19.84</v>
      </c>
      <c r="E73" s="65"/>
      <c r="F73" s="61"/>
      <c r="G73" s="39" t="s">
        <v>52</v>
      </c>
      <c r="H73" s="14" t="s">
        <v>54</v>
      </c>
      <c r="I73" s="6">
        <v>0.4</v>
      </c>
      <c r="J73" s="6">
        <f>D73*I73</f>
        <v>7.9359999999999999</v>
      </c>
      <c r="K73" s="42" t="s">
        <v>48</v>
      </c>
    </row>
    <row r="74" spans="1:11" s="3" customFormat="1" x14ac:dyDescent="0.3">
      <c r="A74" s="62"/>
      <c r="B74" s="63"/>
      <c r="C74" s="64"/>
      <c r="D74" s="65"/>
      <c r="E74" s="65"/>
      <c r="F74" s="61"/>
      <c r="G74" s="39" t="s">
        <v>79</v>
      </c>
      <c r="H74" s="14" t="s">
        <v>6</v>
      </c>
      <c r="I74" s="6">
        <v>1.1499999999999999</v>
      </c>
      <c r="J74" s="6">
        <f>D73*I74</f>
        <v>22.815999999999999</v>
      </c>
      <c r="K74" s="42" t="s">
        <v>48</v>
      </c>
    </row>
    <row r="75" spans="1:11" s="3" customFormat="1" x14ac:dyDescent="0.3">
      <c r="A75" s="62"/>
      <c r="B75" s="63" t="s">
        <v>75</v>
      </c>
      <c r="C75" s="64" t="s">
        <v>6</v>
      </c>
      <c r="D75" s="65">
        <v>19.84</v>
      </c>
      <c r="E75" s="65"/>
      <c r="F75" s="61"/>
      <c r="G75" s="39" t="s">
        <v>52</v>
      </c>
      <c r="H75" s="14" t="s">
        <v>54</v>
      </c>
      <c r="I75" s="6">
        <v>0.4</v>
      </c>
      <c r="J75" s="6">
        <f>D75*I75</f>
        <v>7.9359999999999999</v>
      </c>
      <c r="K75" s="42" t="s">
        <v>48</v>
      </c>
    </row>
    <row r="76" spans="1:11" s="3" customFormat="1" ht="27.6" x14ac:dyDescent="0.3">
      <c r="A76" s="62"/>
      <c r="B76" s="63"/>
      <c r="C76" s="64"/>
      <c r="D76" s="65"/>
      <c r="E76" s="65"/>
      <c r="F76" s="61"/>
      <c r="G76" s="39" t="s">
        <v>78</v>
      </c>
      <c r="H76" s="14" t="s">
        <v>6</v>
      </c>
      <c r="I76" s="6">
        <v>1.1299999999999999</v>
      </c>
      <c r="J76" s="6">
        <f>D75*I76</f>
        <v>22.419199999999996</v>
      </c>
      <c r="K76" s="42" t="s">
        <v>48</v>
      </c>
    </row>
    <row r="77" spans="1:11" s="3" customFormat="1" ht="16.8" customHeight="1" x14ac:dyDescent="0.3">
      <c r="A77" s="17"/>
      <c r="B77" s="43" t="s">
        <v>81</v>
      </c>
      <c r="C77" s="14" t="s">
        <v>6</v>
      </c>
      <c r="D77" s="15">
        <v>15.04</v>
      </c>
      <c r="E77" s="15"/>
      <c r="F77" s="33"/>
      <c r="G77" s="39" t="s">
        <v>51</v>
      </c>
      <c r="H77" s="14" t="s">
        <v>54</v>
      </c>
      <c r="I77" s="6">
        <v>0.3</v>
      </c>
      <c r="J77" s="6">
        <f>D77*I77</f>
        <v>4.5119999999999996</v>
      </c>
      <c r="K77" s="42" t="s">
        <v>48</v>
      </c>
    </row>
    <row r="78" spans="1:11" s="3" customFormat="1" x14ac:dyDescent="0.3">
      <c r="A78" s="62"/>
      <c r="B78" s="63" t="s">
        <v>76</v>
      </c>
      <c r="C78" s="64" t="s">
        <v>20</v>
      </c>
      <c r="D78" s="65">
        <v>18.8</v>
      </c>
      <c r="E78" s="65"/>
      <c r="F78" s="61"/>
      <c r="G78" s="39" t="s">
        <v>52</v>
      </c>
      <c r="H78" s="14" t="s">
        <v>54</v>
      </c>
      <c r="I78" s="6">
        <f>0.4*0.8</f>
        <v>0.32000000000000006</v>
      </c>
      <c r="J78" s="6">
        <f>D78*I78</f>
        <v>6.0160000000000018</v>
      </c>
      <c r="K78" s="42" t="s">
        <v>48</v>
      </c>
    </row>
    <row r="79" spans="1:11" s="3" customFormat="1" x14ac:dyDescent="0.3">
      <c r="A79" s="62"/>
      <c r="B79" s="63"/>
      <c r="C79" s="64"/>
      <c r="D79" s="65"/>
      <c r="E79" s="65"/>
      <c r="F79" s="61"/>
      <c r="G79" s="39" t="s">
        <v>79</v>
      </c>
      <c r="H79" s="14" t="s">
        <v>6</v>
      </c>
      <c r="I79" s="6">
        <f>1.15*0.8</f>
        <v>0.91999999999999993</v>
      </c>
      <c r="J79" s="6">
        <f>D78*I79</f>
        <v>17.295999999999999</v>
      </c>
      <c r="K79" s="42" t="s">
        <v>48</v>
      </c>
    </row>
    <row r="80" spans="1:11" s="3" customFormat="1" x14ac:dyDescent="0.3">
      <c r="A80" s="62"/>
      <c r="B80" s="63" t="s">
        <v>77</v>
      </c>
      <c r="C80" s="64" t="s">
        <v>20</v>
      </c>
      <c r="D80" s="65">
        <v>18.8</v>
      </c>
      <c r="E80" s="65"/>
      <c r="F80" s="61"/>
      <c r="G80" s="39" t="s">
        <v>52</v>
      </c>
      <c r="H80" s="14" t="s">
        <v>54</v>
      </c>
      <c r="I80" s="6">
        <f>0.4*0.8</f>
        <v>0.32000000000000006</v>
      </c>
      <c r="J80" s="6">
        <f>D80*I80</f>
        <v>6.0160000000000018</v>
      </c>
      <c r="K80" s="42" t="s">
        <v>48</v>
      </c>
    </row>
    <row r="81" spans="1:11" s="3" customFormat="1" ht="27.6" x14ac:dyDescent="0.3">
      <c r="A81" s="62"/>
      <c r="B81" s="63"/>
      <c r="C81" s="64"/>
      <c r="D81" s="65"/>
      <c r="E81" s="65"/>
      <c r="F81" s="61"/>
      <c r="G81" s="39" t="s">
        <v>78</v>
      </c>
      <c r="H81" s="14" t="s">
        <v>6</v>
      </c>
      <c r="I81" s="6">
        <f>1.13*0.8</f>
        <v>0.90399999999999991</v>
      </c>
      <c r="J81" s="6">
        <f>D80*I81</f>
        <v>16.995200000000001</v>
      </c>
      <c r="K81" s="42" t="s">
        <v>48</v>
      </c>
    </row>
    <row r="82" spans="1:11" s="3" customFormat="1" ht="16.2" x14ac:dyDescent="0.3">
      <c r="A82" s="44"/>
      <c r="B82" s="45" t="s">
        <v>26</v>
      </c>
      <c r="C82" s="46"/>
      <c r="D82" s="47"/>
      <c r="E82" s="47"/>
      <c r="F82" s="48"/>
      <c r="G82" s="49"/>
      <c r="H82" s="46"/>
      <c r="I82" s="50"/>
      <c r="J82" s="50"/>
      <c r="K82" s="51"/>
    </row>
    <row r="83" spans="1:11" s="7" customFormat="1" ht="27.6" x14ac:dyDescent="0.25">
      <c r="A83" s="16"/>
      <c r="B83" s="9" t="s">
        <v>50</v>
      </c>
      <c r="C83" s="11" t="s">
        <v>6</v>
      </c>
      <c r="D83" s="12">
        <v>15.46</v>
      </c>
      <c r="E83" s="12"/>
      <c r="F83" s="33"/>
      <c r="G83" s="37" t="s">
        <v>27</v>
      </c>
      <c r="H83" s="12" t="s">
        <v>6</v>
      </c>
      <c r="I83" s="6">
        <v>1.03</v>
      </c>
      <c r="J83" s="6">
        <f>I83*D83</f>
        <v>15.923800000000002</v>
      </c>
      <c r="K83" s="42" t="s">
        <v>48</v>
      </c>
    </row>
    <row r="84" spans="1:11" s="3" customFormat="1" x14ac:dyDescent="0.25">
      <c r="A84" s="62"/>
      <c r="B84" s="63" t="s">
        <v>23</v>
      </c>
      <c r="C84" s="64" t="s">
        <v>6</v>
      </c>
      <c r="D84" s="65">
        <v>15.46</v>
      </c>
      <c r="E84" s="65"/>
      <c r="F84" s="61"/>
      <c r="G84" s="37" t="s">
        <v>22</v>
      </c>
      <c r="H84" s="11" t="s">
        <v>6</v>
      </c>
      <c r="I84" s="6">
        <v>1.1000000000000001</v>
      </c>
      <c r="J84" s="6">
        <f>I84*D84</f>
        <v>17.006000000000004</v>
      </c>
      <c r="K84" s="42" t="s">
        <v>48</v>
      </c>
    </row>
    <row r="85" spans="1:11" s="3" customFormat="1" x14ac:dyDescent="0.3">
      <c r="A85" s="62"/>
      <c r="B85" s="63"/>
      <c r="C85" s="64"/>
      <c r="D85" s="65"/>
      <c r="E85" s="65"/>
      <c r="F85" s="61"/>
      <c r="G85" s="38" t="s">
        <v>25</v>
      </c>
      <c r="H85" s="11" t="s">
        <v>20</v>
      </c>
      <c r="I85" s="6">
        <f>J85/D83</f>
        <v>0.41849935316946962</v>
      </c>
      <c r="J85" s="6">
        <f>3.27+3.2</f>
        <v>6.4700000000000006</v>
      </c>
      <c r="K85" s="42" t="s">
        <v>48</v>
      </c>
    </row>
    <row r="86" spans="1:11" s="3" customFormat="1" x14ac:dyDescent="0.25">
      <c r="A86" s="17"/>
      <c r="B86" s="43" t="s">
        <v>39</v>
      </c>
      <c r="C86" s="11" t="s">
        <v>6</v>
      </c>
      <c r="D86" s="12">
        <v>15.46</v>
      </c>
      <c r="E86" s="12"/>
      <c r="F86" s="33"/>
      <c r="G86" s="40" t="s">
        <v>38</v>
      </c>
      <c r="H86" s="11" t="s">
        <v>6</v>
      </c>
      <c r="I86" s="6">
        <v>1.1499999999999999</v>
      </c>
      <c r="J86" s="6">
        <f>D86*I86</f>
        <v>17.779</v>
      </c>
      <c r="K86" s="42" t="s">
        <v>48</v>
      </c>
    </row>
    <row r="87" spans="1:11" s="3" customFormat="1" ht="13.8" customHeight="1" x14ac:dyDescent="0.25">
      <c r="A87" s="62"/>
      <c r="B87" s="63" t="s">
        <v>40</v>
      </c>
      <c r="C87" s="64" t="s">
        <v>6</v>
      </c>
      <c r="D87" s="65">
        <v>15.46</v>
      </c>
      <c r="E87" s="65"/>
      <c r="F87" s="61"/>
      <c r="G87" s="40" t="s">
        <v>37</v>
      </c>
      <c r="H87" s="11" t="s">
        <v>8</v>
      </c>
      <c r="I87" s="6">
        <v>1.02</v>
      </c>
      <c r="J87" s="6">
        <f>D87*0.06*I87</f>
        <v>0.94615199999999999</v>
      </c>
      <c r="K87" s="42" t="s">
        <v>48</v>
      </c>
    </row>
    <row r="88" spans="1:11" s="3" customFormat="1" ht="28.2" thickBot="1" x14ac:dyDescent="0.35">
      <c r="A88" s="67"/>
      <c r="B88" s="66"/>
      <c r="C88" s="68"/>
      <c r="D88" s="69"/>
      <c r="E88" s="69"/>
      <c r="F88" s="76"/>
      <c r="G88" s="41" t="s">
        <v>9</v>
      </c>
      <c r="H88" s="18" t="s">
        <v>6</v>
      </c>
      <c r="I88" s="19">
        <f>J88/D87</f>
        <v>2.3104786545924965</v>
      </c>
      <c r="J88" s="19">
        <f>8.72+9.14+8.72+9.14</f>
        <v>35.72</v>
      </c>
      <c r="K88" s="42" t="s">
        <v>48</v>
      </c>
    </row>
    <row r="89" spans="1:11" s="8" customFormat="1" x14ac:dyDescent="0.25">
      <c r="A89" s="23"/>
      <c r="B89" s="24" t="s">
        <v>46</v>
      </c>
      <c r="C89" s="25"/>
      <c r="D89" s="25"/>
      <c r="E89" s="25"/>
      <c r="F89" s="34"/>
      <c r="G89" s="23"/>
      <c r="H89" s="26"/>
      <c r="I89" s="25"/>
      <c r="J89" s="25"/>
      <c r="K89" s="27"/>
    </row>
    <row r="90" spans="1:11" s="8" customFormat="1" ht="14.4" thickBot="1" x14ac:dyDescent="0.3">
      <c r="A90" s="28"/>
      <c r="B90" s="29" t="s">
        <v>47</v>
      </c>
      <c r="C90" s="30"/>
      <c r="D90" s="30"/>
      <c r="E90" s="30"/>
      <c r="F90" s="35"/>
      <c r="G90" s="28"/>
      <c r="H90" s="31"/>
      <c r="I90" s="30"/>
      <c r="J90" s="30"/>
      <c r="K90" s="32"/>
    </row>
    <row r="93" spans="1:11" x14ac:dyDescent="0.25">
      <c r="D93" s="5"/>
      <c r="G93" s="5"/>
      <c r="I93" s="5"/>
      <c r="J93" s="5"/>
    </row>
    <row r="94" spans="1:11" x14ac:dyDescent="0.25">
      <c r="D94" s="5"/>
      <c r="G94" s="5"/>
      <c r="I94" s="5"/>
      <c r="J94" s="5"/>
    </row>
    <row r="95" spans="1:11" x14ac:dyDescent="0.25">
      <c r="D95" s="5"/>
      <c r="G95" s="5"/>
      <c r="I95" s="5"/>
      <c r="J95" s="5"/>
    </row>
  </sheetData>
  <mergeCells count="158">
    <mergeCell ref="D68:D69"/>
    <mergeCell ref="E68:E69"/>
    <mergeCell ref="F68:F69"/>
    <mergeCell ref="F59:F60"/>
    <mergeCell ref="F64:F65"/>
    <mergeCell ref="A4:A5"/>
    <mergeCell ref="B4:B5"/>
    <mergeCell ref="C4:C5"/>
    <mergeCell ref="D4:D5"/>
    <mergeCell ref="A2:K2"/>
    <mergeCell ref="F84:F85"/>
    <mergeCell ref="F87:F88"/>
    <mergeCell ref="G4:K4"/>
    <mergeCell ref="E7:E8"/>
    <mergeCell ref="E10:E11"/>
    <mergeCell ref="E13:E14"/>
    <mergeCell ref="E16:E18"/>
    <mergeCell ref="E84:E85"/>
    <mergeCell ref="E87:E88"/>
    <mergeCell ref="E4:F4"/>
    <mergeCell ref="F27:F28"/>
    <mergeCell ref="F29:F30"/>
    <mergeCell ref="F57:F58"/>
    <mergeCell ref="F62:F63"/>
    <mergeCell ref="C52:C53"/>
    <mergeCell ref="D52:D53"/>
    <mergeCell ref="E52:E53"/>
    <mergeCell ref="F52:F53"/>
    <mergeCell ref="C68:C69"/>
    <mergeCell ref="B87:B88"/>
    <mergeCell ref="A87:A88"/>
    <mergeCell ref="B84:B85"/>
    <mergeCell ref="C84:C85"/>
    <mergeCell ref="D84:D85"/>
    <mergeCell ref="C87:C88"/>
    <mergeCell ref="D87:D88"/>
    <mergeCell ref="A84:A85"/>
    <mergeCell ref="A1:K1"/>
    <mergeCell ref="C16:C18"/>
    <mergeCell ref="D16:D18"/>
    <mergeCell ref="C7:C8"/>
    <mergeCell ref="D7:D8"/>
    <mergeCell ref="C10:C11"/>
    <mergeCell ref="D10:D11"/>
    <mergeCell ref="C13:C14"/>
    <mergeCell ref="D13:D14"/>
    <mergeCell ref="F7:F8"/>
    <mergeCell ref="F10:F11"/>
    <mergeCell ref="F13:F14"/>
    <mergeCell ref="F16:F18"/>
    <mergeCell ref="A7:A8"/>
    <mergeCell ref="B7:B8"/>
    <mergeCell ref="A10:A11"/>
    <mergeCell ref="B10:B11"/>
    <mergeCell ref="A16:A18"/>
    <mergeCell ref="A52:A53"/>
    <mergeCell ref="B52:B53"/>
    <mergeCell ref="A68:A69"/>
    <mergeCell ref="B68:B69"/>
    <mergeCell ref="B13:B14"/>
    <mergeCell ref="A13:A14"/>
    <mergeCell ref="B16:B18"/>
    <mergeCell ref="A21:A22"/>
    <mergeCell ref="B21:B22"/>
    <mergeCell ref="A31:A33"/>
    <mergeCell ref="B31:B33"/>
    <mergeCell ref="A47:A49"/>
    <mergeCell ref="B47:B49"/>
    <mergeCell ref="A39:A41"/>
    <mergeCell ref="F31:F33"/>
    <mergeCell ref="A44:A46"/>
    <mergeCell ref="B44:B46"/>
    <mergeCell ref="C44:C46"/>
    <mergeCell ref="D44:D46"/>
    <mergeCell ref="E44:E46"/>
    <mergeCell ref="F44:F46"/>
    <mergeCell ref="C21:C22"/>
    <mergeCell ref="D21:D22"/>
    <mergeCell ref="E21:E22"/>
    <mergeCell ref="F21:F22"/>
    <mergeCell ref="A24:A25"/>
    <mergeCell ref="B24:B25"/>
    <mergeCell ref="C24:C25"/>
    <mergeCell ref="D24:D25"/>
    <mergeCell ref="E24:E25"/>
    <mergeCell ref="F24:F25"/>
    <mergeCell ref="F39:F41"/>
    <mergeCell ref="C47:C49"/>
    <mergeCell ref="D47:D49"/>
    <mergeCell ref="E47:E49"/>
    <mergeCell ref="F47:F49"/>
    <mergeCell ref="A36:A38"/>
    <mergeCell ref="B36:B38"/>
    <mergeCell ref="C36:C38"/>
    <mergeCell ref="D36:D38"/>
    <mergeCell ref="E36:E38"/>
    <mergeCell ref="F36:F38"/>
    <mergeCell ref="A27:A28"/>
    <mergeCell ref="B27:B28"/>
    <mergeCell ref="C27:C28"/>
    <mergeCell ref="D27:D28"/>
    <mergeCell ref="E27:E28"/>
    <mergeCell ref="B39:B41"/>
    <mergeCell ref="C39:C41"/>
    <mergeCell ref="D39:D41"/>
    <mergeCell ref="E39:E41"/>
    <mergeCell ref="C31:C33"/>
    <mergeCell ref="D31:D33"/>
    <mergeCell ref="E31:E33"/>
    <mergeCell ref="A57:A58"/>
    <mergeCell ref="B57:B58"/>
    <mergeCell ref="C57:C58"/>
    <mergeCell ref="D57:D58"/>
    <mergeCell ref="E57:E58"/>
    <mergeCell ref="A29:A30"/>
    <mergeCell ref="B29:B30"/>
    <mergeCell ref="C29:C30"/>
    <mergeCell ref="D29:D30"/>
    <mergeCell ref="E29:E30"/>
    <mergeCell ref="A59:A60"/>
    <mergeCell ref="B59:B60"/>
    <mergeCell ref="C59:C60"/>
    <mergeCell ref="D59:D60"/>
    <mergeCell ref="E59:E60"/>
    <mergeCell ref="A64:A65"/>
    <mergeCell ref="B64:B65"/>
    <mergeCell ref="C64:C65"/>
    <mergeCell ref="D64:D65"/>
    <mergeCell ref="E64:E65"/>
    <mergeCell ref="A62:A63"/>
    <mergeCell ref="B62:B63"/>
    <mergeCell ref="C62:C63"/>
    <mergeCell ref="D62:D63"/>
    <mergeCell ref="E62:E63"/>
    <mergeCell ref="F73:F74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E73:E74"/>
    <mergeCell ref="F78:F79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</mergeCells>
  <dataValidations count="1">
    <dataValidation type="list" allowBlank="1" showInputMessage="1" showErrorMessage="1" sqref="G32 G48 G4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2025-04-02T13:40:55Z</dcterms:modified>
</cp:coreProperties>
</file>