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2" i="1" l="1"/>
  <c r="D142" i="1"/>
  <c r="D136" i="1"/>
  <c r="D139" i="1" s="1"/>
  <c r="D133" i="1"/>
  <c r="D134" i="1" s="1"/>
  <c r="D130" i="1"/>
  <c r="D131" i="1" s="1"/>
  <c r="D121" i="1"/>
  <c r="D111" i="1"/>
  <c r="D113" i="1" s="1"/>
  <c r="D108" i="1"/>
  <c r="D109" i="1" s="1"/>
  <c r="D104" i="1"/>
  <c r="D105" i="1" s="1"/>
  <c r="D96" i="1"/>
  <c r="D95" i="1"/>
  <c r="D89" i="1"/>
  <c r="D90" i="1" s="1"/>
  <c r="D78" i="1"/>
  <c r="D77" i="1"/>
  <c r="D72" i="1"/>
  <c r="D75" i="1" s="1"/>
  <c r="D69" i="1"/>
  <c r="D70" i="1" s="1"/>
  <c r="D65" i="1"/>
  <c r="D66" i="1" s="1"/>
  <c r="D67" i="1" s="1"/>
  <c r="D54" i="1"/>
  <c r="D53" i="1"/>
  <c r="D48" i="1"/>
  <c r="D51" i="1" s="1"/>
  <c r="D45" i="1"/>
  <c r="D46" i="1" s="1"/>
  <c r="D42" i="1"/>
  <c r="D43" i="1" s="1"/>
  <c r="D35" i="1"/>
  <c r="D34" i="1"/>
  <c r="D27" i="1"/>
  <c r="D26" i="1"/>
  <c r="D21" i="1"/>
  <c r="D20" i="1"/>
  <c r="D18" i="1"/>
  <c r="D17" i="1"/>
  <c r="D14" i="1"/>
  <c r="D8" i="1"/>
  <c r="D112" i="1" l="1"/>
  <c r="D24" i="1"/>
  <c r="D23" i="1"/>
  <c r="D114" i="1"/>
  <c r="D106" i="1"/>
  <c r="D9" i="1"/>
  <c r="D19" i="1"/>
  <c r="D50" i="1"/>
  <c r="D74" i="1"/>
  <c r="D138" i="1"/>
  <c r="D22" i="1"/>
  <c r="D49" i="1"/>
  <c r="D73" i="1"/>
  <c r="D137" i="1"/>
  <c r="D10" i="1" l="1"/>
</calcChain>
</file>

<file path=xl/sharedStrings.xml><?xml version="1.0" encoding="utf-8"?>
<sst xmlns="http://schemas.openxmlformats.org/spreadsheetml/2006/main" count="288" uniqueCount="74">
  <si>
    <t>Площа  ремонту покрівлі - 1116 м.кв та парапетів - 298 м.кв</t>
  </si>
  <si>
    <t>№ п\п</t>
  </si>
  <si>
    <t>Найменування робіт та затрат/матеріалів</t>
  </si>
  <si>
    <t>Одиниця вимиру</t>
  </si>
  <si>
    <t>Кількість</t>
  </si>
  <si>
    <t xml:space="preserve">Ділянка №1 </t>
  </si>
  <si>
    <t>Прибирання покрівлі від сміття</t>
  </si>
  <si>
    <t>м2</t>
  </si>
  <si>
    <t>Розбирання покриттів покрівлі з рулонних матеріалів в 1-3 шари</t>
  </si>
  <si>
    <t>Розбирання парапетних накривок з оцинкованої сталі зі збереженням</t>
  </si>
  <si>
    <t>м.п.</t>
  </si>
  <si>
    <t>Монтаж раніше демонтованих парапетних накривок з оцинкованої сталі з герметизацією</t>
  </si>
  <si>
    <t>Дюбель з ударним шурупом нейлон 6x60 мм  Expert Fix</t>
  </si>
  <si>
    <t>шт</t>
  </si>
  <si>
    <t>Клей-герметик поліуретановий Sikaflex-11 FC 600 мл</t>
  </si>
  <si>
    <t>Монтаж нових парапетних накривок з оцинкованої сталі з герметизацією</t>
  </si>
  <si>
    <t>Парапетна накривка з оцинкованої сталі (розгортка 520мм)</t>
  </si>
  <si>
    <t>Улаштування цементної вирівнювальної стяжки товщиною 50мм</t>
  </si>
  <si>
    <t xml:space="preserve">Siltek F-20 Стяжка для підлоги товщиною від 10-100 мм </t>
  </si>
  <si>
    <t>кг</t>
  </si>
  <si>
    <t>Нанесення праймеру (горизонт та примикання)</t>
  </si>
  <si>
    <t xml:space="preserve">Праймер BauGut </t>
  </si>
  <si>
    <t>Улаштування покрівель рулонних з матеріалів, що наплавляються, із застосуванням газопламеневих пальників, в два шари (горизонт)</t>
  </si>
  <si>
    <t>Улаштування покрівель рулонних з матеріалів, що наплавляються, із застосуванням газопламеневих пальників, в два шари (примикання)</t>
  </si>
  <si>
    <t>HYDROBASE FLEX ЕКП/ГІДРОБЕЙС ФЛЕКС ЕКП 5,3 ( 10 м2/рул)</t>
  </si>
  <si>
    <t>Гідробейс Флекс ЕПП/ HYDROBASE FLEX ЕПП 4.1 (10 м2/рул)</t>
  </si>
  <si>
    <t>Газ пропан</t>
  </si>
  <si>
    <t>л</t>
  </si>
  <si>
    <t xml:space="preserve">Гідроізоляція вентканалів </t>
  </si>
  <si>
    <t>Гідроізоляція стійок</t>
  </si>
  <si>
    <t>Гідроізоляція опор антени</t>
  </si>
  <si>
    <t>Ділянка №2 (Гараж)</t>
  </si>
  <si>
    <t>Гідроізоляція аераторів</t>
  </si>
  <si>
    <t>Ділянка №3</t>
  </si>
  <si>
    <t>Заміна водостічних жолобів</t>
  </si>
  <si>
    <t>Жолоб  L= 900 мм оцинк. метал. 0,5 мм</t>
  </si>
  <si>
    <t>Демонтаж вiконних блоків площею до 1 м2</t>
  </si>
  <si>
    <t>Заповнення вiконних прорiзiв готовими блоками площею до 1 м2 з металопластику</t>
  </si>
  <si>
    <t>Вікно металопластікове 880х870мм поворотно-відкидне  із однокамерним склопакетом</t>
  </si>
  <si>
    <t>Анкерна пластина 164 мм</t>
  </si>
  <si>
    <t>Анкер Steelfix рамний 10х112/М10 для вікон TFC</t>
  </si>
  <si>
    <t>Піна монтажна BauGut всесезонна 750 мл</t>
  </si>
  <si>
    <t>Вiдбивання штукатурки по цеглi та бетону зi стiн та стель, площа вiдбивання в одному мiсцi бiльше 5 м2</t>
  </si>
  <si>
    <t xml:space="preserve">Грунтування поверхонь стiн </t>
  </si>
  <si>
    <t xml:space="preserve">Штукатурення поверхонь стiн </t>
  </si>
  <si>
    <t>Ґрунтовка глибокопроникна Ceresit CT 17 10 л</t>
  </si>
  <si>
    <t>Siltek B-25 Суміш універсальна сухий бетон 25 кг</t>
  </si>
  <si>
    <t>Маяк штукатурний 10x3000 мм</t>
  </si>
  <si>
    <t>Установлення та розбирання зовнішніх металевих трубчастих інвентарних риштувань</t>
  </si>
  <si>
    <t>Ділянка №4</t>
  </si>
  <si>
    <t>Улаштування примикань рубероїду до стін</t>
  </si>
  <si>
    <t>Планка притискна алюмінієва</t>
  </si>
  <si>
    <t xml:space="preserve">Жолоб  L= 900 мм оцинк. метал. 0,5 мм </t>
  </si>
  <si>
    <t>Ділянка №5</t>
  </si>
  <si>
    <t>№6. Інші витрати</t>
  </si>
  <si>
    <t>Заміна водостічних труб із оцинкованої сталі</t>
  </si>
  <si>
    <t>Труба оцинкована d 150 мм</t>
  </si>
  <si>
    <t>Скоба 0,5 мм нерж Ф150 мм Versia-Lux</t>
  </si>
  <si>
    <t>Оренда автокрану</t>
  </si>
  <si>
    <t>год</t>
  </si>
  <si>
    <t xml:space="preserve">Транспортні витрати </t>
  </si>
  <si>
    <t>км</t>
  </si>
  <si>
    <t>Витрати на відрядження</t>
  </si>
  <si>
    <t>доба</t>
  </si>
  <si>
    <t>Вивіз сміття</t>
  </si>
  <si>
    <t>посл.</t>
  </si>
  <si>
    <t>Мішки будівельні</t>
  </si>
  <si>
    <t>Заг-виробничі витрати (% від вартості робіт)</t>
  </si>
  <si>
    <t>%</t>
  </si>
  <si>
    <t>Роботи по розділу №1:</t>
  </si>
  <si>
    <t>Роботи по розділу№2:</t>
  </si>
  <si>
    <t>Роботи по розділу№3:</t>
  </si>
  <si>
    <t>Роботи по розділу №4:</t>
  </si>
  <si>
    <t>Роботи по розділу №5: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</si>
</sst>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</font>
    <font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" fontId="6" fillId="2" borderId="6" xfId="0" applyNumberFormat="1" applyFont="1" applyFill="1" applyBorder="1" applyAlignment="1">
      <alignment horizontal="center" vertical="center"/>
    </xf>
    <xf numFmtId="1" fontId="3" fillId="0" borderId="7" xfId="1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/>
    </xf>
    <xf numFmtId="1" fontId="2" fillId="0" borderId="11" xfId="1" applyNumberFormat="1" applyFont="1" applyFill="1" applyBorder="1" applyAlignment="1">
      <alignment horizontal="center" vertical="center"/>
    </xf>
    <xf numFmtId="0" fontId="7" fillId="0" borderId="12" xfId="0" applyFont="1" applyFill="1" applyBorder="1"/>
    <xf numFmtId="0" fontId="7" fillId="0" borderId="10" xfId="0" applyFont="1" applyFill="1" applyBorder="1" applyAlignment="1">
      <alignment horizontal="center" vertical="center"/>
    </xf>
    <xf numFmtId="4" fontId="9" fillId="0" borderId="9" xfId="2" applyNumberFormat="1" applyFont="1" applyFill="1" applyBorder="1" applyAlignment="1">
      <alignment horizontal="center" vertical="center"/>
    </xf>
    <xf numFmtId="1" fontId="2" fillId="0" borderId="7" xfId="1" applyNumberFormat="1" applyFont="1" applyFill="1" applyBorder="1" applyAlignment="1">
      <alignment horizontal="center" vertical="center"/>
    </xf>
    <xf numFmtId="0" fontId="7" fillId="0" borderId="8" xfId="0" applyFont="1" applyFill="1" applyBorder="1"/>
    <xf numFmtId="0" fontId="7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7" fillId="0" borderId="10" xfId="0" applyFont="1" applyFill="1" applyBorder="1"/>
    <xf numFmtId="4" fontId="9" fillId="0" borderId="10" xfId="2" applyNumberFormat="1" applyFont="1" applyFill="1" applyBorder="1" applyAlignment="1">
      <alignment horizontal="center" vertical="center"/>
    </xf>
    <xf numFmtId="1" fontId="3" fillId="4" borderId="14" xfId="1" applyNumberFormat="1" applyFont="1" applyFill="1" applyBorder="1" applyAlignment="1">
      <alignment vertical="center"/>
    </xf>
    <xf numFmtId="1" fontId="3" fillId="4" borderId="16" xfId="1" applyNumberFormat="1" applyFont="1" applyFill="1" applyBorder="1" applyAlignment="1">
      <alignment vertical="center"/>
    </xf>
    <xf numFmtId="1" fontId="3" fillId="2" borderId="7" xfId="1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1" fontId="3" fillId="0" borderId="11" xfId="1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1" fontId="3" fillId="0" borderId="10" xfId="1" applyNumberFormat="1" applyFont="1" applyFill="1" applyBorder="1" applyAlignment="1">
      <alignment horizontal="center" vertical="center"/>
    </xf>
    <xf numFmtId="0" fontId="3" fillId="0" borderId="10" xfId="0" applyFont="1" applyFill="1" applyBorder="1"/>
    <xf numFmtId="0" fontId="3" fillId="0" borderId="10" xfId="0" applyFont="1" applyFill="1" applyBorder="1" applyAlignment="1">
      <alignment horizontal="center" vertical="center"/>
    </xf>
    <xf numFmtId="4" fontId="6" fillId="0" borderId="10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3" fillId="4" borderId="13" xfId="1" applyNumberFormat="1" applyFont="1" applyFill="1" applyBorder="1" applyAlignment="1">
      <alignment horizontal="right" vertical="center"/>
    </xf>
    <xf numFmtId="1" fontId="3" fillId="4" borderId="14" xfId="1" applyNumberFormat="1" applyFont="1" applyFill="1" applyBorder="1" applyAlignment="1">
      <alignment horizontal="right" vertical="center"/>
    </xf>
    <xf numFmtId="1" fontId="3" fillId="4" borderId="15" xfId="1" applyNumberFormat="1" applyFont="1" applyFill="1" applyBorder="1" applyAlignment="1">
      <alignment horizontal="right" vertical="center"/>
    </xf>
    <xf numFmtId="1" fontId="3" fillId="4" borderId="16" xfId="1" applyNumberFormat="1" applyFont="1" applyFill="1" applyBorder="1" applyAlignment="1">
      <alignment horizontal="right" vertic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tabSelected="1" topLeftCell="A130" workbookViewId="0">
      <selection activeCell="H139" sqref="H139"/>
    </sheetView>
  </sheetViews>
  <sheetFormatPr defaultRowHeight="15" x14ac:dyDescent="0.25"/>
  <cols>
    <col min="2" max="2" width="95.28515625" customWidth="1"/>
    <col min="3" max="3" width="24" customWidth="1"/>
    <col min="4" max="4" width="21" customWidth="1"/>
  </cols>
  <sheetData>
    <row r="1" spans="1:4" ht="15.75" thickBot="1" x14ac:dyDescent="0.3"/>
    <row r="2" spans="1:4" ht="15.75" thickBot="1" x14ac:dyDescent="0.3">
      <c r="A2" s="1"/>
      <c r="B2" s="2" t="s">
        <v>0</v>
      </c>
      <c r="C2" s="3"/>
      <c r="D2" s="4"/>
    </row>
    <row r="3" spans="1:4" ht="15.75" thickBot="1" x14ac:dyDescent="0.3">
      <c r="A3" s="1"/>
      <c r="B3" s="5"/>
      <c r="C3" s="3"/>
      <c r="D3" s="4"/>
    </row>
    <row r="4" spans="1:4" ht="15.75" thickBot="1" x14ac:dyDescent="0.3">
      <c r="A4" s="6" t="s">
        <v>1</v>
      </c>
      <c r="B4" s="7" t="s">
        <v>2</v>
      </c>
      <c r="C4" s="8" t="s">
        <v>3</v>
      </c>
      <c r="D4" s="8" t="s">
        <v>4</v>
      </c>
    </row>
    <row r="5" spans="1:4" ht="15.75" thickBot="1" x14ac:dyDescent="0.3">
      <c r="A5" s="9"/>
      <c r="B5" s="10" t="s">
        <v>5</v>
      </c>
      <c r="C5" s="11"/>
      <c r="D5" s="12"/>
    </row>
    <row r="6" spans="1:4" x14ac:dyDescent="0.25">
      <c r="A6" s="13">
        <v>1</v>
      </c>
      <c r="B6" s="14" t="s">
        <v>6</v>
      </c>
      <c r="C6" s="15" t="s">
        <v>7</v>
      </c>
      <c r="D6" s="16">
        <v>163.9</v>
      </c>
    </row>
    <row r="7" spans="1:4" ht="28.5" x14ac:dyDescent="0.25">
      <c r="A7" s="13">
        <v>2</v>
      </c>
      <c r="B7" s="14" t="s">
        <v>8</v>
      </c>
      <c r="C7" s="15" t="s">
        <v>7</v>
      </c>
      <c r="D7" s="16">
        <v>55</v>
      </c>
    </row>
    <row r="8" spans="1:4" ht="28.5" x14ac:dyDescent="0.25">
      <c r="A8" s="13">
        <v>3</v>
      </c>
      <c r="B8" s="14" t="s">
        <v>9</v>
      </c>
      <c r="C8" s="15" t="s">
        <v>10</v>
      </c>
      <c r="D8" s="16">
        <f>36.5-6</f>
        <v>30.5</v>
      </c>
    </row>
    <row r="9" spans="1:4" ht="28.5" x14ac:dyDescent="0.25">
      <c r="A9" s="13">
        <v>4</v>
      </c>
      <c r="B9" s="14" t="s">
        <v>11</v>
      </c>
      <c r="C9" s="15" t="s">
        <v>10</v>
      </c>
      <c r="D9" s="16">
        <f>D8</f>
        <v>30.5</v>
      </c>
    </row>
    <row r="10" spans="1:4" x14ac:dyDescent="0.25">
      <c r="A10" s="17"/>
      <c r="B10" s="18" t="s">
        <v>12</v>
      </c>
      <c r="C10" s="19" t="s">
        <v>13</v>
      </c>
      <c r="D10" s="20">
        <f>CEILING(D9*2/0.3,10)</f>
        <v>210</v>
      </c>
    </row>
    <row r="11" spans="1:4" x14ac:dyDescent="0.25">
      <c r="A11" s="21"/>
      <c r="B11" s="22" t="s">
        <v>14</v>
      </c>
      <c r="C11" s="23" t="s">
        <v>13</v>
      </c>
      <c r="D11" s="20">
        <v>3</v>
      </c>
    </row>
    <row r="12" spans="1:4" ht="28.5" x14ac:dyDescent="0.25">
      <c r="A12" s="13">
        <v>5</v>
      </c>
      <c r="B12" s="14" t="s">
        <v>15</v>
      </c>
      <c r="C12" s="15" t="s">
        <v>10</v>
      </c>
      <c r="D12" s="16">
        <v>6</v>
      </c>
    </row>
    <row r="13" spans="1:4" x14ac:dyDescent="0.25">
      <c r="A13" s="21"/>
      <c r="B13" s="22" t="s">
        <v>16</v>
      </c>
      <c r="C13" s="23" t="s">
        <v>10</v>
      </c>
      <c r="D13" s="20">
        <v>6</v>
      </c>
    </row>
    <row r="14" spans="1:4" x14ac:dyDescent="0.25">
      <c r="A14" s="17"/>
      <c r="B14" s="18" t="s">
        <v>12</v>
      </c>
      <c r="C14" s="19" t="s">
        <v>13</v>
      </c>
      <c r="D14" s="20">
        <f>CEILING(D12*2/0.3,10)</f>
        <v>40</v>
      </c>
    </row>
    <row r="15" spans="1:4" x14ac:dyDescent="0.25">
      <c r="A15" s="21"/>
      <c r="B15" s="22" t="s">
        <v>14</v>
      </c>
      <c r="C15" s="23" t="s">
        <v>13</v>
      </c>
      <c r="D15" s="20">
        <v>1</v>
      </c>
    </row>
    <row r="16" spans="1:4" ht="28.5" x14ac:dyDescent="0.25">
      <c r="A16" s="13">
        <v>6</v>
      </c>
      <c r="B16" s="14" t="s">
        <v>17</v>
      </c>
      <c r="C16" s="15" t="s">
        <v>7</v>
      </c>
      <c r="D16" s="16">
        <v>43</v>
      </c>
    </row>
    <row r="17" spans="1:4" x14ac:dyDescent="0.25">
      <c r="A17" s="17"/>
      <c r="B17" s="18" t="s">
        <v>18</v>
      </c>
      <c r="C17" s="19" t="s">
        <v>19</v>
      </c>
      <c r="D17" s="20">
        <f>CEILING(D16*1.9*50,25)</f>
        <v>4100</v>
      </c>
    </row>
    <row r="18" spans="1:4" x14ac:dyDescent="0.25">
      <c r="A18" s="13">
        <v>7</v>
      </c>
      <c r="B18" s="14" t="s">
        <v>20</v>
      </c>
      <c r="C18" s="15" t="s">
        <v>7</v>
      </c>
      <c r="D18" s="16">
        <f>163.9+48.9*0.93+28.4*1</f>
        <v>237.77700000000002</v>
      </c>
    </row>
    <row r="19" spans="1:4" x14ac:dyDescent="0.25">
      <c r="A19" s="24"/>
      <c r="B19" s="25" t="s">
        <v>21</v>
      </c>
      <c r="C19" s="26" t="s">
        <v>19</v>
      </c>
      <c r="D19" s="27">
        <f>CEILING(0.25*D18,2.5)</f>
        <v>60</v>
      </c>
    </row>
    <row r="20" spans="1:4" ht="42.75" x14ac:dyDescent="0.25">
      <c r="A20" s="13">
        <v>8</v>
      </c>
      <c r="B20" s="14" t="s">
        <v>22</v>
      </c>
      <c r="C20" s="15" t="s">
        <v>7</v>
      </c>
      <c r="D20" s="16">
        <f>163.9</f>
        <v>163.9</v>
      </c>
    </row>
    <row r="21" spans="1:4" ht="42.75" x14ac:dyDescent="0.25">
      <c r="A21" s="13">
        <v>9</v>
      </c>
      <c r="B21" s="14" t="s">
        <v>23</v>
      </c>
      <c r="C21" s="15" t="s">
        <v>7</v>
      </c>
      <c r="D21" s="16">
        <f>48.9*0.93+28.4*1</f>
        <v>73.87700000000001</v>
      </c>
    </row>
    <row r="22" spans="1:4" x14ac:dyDescent="0.25">
      <c r="A22" s="24"/>
      <c r="B22" s="25" t="s">
        <v>24</v>
      </c>
      <c r="C22" s="26" t="s">
        <v>7</v>
      </c>
      <c r="D22" s="27">
        <f>CEILING((D20+D21)*1.1,5)</f>
        <v>265</v>
      </c>
    </row>
    <row r="23" spans="1:4" x14ac:dyDescent="0.25">
      <c r="A23" s="28"/>
      <c r="B23" s="29" t="s">
        <v>25</v>
      </c>
      <c r="C23" s="30" t="s">
        <v>7</v>
      </c>
      <c r="D23" s="31">
        <f>CEILING((D20+D21)*1.1,5)</f>
        <v>265</v>
      </c>
    </row>
    <row r="24" spans="1:4" x14ac:dyDescent="0.25">
      <c r="A24" s="17"/>
      <c r="B24" s="32" t="s">
        <v>26</v>
      </c>
      <c r="C24" s="19" t="s">
        <v>27</v>
      </c>
      <c r="D24" s="33">
        <f>CEILING(((D20+D21)*0.65*2),1)</f>
        <v>310</v>
      </c>
    </row>
    <row r="25" spans="1:4" x14ac:dyDescent="0.25">
      <c r="A25" s="13">
        <v>10</v>
      </c>
      <c r="B25" s="14" t="s">
        <v>28</v>
      </c>
      <c r="C25" s="15" t="s">
        <v>13</v>
      </c>
      <c r="D25" s="16">
        <v>4</v>
      </c>
    </row>
    <row r="26" spans="1:4" x14ac:dyDescent="0.25">
      <c r="A26" s="24"/>
      <c r="B26" s="25" t="s">
        <v>24</v>
      </c>
      <c r="C26" s="26" t="s">
        <v>7</v>
      </c>
      <c r="D26" s="27">
        <f>CEILING(0.48*0.5*4*1.1*D25,1)</f>
        <v>5</v>
      </c>
    </row>
    <row r="27" spans="1:4" x14ac:dyDescent="0.25">
      <c r="A27" s="28"/>
      <c r="B27" s="29" t="s">
        <v>25</v>
      </c>
      <c r="C27" s="30" t="s">
        <v>7</v>
      </c>
      <c r="D27" s="31">
        <f>CEILING(0.48*0.5*4*1.1*D25,1)</f>
        <v>5</v>
      </c>
    </row>
    <row r="28" spans="1:4" x14ac:dyDescent="0.25">
      <c r="A28" s="17"/>
      <c r="B28" s="32" t="s">
        <v>26</v>
      </c>
      <c r="C28" s="19" t="s">
        <v>27</v>
      </c>
      <c r="D28" s="33">
        <v>5</v>
      </c>
    </row>
    <row r="29" spans="1:4" x14ac:dyDescent="0.25">
      <c r="A29" s="13">
        <v>11</v>
      </c>
      <c r="B29" s="14" t="s">
        <v>29</v>
      </c>
      <c r="C29" s="15" t="s">
        <v>13</v>
      </c>
      <c r="D29" s="16">
        <v>3</v>
      </c>
    </row>
    <row r="30" spans="1:4" x14ac:dyDescent="0.25">
      <c r="A30" s="24"/>
      <c r="B30" s="25" t="s">
        <v>24</v>
      </c>
      <c r="C30" s="26" t="s">
        <v>7</v>
      </c>
      <c r="D30" s="27">
        <v>3</v>
      </c>
    </row>
    <row r="31" spans="1:4" x14ac:dyDescent="0.25">
      <c r="A31" s="28"/>
      <c r="B31" s="29" t="s">
        <v>25</v>
      </c>
      <c r="C31" s="30" t="s">
        <v>7</v>
      </c>
      <c r="D31" s="31">
        <v>3</v>
      </c>
    </row>
    <row r="32" spans="1:4" x14ac:dyDescent="0.25">
      <c r="A32" s="17"/>
      <c r="B32" s="32" t="s">
        <v>26</v>
      </c>
      <c r="C32" s="19" t="s">
        <v>27</v>
      </c>
      <c r="D32" s="33">
        <v>3</v>
      </c>
    </row>
    <row r="33" spans="1:4" x14ac:dyDescent="0.25">
      <c r="A33" s="13">
        <v>12</v>
      </c>
      <c r="B33" s="14" t="s">
        <v>30</v>
      </c>
      <c r="C33" s="15" t="s">
        <v>13</v>
      </c>
      <c r="D33" s="16">
        <v>7</v>
      </c>
    </row>
    <row r="34" spans="1:4" x14ac:dyDescent="0.25">
      <c r="A34" s="24"/>
      <c r="B34" s="25" t="s">
        <v>24</v>
      </c>
      <c r="C34" s="26" t="s">
        <v>7</v>
      </c>
      <c r="D34" s="27">
        <f>CEILING(0.3*0.15*4*1.1*D33,1)</f>
        <v>2</v>
      </c>
    </row>
    <row r="35" spans="1:4" x14ac:dyDescent="0.25">
      <c r="A35" s="28"/>
      <c r="B35" s="29" t="s">
        <v>25</v>
      </c>
      <c r="C35" s="30" t="s">
        <v>7</v>
      </c>
      <c r="D35" s="31">
        <f>CEILING(0.3*0.15*4*1.1*D33,1)</f>
        <v>2</v>
      </c>
    </row>
    <row r="36" spans="1:4" x14ac:dyDescent="0.25">
      <c r="A36" s="17"/>
      <c r="B36" s="32" t="s">
        <v>26</v>
      </c>
      <c r="C36" s="19" t="s">
        <v>27</v>
      </c>
      <c r="D36" s="33">
        <v>2</v>
      </c>
    </row>
    <row r="37" spans="1:4" x14ac:dyDescent="0.25">
      <c r="A37" s="49" t="s">
        <v>69</v>
      </c>
      <c r="B37" s="50"/>
      <c r="C37" s="50"/>
      <c r="D37" s="34"/>
    </row>
    <row r="38" spans="1:4" ht="15.75" thickBot="1" x14ac:dyDescent="0.3">
      <c r="A38" s="51"/>
      <c r="B38" s="52"/>
      <c r="C38" s="52"/>
      <c r="D38" s="35"/>
    </row>
    <row r="39" spans="1:4" x14ac:dyDescent="0.25">
      <c r="A39" s="36"/>
      <c r="B39" s="37" t="s">
        <v>31</v>
      </c>
      <c r="C39" s="38"/>
      <c r="D39" s="39"/>
    </row>
    <row r="40" spans="1:4" x14ac:dyDescent="0.25">
      <c r="A40" s="13">
        <v>1</v>
      </c>
      <c r="B40" s="14" t="s">
        <v>6</v>
      </c>
      <c r="C40" s="15" t="s">
        <v>7</v>
      </c>
      <c r="D40" s="16">
        <v>196.2</v>
      </c>
    </row>
    <row r="41" spans="1:4" ht="28.5" x14ac:dyDescent="0.25">
      <c r="A41" s="13">
        <v>2</v>
      </c>
      <c r="B41" s="14" t="s">
        <v>9</v>
      </c>
      <c r="C41" s="15" t="s">
        <v>10</v>
      </c>
      <c r="D41" s="16">
        <v>39.700000000000003</v>
      </c>
    </row>
    <row r="42" spans="1:4" ht="28.5" x14ac:dyDescent="0.25">
      <c r="A42" s="13">
        <v>3</v>
      </c>
      <c r="B42" s="14" t="s">
        <v>11</v>
      </c>
      <c r="C42" s="15" t="s">
        <v>10</v>
      </c>
      <c r="D42" s="16">
        <f>D41</f>
        <v>39.700000000000003</v>
      </c>
    </row>
    <row r="43" spans="1:4" x14ac:dyDescent="0.25">
      <c r="A43" s="17"/>
      <c r="B43" s="18" t="s">
        <v>12</v>
      </c>
      <c r="C43" s="19" t="s">
        <v>13</v>
      </c>
      <c r="D43" s="20">
        <f>CEILING(D42*2/0.3,10)</f>
        <v>270</v>
      </c>
    </row>
    <row r="44" spans="1:4" x14ac:dyDescent="0.25">
      <c r="A44" s="21"/>
      <c r="B44" s="22" t="s">
        <v>14</v>
      </c>
      <c r="C44" s="23" t="s">
        <v>13</v>
      </c>
      <c r="D44" s="20">
        <v>4</v>
      </c>
    </row>
    <row r="45" spans="1:4" x14ac:dyDescent="0.25">
      <c r="A45" s="13">
        <v>4</v>
      </c>
      <c r="B45" s="14" t="s">
        <v>20</v>
      </c>
      <c r="C45" s="15" t="s">
        <v>7</v>
      </c>
      <c r="D45" s="16">
        <f>196.2+9.3*1.08*2+21.1*0.5</f>
        <v>226.83799999999999</v>
      </c>
    </row>
    <row r="46" spans="1:4" x14ac:dyDescent="0.25">
      <c r="A46" s="24"/>
      <c r="B46" s="25" t="s">
        <v>21</v>
      </c>
      <c r="C46" s="26" t="s">
        <v>19</v>
      </c>
      <c r="D46" s="27">
        <f>CEILING(0.25*D45,2.5)</f>
        <v>57.5</v>
      </c>
    </row>
    <row r="47" spans="1:4" ht="42.75" x14ac:dyDescent="0.25">
      <c r="A47" s="13">
        <v>5</v>
      </c>
      <c r="B47" s="14" t="s">
        <v>22</v>
      </c>
      <c r="C47" s="15" t="s">
        <v>7</v>
      </c>
      <c r="D47" s="16">
        <v>196.2</v>
      </c>
    </row>
    <row r="48" spans="1:4" ht="42.75" x14ac:dyDescent="0.25">
      <c r="A48" s="13">
        <v>6</v>
      </c>
      <c r="B48" s="14" t="s">
        <v>23</v>
      </c>
      <c r="C48" s="15" t="s">
        <v>7</v>
      </c>
      <c r="D48" s="16">
        <f>9.3*1.08*2+21.1*0.5</f>
        <v>30.638000000000005</v>
      </c>
    </row>
    <row r="49" spans="1:4" x14ac:dyDescent="0.25">
      <c r="A49" s="24"/>
      <c r="B49" s="25" t="s">
        <v>24</v>
      </c>
      <c r="C49" s="26" t="s">
        <v>7</v>
      </c>
      <c r="D49" s="27">
        <f>CEILING((D47+D48)*1.1,5)</f>
        <v>250</v>
      </c>
    </row>
    <row r="50" spans="1:4" x14ac:dyDescent="0.25">
      <c r="A50" s="28"/>
      <c r="B50" s="29" t="s">
        <v>25</v>
      </c>
      <c r="C50" s="30" t="s">
        <v>7</v>
      </c>
      <c r="D50" s="31">
        <f>CEILING((D47+D48)*1.1,5)</f>
        <v>250</v>
      </c>
    </row>
    <row r="51" spans="1:4" x14ac:dyDescent="0.25">
      <c r="A51" s="17"/>
      <c r="B51" s="32" t="s">
        <v>26</v>
      </c>
      <c r="C51" s="19" t="s">
        <v>27</v>
      </c>
      <c r="D51" s="33">
        <f>CEILING(((D47+D48)*0.65*2),1)</f>
        <v>295</v>
      </c>
    </row>
    <row r="52" spans="1:4" x14ac:dyDescent="0.25">
      <c r="A52" s="13">
        <v>7</v>
      </c>
      <c r="B52" s="14" t="s">
        <v>28</v>
      </c>
      <c r="C52" s="15" t="s">
        <v>13</v>
      </c>
      <c r="D52" s="16">
        <v>1</v>
      </c>
    </row>
    <row r="53" spans="1:4" x14ac:dyDescent="0.25">
      <c r="A53" s="24"/>
      <c r="B53" s="25" t="s">
        <v>24</v>
      </c>
      <c r="C53" s="26" t="s">
        <v>7</v>
      </c>
      <c r="D53" s="27">
        <f>CEILING(4.71*0.5*1.1*D52,1)</f>
        <v>3</v>
      </c>
    </row>
    <row r="54" spans="1:4" x14ac:dyDescent="0.25">
      <c r="A54" s="28"/>
      <c r="B54" s="29" t="s">
        <v>25</v>
      </c>
      <c r="C54" s="30" t="s">
        <v>7</v>
      </c>
      <c r="D54" s="31">
        <f>CEILING(4.71*0.5*1.1*D52,1)</f>
        <v>3</v>
      </c>
    </row>
    <row r="55" spans="1:4" x14ac:dyDescent="0.25">
      <c r="A55" s="17"/>
      <c r="B55" s="32" t="s">
        <v>26</v>
      </c>
      <c r="C55" s="19" t="s">
        <v>27</v>
      </c>
      <c r="D55" s="33">
        <v>5</v>
      </c>
    </row>
    <row r="56" spans="1:4" x14ac:dyDescent="0.25">
      <c r="A56" s="13">
        <v>8</v>
      </c>
      <c r="B56" s="14" t="s">
        <v>32</v>
      </c>
      <c r="C56" s="15" t="s">
        <v>13</v>
      </c>
      <c r="D56" s="16">
        <v>1</v>
      </c>
    </row>
    <row r="57" spans="1:4" x14ac:dyDescent="0.25">
      <c r="A57" s="24"/>
      <c r="B57" s="25" t="s">
        <v>24</v>
      </c>
      <c r="C57" s="26" t="s">
        <v>7</v>
      </c>
      <c r="D57" s="27">
        <v>1</v>
      </c>
    </row>
    <row r="58" spans="1:4" x14ac:dyDescent="0.25">
      <c r="A58" s="28"/>
      <c r="B58" s="29" t="s">
        <v>25</v>
      </c>
      <c r="C58" s="30" t="s">
        <v>7</v>
      </c>
      <c r="D58" s="31">
        <v>1</v>
      </c>
    </row>
    <row r="59" spans="1:4" x14ac:dyDescent="0.25">
      <c r="A59" s="17"/>
      <c r="B59" s="32" t="s">
        <v>26</v>
      </c>
      <c r="C59" s="19" t="s">
        <v>27</v>
      </c>
      <c r="D59" s="33">
        <v>1</v>
      </c>
    </row>
    <row r="60" spans="1:4" x14ac:dyDescent="0.25">
      <c r="A60" s="49" t="s">
        <v>70</v>
      </c>
      <c r="B60" s="50"/>
      <c r="C60" s="50"/>
      <c r="D60" s="34"/>
    </row>
    <row r="61" spans="1:4" x14ac:dyDescent="0.25">
      <c r="A61" s="49"/>
      <c r="B61" s="50"/>
      <c r="C61" s="50"/>
      <c r="D61" s="34"/>
    </row>
    <row r="62" spans="1:4" x14ac:dyDescent="0.25">
      <c r="A62" s="36"/>
      <c r="B62" s="37" t="s">
        <v>33</v>
      </c>
      <c r="C62" s="38"/>
      <c r="D62" s="39"/>
    </row>
    <row r="63" spans="1:4" x14ac:dyDescent="0.25">
      <c r="A63" s="13">
        <v>1</v>
      </c>
      <c r="B63" s="14" t="s">
        <v>6</v>
      </c>
      <c r="C63" s="15" t="s">
        <v>7</v>
      </c>
      <c r="D63" s="16">
        <v>253.1</v>
      </c>
    </row>
    <row r="64" spans="1:4" ht="28.5" x14ac:dyDescent="0.25">
      <c r="A64" s="13">
        <v>2</v>
      </c>
      <c r="B64" s="14" t="s">
        <v>8</v>
      </c>
      <c r="C64" s="15" t="s">
        <v>7</v>
      </c>
      <c r="D64" s="16">
        <v>25</v>
      </c>
    </row>
    <row r="65" spans="1:4" ht="28.5" x14ac:dyDescent="0.25">
      <c r="A65" s="13">
        <v>3</v>
      </c>
      <c r="B65" s="14" t="s">
        <v>9</v>
      </c>
      <c r="C65" s="15" t="s">
        <v>10</v>
      </c>
      <c r="D65" s="16">
        <f>54.6</f>
        <v>54.6</v>
      </c>
    </row>
    <row r="66" spans="1:4" ht="28.5" x14ac:dyDescent="0.25">
      <c r="A66" s="13">
        <v>4</v>
      </c>
      <c r="B66" s="14" t="s">
        <v>11</v>
      </c>
      <c r="C66" s="15" t="s">
        <v>10</v>
      </c>
      <c r="D66" s="16">
        <f>D65</f>
        <v>54.6</v>
      </c>
    </row>
    <row r="67" spans="1:4" x14ac:dyDescent="0.25">
      <c r="A67" s="17"/>
      <c r="B67" s="18" t="s">
        <v>12</v>
      </c>
      <c r="C67" s="19" t="s">
        <v>13</v>
      </c>
      <c r="D67" s="20">
        <f>CEILING(D66*2/0.3,10)</f>
        <v>370</v>
      </c>
    </row>
    <row r="68" spans="1:4" x14ac:dyDescent="0.25">
      <c r="A68" s="21"/>
      <c r="B68" s="22" t="s">
        <v>14</v>
      </c>
      <c r="C68" s="23" t="s">
        <v>13</v>
      </c>
      <c r="D68" s="20">
        <v>10</v>
      </c>
    </row>
    <row r="69" spans="1:4" x14ac:dyDescent="0.25">
      <c r="A69" s="13">
        <v>5</v>
      </c>
      <c r="B69" s="14" t="s">
        <v>20</v>
      </c>
      <c r="C69" s="15" t="s">
        <v>7</v>
      </c>
      <c r="D69" s="16">
        <f>253.1+42.75*0.43+5.92*1.12*2+42.75*1.12</f>
        <v>332.62330000000003</v>
      </c>
    </row>
    <row r="70" spans="1:4" x14ac:dyDescent="0.25">
      <c r="A70" s="24"/>
      <c r="B70" s="25" t="s">
        <v>21</v>
      </c>
      <c r="C70" s="26" t="s">
        <v>19</v>
      </c>
      <c r="D70" s="27">
        <f>CEILING(0.25*D69,2.5)</f>
        <v>85</v>
      </c>
    </row>
    <row r="71" spans="1:4" ht="42.75" x14ac:dyDescent="0.25">
      <c r="A71" s="13">
        <v>6</v>
      </c>
      <c r="B71" s="14" t="s">
        <v>22</v>
      </c>
      <c r="C71" s="15" t="s">
        <v>7</v>
      </c>
      <c r="D71" s="16">
        <v>253.1</v>
      </c>
    </row>
    <row r="72" spans="1:4" ht="42.75" x14ac:dyDescent="0.25">
      <c r="A72" s="13">
        <v>7</v>
      </c>
      <c r="B72" s="14" t="s">
        <v>23</v>
      </c>
      <c r="C72" s="15" t="s">
        <v>7</v>
      </c>
      <c r="D72" s="16">
        <f>42.75*0.43+5.92*1.12*2+42.75*1.12</f>
        <v>79.523300000000006</v>
      </c>
    </row>
    <row r="73" spans="1:4" x14ac:dyDescent="0.25">
      <c r="A73" s="24"/>
      <c r="B73" s="25" t="s">
        <v>24</v>
      </c>
      <c r="C73" s="26" t="s">
        <v>7</v>
      </c>
      <c r="D73" s="27">
        <f>CEILING((D71+D72)*1.1,5)</f>
        <v>370</v>
      </c>
    </row>
    <row r="74" spans="1:4" x14ac:dyDescent="0.25">
      <c r="A74" s="28"/>
      <c r="B74" s="29" t="s">
        <v>25</v>
      </c>
      <c r="C74" s="30" t="s">
        <v>7</v>
      </c>
      <c r="D74" s="31">
        <f>CEILING((D71+D72)*1.1,5)</f>
        <v>370</v>
      </c>
    </row>
    <row r="75" spans="1:4" x14ac:dyDescent="0.25">
      <c r="A75" s="17"/>
      <c r="B75" s="32" t="s">
        <v>26</v>
      </c>
      <c r="C75" s="19" t="s">
        <v>27</v>
      </c>
      <c r="D75" s="33">
        <f>CEILING(((D71+D72)*0.65*2),1)</f>
        <v>433</v>
      </c>
    </row>
    <row r="76" spans="1:4" x14ac:dyDescent="0.25">
      <c r="A76" s="13">
        <v>8</v>
      </c>
      <c r="B76" s="14" t="s">
        <v>28</v>
      </c>
      <c r="C76" s="15" t="s">
        <v>13</v>
      </c>
      <c r="D76" s="16">
        <v>2</v>
      </c>
    </row>
    <row r="77" spans="1:4" x14ac:dyDescent="0.25">
      <c r="A77" s="24"/>
      <c r="B77" s="25" t="s">
        <v>24</v>
      </c>
      <c r="C77" s="26" t="s">
        <v>7</v>
      </c>
      <c r="D77" s="27">
        <f>CEILING(2.51*0.5*1.1*D76,1)</f>
        <v>3</v>
      </c>
    </row>
    <row r="78" spans="1:4" x14ac:dyDescent="0.25">
      <c r="A78" s="28"/>
      <c r="B78" s="29" t="s">
        <v>25</v>
      </c>
      <c r="C78" s="30" t="s">
        <v>7</v>
      </c>
      <c r="D78" s="31">
        <f>CEILING(2.51*0.5*1.1*D76,1)</f>
        <v>3</v>
      </c>
    </row>
    <row r="79" spans="1:4" x14ac:dyDescent="0.25">
      <c r="A79" s="17"/>
      <c r="B79" s="32" t="s">
        <v>26</v>
      </c>
      <c r="C79" s="19" t="s">
        <v>27</v>
      </c>
      <c r="D79" s="33">
        <v>3</v>
      </c>
    </row>
    <row r="80" spans="1:4" x14ac:dyDescent="0.25">
      <c r="A80" s="13">
        <v>9</v>
      </c>
      <c r="B80" s="14" t="s">
        <v>32</v>
      </c>
      <c r="C80" s="15" t="s">
        <v>13</v>
      </c>
      <c r="D80" s="16">
        <v>4</v>
      </c>
    </row>
    <row r="81" spans="1:4" x14ac:dyDescent="0.25">
      <c r="A81" s="24"/>
      <c r="B81" s="25" t="s">
        <v>24</v>
      </c>
      <c r="C81" s="26" t="s">
        <v>7</v>
      </c>
      <c r="D81" s="27">
        <v>2</v>
      </c>
    </row>
    <row r="82" spans="1:4" x14ac:dyDescent="0.25">
      <c r="A82" s="28"/>
      <c r="B82" s="29" t="s">
        <v>25</v>
      </c>
      <c r="C82" s="30" t="s">
        <v>7</v>
      </c>
      <c r="D82" s="31">
        <v>2</v>
      </c>
    </row>
    <row r="83" spans="1:4" x14ac:dyDescent="0.25">
      <c r="A83" s="17"/>
      <c r="B83" s="32" t="s">
        <v>26</v>
      </c>
      <c r="C83" s="19" t="s">
        <v>27</v>
      </c>
      <c r="D83" s="33">
        <v>2</v>
      </c>
    </row>
    <row r="84" spans="1:4" x14ac:dyDescent="0.25">
      <c r="A84" s="13">
        <v>10</v>
      </c>
      <c r="B84" s="40" t="s">
        <v>34</v>
      </c>
      <c r="C84" s="15" t="s">
        <v>13</v>
      </c>
      <c r="D84" s="16">
        <v>3</v>
      </c>
    </row>
    <row r="85" spans="1:4" x14ac:dyDescent="0.25">
      <c r="A85" s="24"/>
      <c r="B85" s="25" t="s">
        <v>35</v>
      </c>
      <c r="C85" s="26" t="s">
        <v>13</v>
      </c>
      <c r="D85" s="27">
        <v>3</v>
      </c>
    </row>
    <row r="86" spans="1:4" x14ac:dyDescent="0.25">
      <c r="A86" s="13">
        <v>11</v>
      </c>
      <c r="B86" s="14" t="s">
        <v>36</v>
      </c>
      <c r="C86" s="15" t="s">
        <v>13</v>
      </c>
      <c r="D86" s="16">
        <v>12</v>
      </c>
    </row>
    <row r="87" spans="1:4" ht="28.5" x14ac:dyDescent="0.25">
      <c r="A87" s="13">
        <v>12</v>
      </c>
      <c r="B87" s="14" t="s">
        <v>37</v>
      </c>
      <c r="C87" s="15" t="s">
        <v>13</v>
      </c>
      <c r="D87" s="16">
        <v>12</v>
      </c>
    </row>
    <row r="88" spans="1:4" ht="30" x14ac:dyDescent="0.25">
      <c r="A88" s="24"/>
      <c r="B88" s="41" t="s">
        <v>38</v>
      </c>
      <c r="C88" s="26" t="s">
        <v>13</v>
      </c>
      <c r="D88" s="27">
        <v>12</v>
      </c>
    </row>
    <row r="89" spans="1:4" x14ac:dyDescent="0.25">
      <c r="A89" s="28"/>
      <c r="B89" s="29" t="s">
        <v>39</v>
      </c>
      <c r="C89" s="30" t="s">
        <v>13</v>
      </c>
      <c r="D89" s="31">
        <f>8*D88</f>
        <v>96</v>
      </c>
    </row>
    <row r="90" spans="1:4" x14ac:dyDescent="0.25">
      <c r="A90" s="28"/>
      <c r="B90" s="29" t="s">
        <v>40</v>
      </c>
      <c r="C90" s="30" t="s">
        <v>13</v>
      </c>
      <c r="D90" s="31">
        <f>D89</f>
        <v>96</v>
      </c>
    </row>
    <row r="91" spans="1:4" x14ac:dyDescent="0.25">
      <c r="A91" s="28"/>
      <c r="B91" s="29" t="s">
        <v>41</v>
      </c>
      <c r="C91" s="30" t="s">
        <v>13</v>
      </c>
      <c r="D91" s="31">
        <v>12</v>
      </c>
    </row>
    <row r="92" spans="1:4" ht="28.5" x14ac:dyDescent="0.25">
      <c r="A92" s="13">
        <v>13</v>
      </c>
      <c r="B92" s="14" t="s">
        <v>42</v>
      </c>
      <c r="C92" s="15" t="s">
        <v>7</v>
      </c>
      <c r="D92" s="16">
        <v>110</v>
      </c>
    </row>
    <row r="93" spans="1:4" x14ac:dyDescent="0.25">
      <c r="A93" s="13">
        <v>14</v>
      </c>
      <c r="B93" s="14" t="s">
        <v>43</v>
      </c>
      <c r="C93" s="15" t="s">
        <v>7</v>
      </c>
      <c r="D93" s="16">
        <v>110</v>
      </c>
    </row>
    <row r="94" spans="1:4" x14ac:dyDescent="0.25">
      <c r="A94" s="13">
        <v>15</v>
      </c>
      <c r="B94" s="14" t="s">
        <v>44</v>
      </c>
      <c r="C94" s="15" t="s">
        <v>7</v>
      </c>
      <c r="D94" s="16">
        <v>110</v>
      </c>
    </row>
    <row r="95" spans="1:4" x14ac:dyDescent="0.25">
      <c r="A95" s="42"/>
      <c r="B95" s="43" t="s">
        <v>45</v>
      </c>
      <c r="C95" s="19" t="s">
        <v>27</v>
      </c>
      <c r="D95" s="33">
        <f>0.2*D94</f>
        <v>22</v>
      </c>
    </row>
    <row r="96" spans="1:4" x14ac:dyDescent="0.25">
      <c r="A96" s="24"/>
      <c r="B96" s="25" t="s">
        <v>46</v>
      </c>
      <c r="C96" s="26" t="s">
        <v>19</v>
      </c>
      <c r="D96" s="27">
        <f>CEILING(2*30*D94,25)</f>
        <v>6600</v>
      </c>
    </row>
    <row r="97" spans="1:4" x14ac:dyDescent="0.25">
      <c r="A97" s="28"/>
      <c r="B97" s="29" t="s">
        <v>47</v>
      </c>
      <c r="C97" s="30" t="s">
        <v>13</v>
      </c>
      <c r="D97" s="31">
        <v>40</v>
      </c>
    </row>
    <row r="98" spans="1:4" ht="28.5" x14ac:dyDescent="0.25">
      <c r="A98" s="13">
        <v>16</v>
      </c>
      <c r="B98" s="14" t="s">
        <v>48</v>
      </c>
      <c r="C98" s="15" t="s">
        <v>7</v>
      </c>
      <c r="D98" s="16">
        <v>110</v>
      </c>
    </row>
    <row r="99" spans="1:4" x14ac:dyDescent="0.25">
      <c r="A99" s="49" t="s">
        <v>71</v>
      </c>
      <c r="B99" s="50"/>
      <c r="C99" s="50"/>
      <c r="D99" s="34"/>
    </row>
    <row r="100" spans="1:4" x14ac:dyDescent="0.25">
      <c r="A100" s="49"/>
      <c r="B100" s="50"/>
      <c r="C100" s="50"/>
      <c r="D100" s="34"/>
    </row>
    <row r="101" spans="1:4" x14ac:dyDescent="0.25">
      <c r="A101" s="36"/>
      <c r="B101" s="37" t="s">
        <v>49</v>
      </c>
      <c r="C101" s="38"/>
      <c r="D101" s="39"/>
    </row>
    <row r="102" spans="1:4" x14ac:dyDescent="0.25">
      <c r="A102" s="13">
        <v>1</v>
      </c>
      <c r="B102" s="14" t="s">
        <v>6</v>
      </c>
      <c r="C102" s="15" t="s">
        <v>7</v>
      </c>
      <c r="D102" s="16">
        <v>431.7</v>
      </c>
    </row>
    <row r="103" spans="1:4" ht="28.5" x14ac:dyDescent="0.25">
      <c r="A103" s="13">
        <v>2</v>
      </c>
      <c r="B103" s="14" t="s">
        <v>8</v>
      </c>
      <c r="C103" s="15" t="s">
        <v>7</v>
      </c>
      <c r="D103" s="16">
        <v>25</v>
      </c>
    </row>
    <row r="104" spans="1:4" ht="28.5" x14ac:dyDescent="0.25">
      <c r="A104" s="13">
        <v>3</v>
      </c>
      <c r="B104" s="14" t="s">
        <v>9</v>
      </c>
      <c r="C104" s="15" t="s">
        <v>10</v>
      </c>
      <c r="D104" s="16">
        <f>65.5</f>
        <v>65.5</v>
      </c>
    </row>
    <row r="105" spans="1:4" ht="28.5" x14ac:dyDescent="0.25">
      <c r="A105" s="13">
        <v>4</v>
      </c>
      <c r="B105" s="14" t="s">
        <v>11</v>
      </c>
      <c r="C105" s="15" t="s">
        <v>10</v>
      </c>
      <c r="D105" s="16">
        <f>D104</f>
        <v>65.5</v>
      </c>
    </row>
    <row r="106" spans="1:4" x14ac:dyDescent="0.25">
      <c r="A106" s="17"/>
      <c r="B106" s="18" t="s">
        <v>12</v>
      </c>
      <c r="C106" s="19" t="s">
        <v>13</v>
      </c>
      <c r="D106" s="20">
        <f>CEILING(D105*2/0.3,10)</f>
        <v>440</v>
      </c>
    </row>
    <row r="107" spans="1:4" x14ac:dyDescent="0.25">
      <c r="A107" s="21"/>
      <c r="B107" s="22" t="s">
        <v>14</v>
      </c>
      <c r="C107" s="23" t="s">
        <v>13</v>
      </c>
      <c r="D107" s="20">
        <v>10</v>
      </c>
    </row>
    <row r="108" spans="1:4" x14ac:dyDescent="0.25">
      <c r="A108" s="13">
        <v>5</v>
      </c>
      <c r="B108" s="14" t="s">
        <v>20</v>
      </c>
      <c r="C108" s="15" t="s">
        <v>7</v>
      </c>
      <c r="D108" s="16">
        <f>431.7+14.72*1.15+5.98*0.5+6.34*0.5+15.3*0.5+7.3*0.5+15.25*1.15+35.5*1.15</f>
        <v>524.45050000000003</v>
      </c>
    </row>
    <row r="109" spans="1:4" x14ac:dyDescent="0.25">
      <c r="A109" s="24"/>
      <c r="B109" s="25" t="s">
        <v>21</v>
      </c>
      <c r="C109" s="26" t="s">
        <v>19</v>
      </c>
      <c r="D109" s="27">
        <f>CEILING(0.25*D108,2.5)</f>
        <v>132.5</v>
      </c>
    </row>
    <row r="110" spans="1:4" ht="42.75" x14ac:dyDescent="0.25">
      <c r="A110" s="13">
        <v>6</v>
      </c>
      <c r="B110" s="14" t="s">
        <v>22</v>
      </c>
      <c r="C110" s="15" t="s">
        <v>7</v>
      </c>
      <c r="D110" s="16">
        <v>431.7</v>
      </c>
    </row>
    <row r="111" spans="1:4" ht="42.75" x14ac:dyDescent="0.25">
      <c r="A111" s="13">
        <v>7</v>
      </c>
      <c r="B111" s="14" t="s">
        <v>23</v>
      </c>
      <c r="C111" s="15" t="s">
        <v>7</v>
      </c>
      <c r="D111" s="16">
        <f>14.72*1.15+5.98*0.5+6.34*0.5+15.3*0.5+7.3*0.5+15.25*1.15+35.5*1.15</f>
        <v>92.750499999999988</v>
      </c>
    </row>
    <row r="112" spans="1:4" x14ac:dyDescent="0.25">
      <c r="A112" s="24"/>
      <c r="B112" s="25" t="s">
        <v>24</v>
      </c>
      <c r="C112" s="26" t="s">
        <v>7</v>
      </c>
      <c r="D112" s="27">
        <f>CEILING((D110+D111)*1.1,5)</f>
        <v>580</v>
      </c>
    </row>
    <row r="113" spans="1:4" x14ac:dyDescent="0.25">
      <c r="A113" s="28"/>
      <c r="B113" s="29" t="s">
        <v>25</v>
      </c>
      <c r="C113" s="30" t="s">
        <v>7</v>
      </c>
      <c r="D113" s="31">
        <f>CEILING((D110+D111)*1.1,5)</f>
        <v>580</v>
      </c>
    </row>
    <row r="114" spans="1:4" x14ac:dyDescent="0.25">
      <c r="A114" s="17"/>
      <c r="B114" s="32" t="s">
        <v>26</v>
      </c>
      <c r="C114" s="19" t="s">
        <v>27</v>
      </c>
      <c r="D114" s="33">
        <f>CEILING(((D110+D111)*0.65*2),1)</f>
        <v>682</v>
      </c>
    </row>
    <row r="115" spans="1:4" x14ac:dyDescent="0.25">
      <c r="A115" s="13">
        <v>8</v>
      </c>
      <c r="B115" s="14" t="s">
        <v>32</v>
      </c>
      <c r="C115" s="15" t="s">
        <v>13</v>
      </c>
      <c r="D115" s="16">
        <v>7</v>
      </c>
    </row>
    <row r="116" spans="1:4" x14ac:dyDescent="0.25">
      <c r="A116" s="24"/>
      <c r="B116" s="25" t="s">
        <v>24</v>
      </c>
      <c r="C116" s="26" t="s">
        <v>7</v>
      </c>
      <c r="D116" s="27">
        <v>4</v>
      </c>
    </row>
    <row r="117" spans="1:4" x14ac:dyDescent="0.25">
      <c r="A117" s="28"/>
      <c r="B117" s="29" t="s">
        <v>25</v>
      </c>
      <c r="C117" s="30" t="s">
        <v>7</v>
      </c>
      <c r="D117" s="31">
        <v>4</v>
      </c>
    </row>
    <row r="118" spans="1:4" x14ac:dyDescent="0.25">
      <c r="A118" s="17"/>
      <c r="B118" s="32" t="s">
        <v>26</v>
      </c>
      <c r="C118" s="19" t="s">
        <v>27</v>
      </c>
      <c r="D118" s="33">
        <v>4</v>
      </c>
    </row>
    <row r="119" spans="1:4" x14ac:dyDescent="0.25">
      <c r="A119" s="13">
        <v>9</v>
      </c>
      <c r="B119" s="14" t="s">
        <v>50</v>
      </c>
      <c r="C119" s="15" t="s">
        <v>10</v>
      </c>
      <c r="D119" s="16">
        <v>28.9</v>
      </c>
    </row>
    <row r="120" spans="1:4" x14ac:dyDescent="0.25">
      <c r="A120" s="17"/>
      <c r="B120" s="32" t="s">
        <v>51</v>
      </c>
      <c r="C120" s="19" t="s">
        <v>10</v>
      </c>
      <c r="D120" s="33">
        <v>30</v>
      </c>
    </row>
    <row r="121" spans="1:4" x14ac:dyDescent="0.25">
      <c r="A121" s="17"/>
      <c r="B121" s="18" t="s">
        <v>12</v>
      </c>
      <c r="C121" s="19" t="s">
        <v>13</v>
      </c>
      <c r="D121" s="20">
        <f>CEILING(D119/0.3,10)</f>
        <v>100</v>
      </c>
    </row>
    <row r="122" spans="1:4" x14ac:dyDescent="0.25">
      <c r="A122" s="21"/>
      <c r="B122" s="22" t="s">
        <v>14</v>
      </c>
      <c r="C122" s="23" t="s">
        <v>13</v>
      </c>
      <c r="D122" s="20">
        <v>3</v>
      </c>
    </row>
    <row r="123" spans="1:4" x14ac:dyDescent="0.25">
      <c r="A123" s="13">
        <v>10</v>
      </c>
      <c r="B123" s="40" t="s">
        <v>34</v>
      </c>
      <c r="C123" s="15" t="s">
        <v>13</v>
      </c>
      <c r="D123" s="16">
        <v>1</v>
      </c>
    </row>
    <row r="124" spans="1:4" x14ac:dyDescent="0.25">
      <c r="A124" s="24"/>
      <c r="B124" s="25" t="s">
        <v>52</v>
      </c>
      <c r="C124" s="26" t="s">
        <v>13</v>
      </c>
      <c r="D124" s="27">
        <v>1</v>
      </c>
    </row>
    <row r="125" spans="1:4" x14ac:dyDescent="0.25">
      <c r="A125" s="49" t="s">
        <v>72</v>
      </c>
      <c r="B125" s="50"/>
      <c r="C125" s="50"/>
      <c r="D125" s="34"/>
    </row>
    <row r="126" spans="1:4" x14ac:dyDescent="0.25">
      <c r="A126" s="49"/>
      <c r="B126" s="50"/>
      <c r="C126" s="50"/>
      <c r="D126" s="34"/>
    </row>
    <row r="127" spans="1:4" x14ac:dyDescent="0.25">
      <c r="A127" s="36"/>
      <c r="B127" s="37" t="s">
        <v>53</v>
      </c>
      <c r="C127" s="38"/>
      <c r="D127" s="39"/>
    </row>
    <row r="128" spans="1:4" x14ac:dyDescent="0.25">
      <c r="A128" s="13">
        <v>1</v>
      </c>
      <c r="B128" s="14" t="s">
        <v>6</v>
      </c>
      <c r="C128" s="15" t="s">
        <v>7</v>
      </c>
      <c r="D128" s="16">
        <v>71.099999999999994</v>
      </c>
    </row>
    <row r="129" spans="1:4" ht="28.5" x14ac:dyDescent="0.25">
      <c r="A129" s="13">
        <v>2</v>
      </c>
      <c r="B129" s="14" t="s">
        <v>9</v>
      </c>
      <c r="C129" s="15" t="s">
        <v>10</v>
      </c>
      <c r="D129" s="16">
        <v>11.6</v>
      </c>
    </row>
    <row r="130" spans="1:4" ht="28.5" x14ac:dyDescent="0.25">
      <c r="A130" s="13">
        <v>3</v>
      </c>
      <c r="B130" s="14" t="s">
        <v>11</v>
      </c>
      <c r="C130" s="15" t="s">
        <v>10</v>
      </c>
      <c r="D130" s="16">
        <f>D129</f>
        <v>11.6</v>
      </c>
    </row>
    <row r="131" spans="1:4" x14ac:dyDescent="0.25">
      <c r="A131" s="17"/>
      <c r="B131" s="18" t="s">
        <v>12</v>
      </c>
      <c r="C131" s="19" t="s">
        <v>13</v>
      </c>
      <c r="D131" s="20">
        <f>CEILING(D130*2/0.3,10)</f>
        <v>80</v>
      </c>
    </row>
    <row r="132" spans="1:4" x14ac:dyDescent="0.25">
      <c r="A132" s="21"/>
      <c r="B132" s="22" t="s">
        <v>14</v>
      </c>
      <c r="C132" s="23" t="s">
        <v>13</v>
      </c>
      <c r="D132" s="20">
        <v>10</v>
      </c>
    </row>
    <row r="133" spans="1:4" x14ac:dyDescent="0.25">
      <c r="A133" s="13">
        <v>4</v>
      </c>
      <c r="B133" s="14" t="s">
        <v>20</v>
      </c>
      <c r="C133" s="15" t="s">
        <v>7</v>
      </c>
      <c r="D133" s="16">
        <f>71.1+12.1*0.4+6.36*0.4+5.42*0.86+6.2*0.86</f>
        <v>88.477199999999982</v>
      </c>
    </row>
    <row r="134" spans="1:4" x14ac:dyDescent="0.25">
      <c r="A134" s="24"/>
      <c r="B134" s="25" t="s">
        <v>21</v>
      </c>
      <c r="C134" s="26" t="s">
        <v>19</v>
      </c>
      <c r="D134" s="27">
        <f>CEILING(0.25*D133,2.5)</f>
        <v>22.5</v>
      </c>
    </row>
    <row r="135" spans="1:4" ht="42.75" x14ac:dyDescent="0.25">
      <c r="A135" s="13">
        <v>5</v>
      </c>
      <c r="B135" s="14" t="s">
        <v>22</v>
      </c>
      <c r="C135" s="15" t="s">
        <v>7</v>
      </c>
      <c r="D135" s="16">
        <v>71.099999999999994</v>
      </c>
    </row>
    <row r="136" spans="1:4" ht="42.75" x14ac:dyDescent="0.25">
      <c r="A136" s="13">
        <v>6</v>
      </c>
      <c r="B136" s="14" t="s">
        <v>23</v>
      </c>
      <c r="C136" s="15" t="s">
        <v>7</v>
      </c>
      <c r="D136" s="16">
        <f>12.1*0.4+6.36*0.4+5.42*0.86+6.2*0.86</f>
        <v>17.377200000000002</v>
      </c>
    </row>
    <row r="137" spans="1:4" x14ac:dyDescent="0.25">
      <c r="A137" s="24"/>
      <c r="B137" s="25" t="s">
        <v>24</v>
      </c>
      <c r="C137" s="26" t="s">
        <v>7</v>
      </c>
      <c r="D137" s="27">
        <f>CEILING((D135+D136)*1.1,5)</f>
        <v>100</v>
      </c>
    </row>
    <row r="138" spans="1:4" x14ac:dyDescent="0.25">
      <c r="A138" s="28"/>
      <c r="B138" s="29" t="s">
        <v>25</v>
      </c>
      <c r="C138" s="30" t="s">
        <v>7</v>
      </c>
      <c r="D138" s="31">
        <f>CEILING((D135+D136)*1.1,5)</f>
        <v>100</v>
      </c>
    </row>
    <row r="139" spans="1:4" x14ac:dyDescent="0.25">
      <c r="A139" s="17"/>
      <c r="B139" s="32" t="s">
        <v>26</v>
      </c>
      <c r="C139" s="19" t="s">
        <v>27</v>
      </c>
      <c r="D139" s="33">
        <f>CEILING(((D135+D136)*0.65*2),1)</f>
        <v>116</v>
      </c>
    </row>
    <row r="140" spans="1:4" x14ac:dyDescent="0.25">
      <c r="A140" s="13">
        <v>7</v>
      </c>
      <c r="B140" s="14" t="s">
        <v>50</v>
      </c>
      <c r="C140" s="15" t="s">
        <v>10</v>
      </c>
      <c r="D140" s="16">
        <v>18.5</v>
      </c>
    </row>
    <row r="141" spans="1:4" x14ac:dyDescent="0.25">
      <c r="A141" s="17"/>
      <c r="B141" s="32" t="s">
        <v>51</v>
      </c>
      <c r="C141" s="19" t="s">
        <v>10</v>
      </c>
      <c r="D141" s="33">
        <v>20</v>
      </c>
    </row>
    <row r="142" spans="1:4" x14ac:dyDescent="0.25">
      <c r="A142" s="17"/>
      <c r="B142" s="18" t="s">
        <v>12</v>
      </c>
      <c r="C142" s="19" t="s">
        <v>13</v>
      </c>
      <c r="D142" s="20">
        <f>CEILING(D140/0.3,10)</f>
        <v>70</v>
      </c>
    </row>
    <row r="143" spans="1:4" x14ac:dyDescent="0.25">
      <c r="A143" s="21"/>
      <c r="B143" s="22" t="s">
        <v>14</v>
      </c>
      <c r="C143" s="23" t="s">
        <v>13</v>
      </c>
      <c r="D143" s="20">
        <v>2</v>
      </c>
    </row>
    <row r="144" spans="1:4" x14ac:dyDescent="0.25">
      <c r="A144" s="49" t="s">
        <v>73</v>
      </c>
      <c r="B144" s="50"/>
      <c r="C144" s="50"/>
      <c r="D144" s="34"/>
    </row>
    <row r="145" spans="1:4" x14ac:dyDescent="0.25">
      <c r="A145" s="49"/>
      <c r="B145" s="50"/>
      <c r="C145" s="50"/>
      <c r="D145" s="34"/>
    </row>
    <row r="146" spans="1:4" x14ac:dyDescent="0.25">
      <c r="A146" s="36"/>
      <c r="B146" s="37" t="s">
        <v>54</v>
      </c>
      <c r="C146" s="38"/>
      <c r="D146" s="39"/>
    </row>
    <row r="147" spans="1:4" x14ac:dyDescent="0.25">
      <c r="A147" s="13">
        <v>1</v>
      </c>
      <c r="B147" s="14" t="s">
        <v>55</v>
      </c>
      <c r="C147" s="15" t="s">
        <v>10</v>
      </c>
      <c r="D147" s="16">
        <v>20</v>
      </c>
    </row>
    <row r="148" spans="1:4" x14ac:dyDescent="0.25">
      <c r="A148" s="24"/>
      <c r="B148" s="25" t="s">
        <v>56</v>
      </c>
      <c r="C148" s="26" t="s">
        <v>10</v>
      </c>
      <c r="D148" s="27">
        <v>20</v>
      </c>
    </row>
    <row r="149" spans="1:4" x14ac:dyDescent="0.25">
      <c r="A149" s="28"/>
      <c r="B149" s="29" t="s">
        <v>57</v>
      </c>
      <c r="C149" s="30" t="s">
        <v>13</v>
      </c>
      <c r="D149" s="31">
        <v>20</v>
      </c>
    </row>
    <row r="150" spans="1:4" ht="28.5" x14ac:dyDescent="0.25">
      <c r="A150" s="13">
        <v>2</v>
      </c>
      <c r="B150" s="14" t="s">
        <v>48</v>
      </c>
      <c r="C150" s="15" t="s">
        <v>7</v>
      </c>
      <c r="D150" s="16">
        <v>60</v>
      </c>
    </row>
    <row r="151" spans="1:4" x14ac:dyDescent="0.25">
      <c r="A151" s="13">
        <v>3</v>
      </c>
      <c r="B151" s="14" t="s">
        <v>58</v>
      </c>
      <c r="C151" s="15" t="s">
        <v>59</v>
      </c>
      <c r="D151" s="16">
        <v>8</v>
      </c>
    </row>
    <row r="152" spans="1:4" x14ac:dyDescent="0.25">
      <c r="A152" s="13">
        <v>4</v>
      </c>
      <c r="B152" s="14" t="s">
        <v>60</v>
      </c>
      <c r="C152" s="15" t="s">
        <v>61</v>
      </c>
      <c r="D152" s="16">
        <f>192*2</f>
        <v>384</v>
      </c>
    </row>
    <row r="153" spans="1:4" x14ac:dyDescent="0.25">
      <c r="A153" s="13">
        <v>5</v>
      </c>
      <c r="B153" s="14" t="s">
        <v>62</v>
      </c>
      <c r="C153" s="15" t="s">
        <v>63</v>
      </c>
      <c r="D153" s="16">
        <v>40</v>
      </c>
    </row>
    <row r="154" spans="1:4" x14ac:dyDescent="0.25">
      <c r="A154" s="13">
        <v>6</v>
      </c>
      <c r="B154" s="14" t="s">
        <v>64</v>
      </c>
      <c r="C154" s="15" t="s">
        <v>65</v>
      </c>
      <c r="D154" s="16">
        <v>1</v>
      </c>
    </row>
    <row r="155" spans="1:4" x14ac:dyDescent="0.25">
      <c r="A155" s="17"/>
      <c r="B155" s="32" t="s">
        <v>66</v>
      </c>
      <c r="C155" s="19" t="s">
        <v>13</v>
      </c>
      <c r="D155" s="33">
        <v>40</v>
      </c>
    </row>
    <row r="156" spans="1:4" x14ac:dyDescent="0.25">
      <c r="A156" s="44">
        <v>7</v>
      </c>
      <c r="B156" s="45" t="s">
        <v>67</v>
      </c>
      <c r="C156" s="46" t="s">
        <v>68</v>
      </c>
      <c r="D156" s="47">
        <v>0.05</v>
      </c>
    </row>
    <row r="157" spans="1:4" ht="15" customHeight="1" x14ac:dyDescent="0.25">
      <c r="D157" s="48"/>
    </row>
  </sheetData>
  <mergeCells count="10">
    <mergeCell ref="A125:C125"/>
    <mergeCell ref="A126:C126"/>
    <mergeCell ref="A144:C144"/>
    <mergeCell ref="A145:C145"/>
    <mergeCell ref="A37:C37"/>
    <mergeCell ref="A38:C38"/>
    <mergeCell ref="A60:C60"/>
    <mergeCell ref="A61:C61"/>
    <mergeCell ref="A99:C99"/>
    <mergeCell ref="A100:C1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2025-05-13T08:11:38Z</dcterms:modified>
</cp:coreProperties>
</file>