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</sheets>
  <calcPr calcId="145621" refMode="R1C1"/>
</workbook>
</file>

<file path=xl/calcChain.xml><?xml version="1.0" encoding="utf-8"?>
<calcChain xmlns="http://schemas.openxmlformats.org/spreadsheetml/2006/main">
  <c r="D14" i="1" l="1"/>
  <c r="D21" i="1" s="1"/>
  <c r="D15" i="1"/>
  <c r="D20" i="1"/>
  <c r="A15" i="1"/>
  <c r="A16" i="1" s="1"/>
  <c r="D5" i="1"/>
  <c r="D6" i="1" s="1"/>
  <c r="D34" i="1"/>
  <c r="D35" i="1" s="1"/>
  <c r="D36" i="1" s="1"/>
  <c r="D37" i="1" s="1"/>
  <c r="D38" i="1" s="1"/>
  <c r="D39" i="1" s="1"/>
  <c r="D40" i="1" s="1"/>
  <c r="D32" i="1"/>
  <c r="D31" i="1"/>
  <c r="D28" i="1"/>
  <c r="D22" i="1"/>
  <c r="D18" i="1"/>
  <c r="D19" i="1"/>
  <c r="D17" i="1"/>
  <c r="D16" i="1"/>
  <c r="D9" i="1"/>
  <c r="D11" i="1"/>
  <c r="D8" i="1"/>
  <c r="J14" i="2" l="1"/>
  <c r="G14" i="2"/>
  <c r="F14" i="2"/>
  <c r="K14" i="2" s="1"/>
  <c r="L14" i="2" s="1"/>
  <c r="D14" i="2"/>
  <c r="H13" i="2"/>
  <c r="H14" i="2" s="1"/>
  <c r="G13" i="2"/>
  <c r="D13" i="2"/>
  <c r="K13" i="2" s="1"/>
  <c r="L13" i="2" s="1"/>
  <c r="K11" i="2"/>
  <c r="L11" i="2" s="1"/>
  <c r="D11" i="2"/>
  <c r="E9" i="2"/>
  <c r="K9" i="2" s="1"/>
  <c r="L9" i="2" s="1"/>
  <c r="D9" i="2"/>
  <c r="K8" i="2"/>
  <c r="L8" i="2" s="1"/>
  <c r="E8" i="2"/>
  <c r="D8" i="2"/>
  <c r="E7" i="2"/>
  <c r="D7" i="2"/>
  <c r="K7" i="2" s="1"/>
  <c r="L7" i="2" s="1"/>
  <c r="A7" i="2"/>
  <c r="A8" i="2" s="1"/>
  <c r="A9" i="2" s="1"/>
  <c r="G6" i="2"/>
  <c r="G7" i="2" s="1"/>
  <c r="E6" i="2"/>
  <c r="D6" i="2"/>
  <c r="K6" i="2" s="1"/>
  <c r="L6" i="2" s="1"/>
  <c r="K5" i="2"/>
  <c r="L5" i="2" s="1"/>
  <c r="G5" i="2"/>
  <c r="E5" i="2"/>
  <c r="D5" i="2"/>
  <c r="A35" i="1"/>
  <c r="A36" i="1" s="1"/>
  <c r="A37" i="1" s="1"/>
  <c r="A38" i="1" s="1"/>
  <c r="A39" i="1" s="1"/>
  <c r="A40" i="1" s="1"/>
  <c r="A32" i="1"/>
  <c r="A27" i="1"/>
  <c r="A28" i="1" s="1"/>
  <c r="A29" i="1" s="1"/>
  <c r="A14" i="1"/>
  <c r="A17" i="1" s="1"/>
  <c r="A18" i="1" s="1"/>
  <c r="A19" i="1" s="1"/>
  <c r="A20" i="1" s="1"/>
  <c r="A21" i="1" s="1"/>
  <c r="A22" i="1" s="1"/>
  <c r="A9" i="1"/>
  <c r="A10" i="1" s="1"/>
  <c r="A11" i="1" s="1"/>
  <c r="F34" i="1"/>
  <c r="F8" i="1"/>
  <c r="F5" i="1"/>
</calcChain>
</file>

<file path=xl/sharedStrings.xml><?xml version="1.0" encoding="utf-8"?>
<sst xmlns="http://schemas.openxmlformats.org/spreadsheetml/2006/main" count="112" uniqueCount="67">
  <si>
    <t>№ п/п</t>
  </si>
  <si>
    <t>Назва робіт</t>
  </si>
  <si>
    <t>Одиниця виміру</t>
  </si>
  <si>
    <t>Розмітка</t>
  </si>
  <si>
    <t>Влаштування металевого каркасу</t>
  </si>
  <si>
    <t>м/п</t>
  </si>
  <si>
    <t>м2</t>
  </si>
  <si>
    <t>"2-й етап"</t>
  </si>
  <si>
    <t>Монтаж люка під плитку (невидимка)(500х500,400х400,300х300)</t>
  </si>
  <si>
    <t>Монтаж ревізійного люка</t>
  </si>
  <si>
    <t>шт</t>
  </si>
  <si>
    <t>Влаштування обмазувальної гідроізоляції</t>
  </si>
  <si>
    <t>Грунтування основи (стіни/підлога,стеля)</t>
  </si>
  <si>
    <t>Укладання керамогранітної плитки  (стіни, стеля)</t>
  </si>
  <si>
    <t>Герметизація швів силіконом</t>
  </si>
  <si>
    <t>Укладання плитки на відкоси</t>
  </si>
  <si>
    <t>Укладання керамогранітної плитки  (підлога)</t>
  </si>
  <si>
    <t>душ.піддон</t>
  </si>
  <si>
    <t>Затирання швів епоксидною фугою</t>
  </si>
  <si>
    <t>Виготовлення та монтаж плитки у душовий трап</t>
  </si>
  <si>
    <r>
      <t xml:space="preserve">Свердління отвору в плитці </t>
    </r>
    <r>
      <rPr>
        <b/>
        <i/>
        <sz val="20"/>
        <rFont val="Times New Roman"/>
        <family val="1"/>
        <charset val="204"/>
      </rPr>
      <t>(</t>
    </r>
    <r>
      <rPr>
        <b/>
        <sz val="20"/>
        <rFont val="Times New Roman"/>
        <family val="1"/>
        <charset val="204"/>
      </rPr>
      <t>Ø</t>
    </r>
    <r>
      <rPr>
        <b/>
        <i/>
        <sz val="20"/>
        <rFont val="Times New Roman"/>
        <family val="1"/>
        <charset val="204"/>
      </rPr>
      <t>18……120 мм)</t>
    </r>
  </si>
  <si>
    <t>Фактичний об'єм робіт буде уточнений при виконанні, та погоджений тех.наглядом</t>
  </si>
  <si>
    <r>
      <t xml:space="preserve">Влаштування обмазувальної гідроізоляції 
</t>
    </r>
    <r>
      <rPr>
        <b/>
        <i/>
        <sz val="20"/>
        <rFont val="Times New Roman"/>
        <family val="1"/>
        <charset val="204"/>
      </rPr>
      <t>(стіни) в два шари</t>
    </r>
  </si>
  <si>
    <r>
      <t xml:space="preserve">Влаштування обмазувальної гідроізоляції 
</t>
    </r>
    <r>
      <rPr>
        <b/>
        <i/>
        <sz val="20"/>
        <rFont val="Times New Roman"/>
        <family val="1"/>
        <charset val="204"/>
      </rPr>
      <t>(підлога) в два шари</t>
    </r>
  </si>
  <si>
    <r>
      <t xml:space="preserve">Укладання плитки </t>
    </r>
    <r>
      <rPr>
        <b/>
        <i/>
        <sz val="20"/>
        <rFont val="Times New Roman"/>
        <family val="1"/>
        <charset val="204"/>
      </rPr>
      <t>1200х600</t>
    </r>
  </si>
  <si>
    <r>
      <t xml:space="preserve">Укладання плитки </t>
    </r>
    <r>
      <rPr>
        <b/>
        <i/>
        <sz val="20"/>
        <rFont val="Times New Roman"/>
        <family val="1"/>
        <charset val="204"/>
      </rPr>
      <t>890х147 (стіна/стеля)</t>
    </r>
  </si>
  <si>
    <r>
      <t xml:space="preserve">Монтаж та зарізання алюмін.профілю &lt;45° </t>
    </r>
    <r>
      <rPr>
        <b/>
        <i/>
        <sz val="20"/>
        <rFont val="Times New Roman"/>
        <family val="1"/>
        <charset val="204"/>
      </rPr>
      <t>(декор між плитками)</t>
    </r>
  </si>
  <si>
    <r>
      <t xml:space="preserve">Розмітка,грунтування </t>
    </r>
    <r>
      <rPr>
        <b/>
        <i/>
        <sz val="20"/>
        <rFont val="Times New Roman"/>
        <family val="1"/>
        <charset val="204"/>
      </rPr>
      <t>(підлога, борт)</t>
    </r>
  </si>
  <si>
    <r>
      <t xml:space="preserve">Порізка плитки по довжині,ширині </t>
    </r>
    <r>
      <rPr>
        <b/>
        <i/>
        <sz val="20"/>
        <rFont val="Times New Roman"/>
        <family val="1"/>
        <charset val="204"/>
      </rPr>
      <t>(звичайний різ)</t>
    </r>
  </si>
  <si>
    <r>
      <t>Укладання керамогранітної плитки з ухилом</t>
    </r>
    <r>
      <rPr>
        <b/>
        <i/>
        <sz val="20"/>
        <rFont val="Times New Roman"/>
        <family val="1"/>
        <charset val="204"/>
      </rPr>
      <t>1200*600 (підлога)</t>
    </r>
  </si>
  <si>
    <t xml:space="preserve">Майстри </t>
  </si>
  <si>
    <t xml:space="preserve">Загальна Майстри </t>
  </si>
  <si>
    <t>Ціна МБІ</t>
  </si>
  <si>
    <t>Обсяги для облицбвальних робіт по об’єкту,  Будівництво готелю  "Діпломат" по вул. Гоголівська 44-46 (орієнтовно 1/2 від всього обсягу номерного фонту)</t>
  </si>
  <si>
    <t>К-ть</t>
  </si>
  <si>
    <t>1</t>
  </si>
  <si>
    <t>2</t>
  </si>
  <si>
    <r>
      <t xml:space="preserve">Приклеювання гідроізоляційної стрічки на примикання </t>
    </r>
    <r>
      <rPr>
        <b/>
        <i/>
        <sz val="20"/>
        <rFont val="Times New Roman"/>
        <family val="1"/>
        <charset val="204"/>
      </rPr>
      <t>(стіна/підлога, стіна/стіна,стіна/стеля, тощо)</t>
    </r>
  </si>
  <si>
    <r>
      <t xml:space="preserve">Затирання швів фугою </t>
    </r>
    <r>
      <rPr>
        <b/>
        <i/>
        <sz val="20"/>
        <rFont val="Times New Roman"/>
        <family val="1"/>
        <charset val="204"/>
      </rPr>
      <t>(цементно-піщана фуга)</t>
    </r>
  </si>
  <si>
    <r>
      <t xml:space="preserve">Затирання швів фугою </t>
    </r>
    <r>
      <rPr>
        <b/>
        <i/>
        <sz val="20"/>
        <rFont val="Times New Roman"/>
        <family val="1"/>
        <charset val="204"/>
      </rPr>
      <t>(епоксидна фуга)</t>
    </r>
  </si>
  <si>
    <r>
      <t xml:space="preserve">Укладання плитки   </t>
    </r>
    <r>
      <rPr>
        <b/>
        <i/>
        <sz val="20"/>
        <rFont val="Times New Roman"/>
        <family val="1"/>
        <charset val="204"/>
      </rPr>
      <t>(відкоси)</t>
    </r>
  </si>
  <si>
    <t>Облицювання душового піддону плиткою - Душовий піддон (оріентовний розмір 1890(L)*900 (B)*150(H)</t>
  </si>
  <si>
    <r>
      <t xml:space="preserve">Зарізання плитки під &lt;45° </t>
    </r>
    <r>
      <rPr>
        <b/>
        <i/>
        <sz val="20"/>
        <rFont val="Times New Roman"/>
        <family val="1"/>
        <charset val="204"/>
      </rPr>
      <t>(з двух сторін)</t>
    </r>
  </si>
  <si>
    <r>
      <t xml:space="preserve">Зарізання плитки під </t>
    </r>
    <r>
      <rPr>
        <b/>
        <sz val="20"/>
        <rFont val="Times New Roman"/>
        <family val="1"/>
        <charset val="204"/>
      </rPr>
      <t>&lt;</t>
    </r>
    <r>
      <rPr>
        <b/>
        <i/>
        <sz val="20"/>
        <rFont val="Times New Roman"/>
        <family val="1"/>
        <charset val="204"/>
      </rPr>
      <t>45</t>
    </r>
    <r>
      <rPr>
        <b/>
        <sz val="20"/>
        <rFont val="Times New Roman"/>
        <family val="1"/>
        <charset val="204"/>
      </rPr>
      <t xml:space="preserve">° </t>
    </r>
    <r>
      <rPr>
        <b/>
        <i/>
        <sz val="20"/>
        <rFont val="Times New Roman"/>
        <family val="1"/>
        <charset val="204"/>
      </rPr>
      <t>(з однієї сторони)</t>
    </r>
  </si>
  <si>
    <r>
      <t>Порізка плитки по довжині,ширині</t>
    </r>
    <r>
      <rPr>
        <b/>
        <i/>
        <sz val="20"/>
        <rFont val="Times New Roman"/>
        <family val="1"/>
        <charset val="204"/>
      </rPr>
      <t>(звичайний різ)</t>
    </r>
  </si>
  <si>
    <r>
      <t xml:space="preserve">Влаштування обмазувальної гідроізоляції </t>
    </r>
    <r>
      <rPr>
        <b/>
        <i/>
        <sz val="20"/>
        <rFont val="Times New Roman"/>
        <family val="1"/>
        <charset val="204"/>
      </rPr>
      <t>(підлога, борт)</t>
    </r>
    <r>
      <rPr>
        <i/>
        <sz val="20"/>
        <rFont val="Times New Roman"/>
        <family val="1"/>
        <charset val="204"/>
      </rPr>
      <t xml:space="preserve"> в два шари</t>
    </r>
  </si>
  <si>
    <t>Найменування роботи / матеріалу</t>
  </si>
  <si>
    <t>1 стояк</t>
  </si>
  <si>
    <t>2 стояк</t>
  </si>
  <si>
    <t>3 стояк</t>
  </si>
  <si>
    <t>4 стояк</t>
  </si>
  <si>
    <t>5 стояк</t>
  </si>
  <si>
    <t>6 стояк</t>
  </si>
  <si>
    <t>7 стояк</t>
  </si>
  <si>
    <t>Всього</t>
  </si>
  <si>
    <t>Шифр проекту / розділ робіт: ПБ-99-АІ, арк.4 (Підлога)</t>
  </si>
  <si>
    <t>Грунтування підлоги Siltek Е-100</t>
  </si>
  <si>
    <t>Гідроізоляція стін на 300мм вологі приміщення</t>
  </si>
  <si>
    <t>м.п.</t>
  </si>
  <si>
    <t>Гідроізоляційна стічка</t>
  </si>
  <si>
    <t>Гідроізоляція підлоги в 2 шари Siltek Prooflex</t>
  </si>
  <si>
    <t>Облицювння керамічною плиткою 8мм на клею Siltek Т-81</t>
  </si>
  <si>
    <t>Шифр проекту / розділ робіт: ПБ-99-АІ, арк.5 (Стелі)</t>
  </si>
  <si>
    <t>Облицювання стелі керамогранітом</t>
  </si>
  <si>
    <t>Шифр проекту / розділ робіт: ПБ-99-АІ, арк.7 (Стіни)</t>
  </si>
  <si>
    <t>Грунтування + гідроізоляція в 2 шари Siltek Prooflex</t>
  </si>
  <si>
    <t>Облицювання стін керамогранітом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</si>
</sst>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u/>
      <sz val="2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49" fontId="9" fillId="0" borderId="6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5" xfId="0" applyFont="1" applyBorder="1"/>
    <xf numFmtId="0" fontId="10" fillId="0" borderId="2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2" borderId="3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49" fontId="9" fillId="0" borderId="31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5" fillId="0" borderId="19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1" fontId="9" fillId="0" borderId="43" xfId="0" applyNumberFormat="1" applyFont="1" applyFill="1" applyBorder="1" applyAlignment="1">
      <alignment horizontal="center" vertical="center" wrapText="1"/>
    </xf>
    <xf numFmtId="1" fontId="9" fillId="0" borderId="31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2" fontId="14" fillId="0" borderId="45" xfId="0" applyNumberFormat="1" applyFont="1" applyFill="1" applyBorder="1" applyAlignment="1">
      <alignment horizontal="center" vertical="center" wrapText="1"/>
    </xf>
    <xf numFmtId="2" fontId="14" fillId="0" borderId="38" xfId="0" applyNumberFormat="1" applyFont="1" applyFill="1" applyBorder="1" applyAlignment="1">
      <alignment horizontal="center" vertical="center" wrapText="1"/>
    </xf>
    <xf numFmtId="2" fontId="14" fillId="0" borderId="41" xfId="0" applyNumberFormat="1" applyFont="1" applyFill="1" applyBorder="1" applyAlignment="1">
      <alignment horizontal="center" vertical="center" wrapText="1"/>
    </xf>
    <xf numFmtId="2" fontId="14" fillId="0" borderId="41" xfId="0" quotePrefix="1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2" fontId="14" fillId="0" borderId="44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2" fontId="14" fillId="0" borderId="47" xfId="0" applyNumberFormat="1" applyFont="1" applyFill="1" applyBorder="1" applyAlignment="1">
      <alignment horizontal="center" vertical="center" wrapText="1"/>
    </xf>
    <xf numFmtId="2" fontId="14" fillId="0" borderId="40" xfId="0" applyNumberFormat="1" applyFont="1" applyFill="1" applyBorder="1" applyAlignment="1">
      <alignment horizontal="center" vertical="center" wrapText="1"/>
    </xf>
    <xf numFmtId="2" fontId="14" fillId="0" borderId="39" xfId="0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2" fontId="14" fillId="0" borderId="35" xfId="0" applyNumberFormat="1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2" fontId="14" fillId="0" borderId="50" xfId="0" applyNumberFormat="1" applyFont="1" applyBorder="1" applyAlignment="1">
      <alignment horizontal="center" vertical="center" wrapText="1"/>
    </xf>
    <xf numFmtId="2" fontId="14" fillId="0" borderId="34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 vertical="center" wrapText="1"/>
    </xf>
    <xf numFmtId="2" fontId="14" fillId="0" borderId="47" xfId="0" applyNumberFormat="1" applyFont="1" applyBorder="1" applyAlignment="1">
      <alignment horizontal="center" vertical="center" wrapText="1"/>
    </xf>
    <xf numFmtId="2" fontId="14" fillId="0" borderId="4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70" zoomScaleNormal="70" workbookViewId="0">
      <selection activeCell="E34" sqref="E34:E40"/>
    </sheetView>
  </sheetViews>
  <sheetFormatPr defaultRowHeight="26.25" x14ac:dyDescent="0.4"/>
  <cols>
    <col min="1" max="1" width="14.28515625" style="4" bestFit="1" customWidth="1"/>
    <col min="2" max="2" width="102.85546875" style="45" customWidth="1"/>
    <col min="3" max="3" width="27" style="4" customWidth="1"/>
    <col min="4" max="4" width="18.7109375" style="4" customWidth="1"/>
    <col min="5" max="5" width="22.5703125" style="4" customWidth="1"/>
    <col min="6" max="6" width="20.7109375" style="4" customWidth="1"/>
    <col min="7" max="7" width="22.7109375" style="4" customWidth="1"/>
    <col min="8" max="250" width="9.140625" style="4"/>
    <col min="251" max="251" width="3.7109375" style="4" customWidth="1"/>
    <col min="252" max="252" width="14.28515625" style="4" bestFit="1" customWidth="1"/>
    <col min="253" max="253" width="65" style="4" customWidth="1"/>
    <col min="254" max="254" width="27" style="4" customWidth="1"/>
    <col min="255" max="256" width="18.7109375" style="4" customWidth="1"/>
    <col min="257" max="257" width="22.5703125" style="4" customWidth="1"/>
    <col min="258" max="258" width="20.7109375" style="4" customWidth="1"/>
    <col min="259" max="259" width="32.42578125" style="4" customWidth="1"/>
    <col min="260" max="260" width="27.7109375" style="4" customWidth="1"/>
    <col min="261" max="506" width="9.140625" style="4"/>
    <col min="507" max="507" width="3.7109375" style="4" customWidth="1"/>
    <col min="508" max="508" width="14.28515625" style="4" bestFit="1" customWidth="1"/>
    <col min="509" max="509" width="65" style="4" customWidth="1"/>
    <col min="510" max="510" width="27" style="4" customWidth="1"/>
    <col min="511" max="512" width="18.7109375" style="4" customWidth="1"/>
    <col min="513" max="513" width="22.5703125" style="4" customWidth="1"/>
    <col min="514" max="514" width="20.7109375" style="4" customWidth="1"/>
    <col min="515" max="515" width="32.42578125" style="4" customWidth="1"/>
    <col min="516" max="516" width="27.7109375" style="4" customWidth="1"/>
    <col min="517" max="762" width="9.140625" style="4"/>
    <col min="763" max="763" width="3.7109375" style="4" customWidth="1"/>
    <col min="764" max="764" width="14.28515625" style="4" bestFit="1" customWidth="1"/>
    <col min="765" max="765" width="65" style="4" customWidth="1"/>
    <col min="766" max="766" width="27" style="4" customWidth="1"/>
    <col min="767" max="768" width="18.7109375" style="4" customWidth="1"/>
    <col min="769" max="769" width="22.5703125" style="4" customWidth="1"/>
    <col min="770" max="770" width="20.7109375" style="4" customWidth="1"/>
    <col min="771" max="771" width="32.42578125" style="4" customWidth="1"/>
    <col min="772" max="772" width="27.7109375" style="4" customWidth="1"/>
    <col min="773" max="1018" width="9.140625" style="4"/>
    <col min="1019" max="1019" width="3.7109375" style="4" customWidth="1"/>
    <col min="1020" max="1020" width="14.28515625" style="4" bestFit="1" customWidth="1"/>
    <col min="1021" max="1021" width="65" style="4" customWidth="1"/>
    <col min="1022" max="1022" width="27" style="4" customWidth="1"/>
    <col min="1023" max="1024" width="18.7109375" style="4" customWidth="1"/>
    <col min="1025" max="1025" width="22.5703125" style="4" customWidth="1"/>
    <col min="1026" max="1026" width="20.7109375" style="4" customWidth="1"/>
    <col min="1027" max="1027" width="32.42578125" style="4" customWidth="1"/>
    <col min="1028" max="1028" width="27.7109375" style="4" customWidth="1"/>
    <col min="1029" max="1274" width="9.140625" style="4"/>
    <col min="1275" max="1275" width="3.7109375" style="4" customWidth="1"/>
    <col min="1276" max="1276" width="14.28515625" style="4" bestFit="1" customWidth="1"/>
    <col min="1277" max="1277" width="65" style="4" customWidth="1"/>
    <col min="1278" max="1278" width="27" style="4" customWidth="1"/>
    <col min="1279" max="1280" width="18.7109375" style="4" customWidth="1"/>
    <col min="1281" max="1281" width="22.5703125" style="4" customWidth="1"/>
    <col min="1282" max="1282" width="20.7109375" style="4" customWidth="1"/>
    <col min="1283" max="1283" width="32.42578125" style="4" customWidth="1"/>
    <col min="1284" max="1284" width="27.7109375" style="4" customWidth="1"/>
    <col min="1285" max="1530" width="9.140625" style="4"/>
    <col min="1531" max="1531" width="3.7109375" style="4" customWidth="1"/>
    <col min="1532" max="1532" width="14.28515625" style="4" bestFit="1" customWidth="1"/>
    <col min="1533" max="1533" width="65" style="4" customWidth="1"/>
    <col min="1534" max="1534" width="27" style="4" customWidth="1"/>
    <col min="1535" max="1536" width="18.7109375" style="4" customWidth="1"/>
    <col min="1537" max="1537" width="22.5703125" style="4" customWidth="1"/>
    <col min="1538" max="1538" width="20.7109375" style="4" customWidth="1"/>
    <col min="1539" max="1539" width="32.42578125" style="4" customWidth="1"/>
    <col min="1540" max="1540" width="27.7109375" style="4" customWidth="1"/>
    <col min="1541" max="1786" width="9.140625" style="4"/>
    <col min="1787" max="1787" width="3.7109375" style="4" customWidth="1"/>
    <col min="1788" max="1788" width="14.28515625" style="4" bestFit="1" customWidth="1"/>
    <col min="1789" max="1789" width="65" style="4" customWidth="1"/>
    <col min="1790" max="1790" width="27" style="4" customWidth="1"/>
    <col min="1791" max="1792" width="18.7109375" style="4" customWidth="1"/>
    <col min="1793" max="1793" width="22.5703125" style="4" customWidth="1"/>
    <col min="1794" max="1794" width="20.7109375" style="4" customWidth="1"/>
    <col min="1795" max="1795" width="32.42578125" style="4" customWidth="1"/>
    <col min="1796" max="1796" width="27.7109375" style="4" customWidth="1"/>
    <col min="1797" max="2042" width="9.140625" style="4"/>
    <col min="2043" max="2043" width="3.7109375" style="4" customWidth="1"/>
    <col min="2044" max="2044" width="14.28515625" style="4" bestFit="1" customWidth="1"/>
    <col min="2045" max="2045" width="65" style="4" customWidth="1"/>
    <col min="2046" max="2046" width="27" style="4" customWidth="1"/>
    <col min="2047" max="2048" width="18.7109375" style="4" customWidth="1"/>
    <col min="2049" max="2049" width="22.5703125" style="4" customWidth="1"/>
    <col min="2050" max="2050" width="20.7109375" style="4" customWidth="1"/>
    <col min="2051" max="2051" width="32.42578125" style="4" customWidth="1"/>
    <col min="2052" max="2052" width="27.7109375" style="4" customWidth="1"/>
    <col min="2053" max="2298" width="9.140625" style="4"/>
    <col min="2299" max="2299" width="3.7109375" style="4" customWidth="1"/>
    <col min="2300" max="2300" width="14.28515625" style="4" bestFit="1" customWidth="1"/>
    <col min="2301" max="2301" width="65" style="4" customWidth="1"/>
    <col min="2302" max="2302" width="27" style="4" customWidth="1"/>
    <col min="2303" max="2304" width="18.7109375" style="4" customWidth="1"/>
    <col min="2305" max="2305" width="22.5703125" style="4" customWidth="1"/>
    <col min="2306" max="2306" width="20.7109375" style="4" customWidth="1"/>
    <col min="2307" max="2307" width="32.42578125" style="4" customWidth="1"/>
    <col min="2308" max="2308" width="27.7109375" style="4" customWidth="1"/>
    <col min="2309" max="2554" width="9.140625" style="4"/>
    <col min="2555" max="2555" width="3.7109375" style="4" customWidth="1"/>
    <col min="2556" max="2556" width="14.28515625" style="4" bestFit="1" customWidth="1"/>
    <col min="2557" max="2557" width="65" style="4" customWidth="1"/>
    <col min="2558" max="2558" width="27" style="4" customWidth="1"/>
    <col min="2559" max="2560" width="18.7109375" style="4" customWidth="1"/>
    <col min="2561" max="2561" width="22.5703125" style="4" customWidth="1"/>
    <col min="2562" max="2562" width="20.7109375" style="4" customWidth="1"/>
    <col min="2563" max="2563" width="32.42578125" style="4" customWidth="1"/>
    <col min="2564" max="2564" width="27.7109375" style="4" customWidth="1"/>
    <col min="2565" max="2810" width="9.140625" style="4"/>
    <col min="2811" max="2811" width="3.7109375" style="4" customWidth="1"/>
    <col min="2812" max="2812" width="14.28515625" style="4" bestFit="1" customWidth="1"/>
    <col min="2813" max="2813" width="65" style="4" customWidth="1"/>
    <col min="2814" max="2814" width="27" style="4" customWidth="1"/>
    <col min="2815" max="2816" width="18.7109375" style="4" customWidth="1"/>
    <col min="2817" max="2817" width="22.5703125" style="4" customWidth="1"/>
    <col min="2818" max="2818" width="20.7109375" style="4" customWidth="1"/>
    <col min="2819" max="2819" width="32.42578125" style="4" customWidth="1"/>
    <col min="2820" max="2820" width="27.7109375" style="4" customWidth="1"/>
    <col min="2821" max="3066" width="9.140625" style="4"/>
    <col min="3067" max="3067" width="3.7109375" style="4" customWidth="1"/>
    <col min="3068" max="3068" width="14.28515625" style="4" bestFit="1" customWidth="1"/>
    <col min="3069" max="3069" width="65" style="4" customWidth="1"/>
    <col min="3070" max="3070" width="27" style="4" customWidth="1"/>
    <col min="3071" max="3072" width="18.7109375" style="4" customWidth="1"/>
    <col min="3073" max="3073" width="22.5703125" style="4" customWidth="1"/>
    <col min="3074" max="3074" width="20.7109375" style="4" customWidth="1"/>
    <col min="3075" max="3075" width="32.42578125" style="4" customWidth="1"/>
    <col min="3076" max="3076" width="27.7109375" style="4" customWidth="1"/>
    <col min="3077" max="3322" width="9.140625" style="4"/>
    <col min="3323" max="3323" width="3.7109375" style="4" customWidth="1"/>
    <col min="3324" max="3324" width="14.28515625" style="4" bestFit="1" customWidth="1"/>
    <col min="3325" max="3325" width="65" style="4" customWidth="1"/>
    <col min="3326" max="3326" width="27" style="4" customWidth="1"/>
    <col min="3327" max="3328" width="18.7109375" style="4" customWidth="1"/>
    <col min="3329" max="3329" width="22.5703125" style="4" customWidth="1"/>
    <col min="3330" max="3330" width="20.7109375" style="4" customWidth="1"/>
    <col min="3331" max="3331" width="32.42578125" style="4" customWidth="1"/>
    <col min="3332" max="3332" width="27.7109375" style="4" customWidth="1"/>
    <col min="3333" max="3578" width="9.140625" style="4"/>
    <col min="3579" max="3579" width="3.7109375" style="4" customWidth="1"/>
    <col min="3580" max="3580" width="14.28515625" style="4" bestFit="1" customWidth="1"/>
    <col min="3581" max="3581" width="65" style="4" customWidth="1"/>
    <col min="3582" max="3582" width="27" style="4" customWidth="1"/>
    <col min="3583" max="3584" width="18.7109375" style="4" customWidth="1"/>
    <col min="3585" max="3585" width="22.5703125" style="4" customWidth="1"/>
    <col min="3586" max="3586" width="20.7109375" style="4" customWidth="1"/>
    <col min="3587" max="3587" width="32.42578125" style="4" customWidth="1"/>
    <col min="3588" max="3588" width="27.7109375" style="4" customWidth="1"/>
    <col min="3589" max="3834" width="9.140625" style="4"/>
    <col min="3835" max="3835" width="3.7109375" style="4" customWidth="1"/>
    <col min="3836" max="3836" width="14.28515625" style="4" bestFit="1" customWidth="1"/>
    <col min="3837" max="3837" width="65" style="4" customWidth="1"/>
    <col min="3838" max="3838" width="27" style="4" customWidth="1"/>
    <col min="3839" max="3840" width="18.7109375" style="4" customWidth="1"/>
    <col min="3841" max="3841" width="22.5703125" style="4" customWidth="1"/>
    <col min="3842" max="3842" width="20.7109375" style="4" customWidth="1"/>
    <col min="3843" max="3843" width="32.42578125" style="4" customWidth="1"/>
    <col min="3844" max="3844" width="27.7109375" style="4" customWidth="1"/>
    <col min="3845" max="4090" width="9.140625" style="4"/>
    <col min="4091" max="4091" width="3.7109375" style="4" customWidth="1"/>
    <col min="4092" max="4092" width="14.28515625" style="4" bestFit="1" customWidth="1"/>
    <col min="4093" max="4093" width="65" style="4" customWidth="1"/>
    <col min="4094" max="4094" width="27" style="4" customWidth="1"/>
    <col min="4095" max="4096" width="18.7109375" style="4" customWidth="1"/>
    <col min="4097" max="4097" width="22.5703125" style="4" customWidth="1"/>
    <col min="4098" max="4098" width="20.7109375" style="4" customWidth="1"/>
    <col min="4099" max="4099" width="32.42578125" style="4" customWidth="1"/>
    <col min="4100" max="4100" width="27.7109375" style="4" customWidth="1"/>
    <col min="4101" max="4346" width="9.140625" style="4"/>
    <col min="4347" max="4347" width="3.7109375" style="4" customWidth="1"/>
    <col min="4348" max="4348" width="14.28515625" style="4" bestFit="1" customWidth="1"/>
    <col min="4349" max="4349" width="65" style="4" customWidth="1"/>
    <col min="4350" max="4350" width="27" style="4" customWidth="1"/>
    <col min="4351" max="4352" width="18.7109375" style="4" customWidth="1"/>
    <col min="4353" max="4353" width="22.5703125" style="4" customWidth="1"/>
    <col min="4354" max="4354" width="20.7109375" style="4" customWidth="1"/>
    <col min="4355" max="4355" width="32.42578125" style="4" customWidth="1"/>
    <col min="4356" max="4356" width="27.7109375" style="4" customWidth="1"/>
    <col min="4357" max="4602" width="9.140625" style="4"/>
    <col min="4603" max="4603" width="3.7109375" style="4" customWidth="1"/>
    <col min="4604" max="4604" width="14.28515625" style="4" bestFit="1" customWidth="1"/>
    <col min="4605" max="4605" width="65" style="4" customWidth="1"/>
    <col min="4606" max="4606" width="27" style="4" customWidth="1"/>
    <col min="4607" max="4608" width="18.7109375" style="4" customWidth="1"/>
    <col min="4609" max="4609" width="22.5703125" style="4" customWidth="1"/>
    <col min="4610" max="4610" width="20.7109375" style="4" customWidth="1"/>
    <col min="4611" max="4611" width="32.42578125" style="4" customWidth="1"/>
    <col min="4612" max="4612" width="27.7109375" style="4" customWidth="1"/>
    <col min="4613" max="4858" width="9.140625" style="4"/>
    <col min="4859" max="4859" width="3.7109375" style="4" customWidth="1"/>
    <col min="4860" max="4860" width="14.28515625" style="4" bestFit="1" customWidth="1"/>
    <col min="4861" max="4861" width="65" style="4" customWidth="1"/>
    <col min="4862" max="4862" width="27" style="4" customWidth="1"/>
    <col min="4863" max="4864" width="18.7109375" style="4" customWidth="1"/>
    <col min="4865" max="4865" width="22.5703125" style="4" customWidth="1"/>
    <col min="4866" max="4866" width="20.7109375" style="4" customWidth="1"/>
    <col min="4867" max="4867" width="32.42578125" style="4" customWidth="1"/>
    <col min="4868" max="4868" width="27.7109375" style="4" customWidth="1"/>
    <col min="4869" max="5114" width="9.140625" style="4"/>
    <col min="5115" max="5115" width="3.7109375" style="4" customWidth="1"/>
    <col min="5116" max="5116" width="14.28515625" style="4" bestFit="1" customWidth="1"/>
    <col min="5117" max="5117" width="65" style="4" customWidth="1"/>
    <col min="5118" max="5118" width="27" style="4" customWidth="1"/>
    <col min="5119" max="5120" width="18.7109375" style="4" customWidth="1"/>
    <col min="5121" max="5121" width="22.5703125" style="4" customWidth="1"/>
    <col min="5122" max="5122" width="20.7109375" style="4" customWidth="1"/>
    <col min="5123" max="5123" width="32.42578125" style="4" customWidth="1"/>
    <col min="5124" max="5124" width="27.7109375" style="4" customWidth="1"/>
    <col min="5125" max="5370" width="9.140625" style="4"/>
    <col min="5371" max="5371" width="3.7109375" style="4" customWidth="1"/>
    <col min="5372" max="5372" width="14.28515625" style="4" bestFit="1" customWidth="1"/>
    <col min="5373" max="5373" width="65" style="4" customWidth="1"/>
    <col min="5374" max="5374" width="27" style="4" customWidth="1"/>
    <col min="5375" max="5376" width="18.7109375" style="4" customWidth="1"/>
    <col min="5377" max="5377" width="22.5703125" style="4" customWidth="1"/>
    <col min="5378" max="5378" width="20.7109375" style="4" customWidth="1"/>
    <col min="5379" max="5379" width="32.42578125" style="4" customWidth="1"/>
    <col min="5380" max="5380" width="27.7109375" style="4" customWidth="1"/>
    <col min="5381" max="5626" width="9.140625" style="4"/>
    <col min="5627" max="5627" width="3.7109375" style="4" customWidth="1"/>
    <col min="5628" max="5628" width="14.28515625" style="4" bestFit="1" customWidth="1"/>
    <col min="5629" max="5629" width="65" style="4" customWidth="1"/>
    <col min="5630" max="5630" width="27" style="4" customWidth="1"/>
    <col min="5631" max="5632" width="18.7109375" style="4" customWidth="1"/>
    <col min="5633" max="5633" width="22.5703125" style="4" customWidth="1"/>
    <col min="5634" max="5634" width="20.7109375" style="4" customWidth="1"/>
    <col min="5635" max="5635" width="32.42578125" style="4" customWidth="1"/>
    <col min="5636" max="5636" width="27.7109375" style="4" customWidth="1"/>
    <col min="5637" max="5882" width="9.140625" style="4"/>
    <col min="5883" max="5883" width="3.7109375" style="4" customWidth="1"/>
    <col min="5884" max="5884" width="14.28515625" style="4" bestFit="1" customWidth="1"/>
    <col min="5885" max="5885" width="65" style="4" customWidth="1"/>
    <col min="5886" max="5886" width="27" style="4" customWidth="1"/>
    <col min="5887" max="5888" width="18.7109375" style="4" customWidth="1"/>
    <col min="5889" max="5889" width="22.5703125" style="4" customWidth="1"/>
    <col min="5890" max="5890" width="20.7109375" style="4" customWidth="1"/>
    <col min="5891" max="5891" width="32.42578125" style="4" customWidth="1"/>
    <col min="5892" max="5892" width="27.7109375" style="4" customWidth="1"/>
    <col min="5893" max="6138" width="9.140625" style="4"/>
    <col min="6139" max="6139" width="3.7109375" style="4" customWidth="1"/>
    <col min="6140" max="6140" width="14.28515625" style="4" bestFit="1" customWidth="1"/>
    <col min="6141" max="6141" width="65" style="4" customWidth="1"/>
    <col min="6142" max="6142" width="27" style="4" customWidth="1"/>
    <col min="6143" max="6144" width="18.7109375" style="4" customWidth="1"/>
    <col min="6145" max="6145" width="22.5703125" style="4" customWidth="1"/>
    <col min="6146" max="6146" width="20.7109375" style="4" customWidth="1"/>
    <col min="6147" max="6147" width="32.42578125" style="4" customWidth="1"/>
    <col min="6148" max="6148" width="27.7109375" style="4" customWidth="1"/>
    <col min="6149" max="6394" width="9.140625" style="4"/>
    <col min="6395" max="6395" width="3.7109375" style="4" customWidth="1"/>
    <col min="6396" max="6396" width="14.28515625" style="4" bestFit="1" customWidth="1"/>
    <col min="6397" max="6397" width="65" style="4" customWidth="1"/>
    <col min="6398" max="6398" width="27" style="4" customWidth="1"/>
    <col min="6399" max="6400" width="18.7109375" style="4" customWidth="1"/>
    <col min="6401" max="6401" width="22.5703125" style="4" customWidth="1"/>
    <col min="6402" max="6402" width="20.7109375" style="4" customWidth="1"/>
    <col min="6403" max="6403" width="32.42578125" style="4" customWidth="1"/>
    <col min="6404" max="6404" width="27.7109375" style="4" customWidth="1"/>
    <col min="6405" max="6650" width="9.140625" style="4"/>
    <col min="6651" max="6651" width="3.7109375" style="4" customWidth="1"/>
    <col min="6652" max="6652" width="14.28515625" style="4" bestFit="1" customWidth="1"/>
    <col min="6653" max="6653" width="65" style="4" customWidth="1"/>
    <col min="6654" max="6654" width="27" style="4" customWidth="1"/>
    <col min="6655" max="6656" width="18.7109375" style="4" customWidth="1"/>
    <col min="6657" max="6657" width="22.5703125" style="4" customWidth="1"/>
    <col min="6658" max="6658" width="20.7109375" style="4" customWidth="1"/>
    <col min="6659" max="6659" width="32.42578125" style="4" customWidth="1"/>
    <col min="6660" max="6660" width="27.7109375" style="4" customWidth="1"/>
    <col min="6661" max="6906" width="9.140625" style="4"/>
    <col min="6907" max="6907" width="3.7109375" style="4" customWidth="1"/>
    <col min="6908" max="6908" width="14.28515625" style="4" bestFit="1" customWidth="1"/>
    <col min="6909" max="6909" width="65" style="4" customWidth="1"/>
    <col min="6910" max="6910" width="27" style="4" customWidth="1"/>
    <col min="6911" max="6912" width="18.7109375" style="4" customWidth="1"/>
    <col min="6913" max="6913" width="22.5703125" style="4" customWidth="1"/>
    <col min="6914" max="6914" width="20.7109375" style="4" customWidth="1"/>
    <col min="6915" max="6915" width="32.42578125" style="4" customWidth="1"/>
    <col min="6916" max="6916" width="27.7109375" style="4" customWidth="1"/>
    <col min="6917" max="7162" width="9.140625" style="4"/>
    <col min="7163" max="7163" width="3.7109375" style="4" customWidth="1"/>
    <col min="7164" max="7164" width="14.28515625" style="4" bestFit="1" customWidth="1"/>
    <col min="7165" max="7165" width="65" style="4" customWidth="1"/>
    <col min="7166" max="7166" width="27" style="4" customWidth="1"/>
    <col min="7167" max="7168" width="18.7109375" style="4" customWidth="1"/>
    <col min="7169" max="7169" width="22.5703125" style="4" customWidth="1"/>
    <col min="7170" max="7170" width="20.7109375" style="4" customWidth="1"/>
    <col min="7171" max="7171" width="32.42578125" style="4" customWidth="1"/>
    <col min="7172" max="7172" width="27.7109375" style="4" customWidth="1"/>
    <col min="7173" max="7418" width="9.140625" style="4"/>
    <col min="7419" max="7419" width="3.7109375" style="4" customWidth="1"/>
    <col min="7420" max="7420" width="14.28515625" style="4" bestFit="1" customWidth="1"/>
    <col min="7421" max="7421" width="65" style="4" customWidth="1"/>
    <col min="7422" max="7422" width="27" style="4" customWidth="1"/>
    <col min="7423" max="7424" width="18.7109375" style="4" customWidth="1"/>
    <col min="7425" max="7425" width="22.5703125" style="4" customWidth="1"/>
    <col min="7426" max="7426" width="20.7109375" style="4" customWidth="1"/>
    <col min="7427" max="7427" width="32.42578125" style="4" customWidth="1"/>
    <col min="7428" max="7428" width="27.7109375" style="4" customWidth="1"/>
    <col min="7429" max="7674" width="9.140625" style="4"/>
    <col min="7675" max="7675" width="3.7109375" style="4" customWidth="1"/>
    <col min="7676" max="7676" width="14.28515625" style="4" bestFit="1" customWidth="1"/>
    <col min="7677" max="7677" width="65" style="4" customWidth="1"/>
    <col min="7678" max="7678" width="27" style="4" customWidth="1"/>
    <col min="7679" max="7680" width="18.7109375" style="4" customWidth="1"/>
    <col min="7681" max="7681" width="22.5703125" style="4" customWidth="1"/>
    <col min="7682" max="7682" width="20.7109375" style="4" customWidth="1"/>
    <col min="7683" max="7683" width="32.42578125" style="4" customWidth="1"/>
    <col min="7684" max="7684" width="27.7109375" style="4" customWidth="1"/>
    <col min="7685" max="7930" width="9.140625" style="4"/>
    <col min="7931" max="7931" width="3.7109375" style="4" customWidth="1"/>
    <col min="7932" max="7932" width="14.28515625" style="4" bestFit="1" customWidth="1"/>
    <col min="7933" max="7933" width="65" style="4" customWidth="1"/>
    <col min="7934" max="7934" width="27" style="4" customWidth="1"/>
    <col min="7935" max="7936" width="18.7109375" style="4" customWidth="1"/>
    <col min="7937" max="7937" width="22.5703125" style="4" customWidth="1"/>
    <col min="7938" max="7938" width="20.7109375" style="4" customWidth="1"/>
    <col min="7939" max="7939" width="32.42578125" style="4" customWidth="1"/>
    <col min="7940" max="7940" width="27.7109375" style="4" customWidth="1"/>
    <col min="7941" max="8186" width="9.140625" style="4"/>
    <col min="8187" max="8187" width="3.7109375" style="4" customWidth="1"/>
    <col min="8188" max="8188" width="14.28515625" style="4" bestFit="1" customWidth="1"/>
    <col min="8189" max="8189" width="65" style="4" customWidth="1"/>
    <col min="8190" max="8190" width="27" style="4" customWidth="1"/>
    <col min="8191" max="8192" width="18.7109375" style="4" customWidth="1"/>
    <col min="8193" max="8193" width="22.5703125" style="4" customWidth="1"/>
    <col min="8194" max="8194" width="20.7109375" style="4" customWidth="1"/>
    <col min="8195" max="8195" width="32.42578125" style="4" customWidth="1"/>
    <col min="8196" max="8196" width="27.7109375" style="4" customWidth="1"/>
    <col min="8197" max="8442" width="9.140625" style="4"/>
    <col min="8443" max="8443" width="3.7109375" style="4" customWidth="1"/>
    <col min="8444" max="8444" width="14.28515625" style="4" bestFit="1" customWidth="1"/>
    <col min="8445" max="8445" width="65" style="4" customWidth="1"/>
    <col min="8446" max="8446" width="27" style="4" customWidth="1"/>
    <col min="8447" max="8448" width="18.7109375" style="4" customWidth="1"/>
    <col min="8449" max="8449" width="22.5703125" style="4" customWidth="1"/>
    <col min="8450" max="8450" width="20.7109375" style="4" customWidth="1"/>
    <col min="8451" max="8451" width="32.42578125" style="4" customWidth="1"/>
    <col min="8452" max="8452" width="27.7109375" style="4" customWidth="1"/>
    <col min="8453" max="8698" width="9.140625" style="4"/>
    <col min="8699" max="8699" width="3.7109375" style="4" customWidth="1"/>
    <col min="8700" max="8700" width="14.28515625" style="4" bestFit="1" customWidth="1"/>
    <col min="8701" max="8701" width="65" style="4" customWidth="1"/>
    <col min="8702" max="8702" width="27" style="4" customWidth="1"/>
    <col min="8703" max="8704" width="18.7109375" style="4" customWidth="1"/>
    <col min="8705" max="8705" width="22.5703125" style="4" customWidth="1"/>
    <col min="8706" max="8706" width="20.7109375" style="4" customWidth="1"/>
    <col min="8707" max="8707" width="32.42578125" style="4" customWidth="1"/>
    <col min="8708" max="8708" width="27.7109375" style="4" customWidth="1"/>
    <col min="8709" max="8954" width="9.140625" style="4"/>
    <col min="8955" max="8955" width="3.7109375" style="4" customWidth="1"/>
    <col min="8956" max="8956" width="14.28515625" style="4" bestFit="1" customWidth="1"/>
    <col min="8957" max="8957" width="65" style="4" customWidth="1"/>
    <col min="8958" max="8958" width="27" style="4" customWidth="1"/>
    <col min="8959" max="8960" width="18.7109375" style="4" customWidth="1"/>
    <col min="8961" max="8961" width="22.5703125" style="4" customWidth="1"/>
    <col min="8962" max="8962" width="20.7109375" style="4" customWidth="1"/>
    <col min="8963" max="8963" width="32.42578125" style="4" customWidth="1"/>
    <col min="8964" max="8964" width="27.7109375" style="4" customWidth="1"/>
    <col min="8965" max="9210" width="9.140625" style="4"/>
    <col min="9211" max="9211" width="3.7109375" style="4" customWidth="1"/>
    <col min="9212" max="9212" width="14.28515625" style="4" bestFit="1" customWidth="1"/>
    <col min="9213" max="9213" width="65" style="4" customWidth="1"/>
    <col min="9214" max="9214" width="27" style="4" customWidth="1"/>
    <col min="9215" max="9216" width="18.7109375" style="4" customWidth="1"/>
    <col min="9217" max="9217" width="22.5703125" style="4" customWidth="1"/>
    <col min="9218" max="9218" width="20.7109375" style="4" customWidth="1"/>
    <col min="9219" max="9219" width="32.42578125" style="4" customWidth="1"/>
    <col min="9220" max="9220" width="27.7109375" style="4" customWidth="1"/>
    <col min="9221" max="9466" width="9.140625" style="4"/>
    <col min="9467" max="9467" width="3.7109375" style="4" customWidth="1"/>
    <col min="9468" max="9468" width="14.28515625" style="4" bestFit="1" customWidth="1"/>
    <col min="9469" max="9469" width="65" style="4" customWidth="1"/>
    <col min="9470" max="9470" width="27" style="4" customWidth="1"/>
    <col min="9471" max="9472" width="18.7109375" style="4" customWidth="1"/>
    <col min="9473" max="9473" width="22.5703125" style="4" customWidth="1"/>
    <col min="9474" max="9474" width="20.7109375" style="4" customWidth="1"/>
    <col min="9475" max="9475" width="32.42578125" style="4" customWidth="1"/>
    <col min="9476" max="9476" width="27.7109375" style="4" customWidth="1"/>
    <col min="9477" max="9722" width="9.140625" style="4"/>
    <col min="9723" max="9723" width="3.7109375" style="4" customWidth="1"/>
    <col min="9724" max="9724" width="14.28515625" style="4" bestFit="1" customWidth="1"/>
    <col min="9725" max="9725" width="65" style="4" customWidth="1"/>
    <col min="9726" max="9726" width="27" style="4" customWidth="1"/>
    <col min="9727" max="9728" width="18.7109375" style="4" customWidth="1"/>
    <col min="9729" max="9729" width="22.5703125" style="4" customWidth="1"/>
    <col min="9730" max="9730" width="20.7109375" style="4" customWidth="1"/>
    <col min="9731" max="9731" width="32.42578125" style="4" customWidth="1"/>
    <col min="9732" max="9732" width="27.7109375" style="4" customWidth="1"/>
    <col min="9733" max="9978" width="9.140625" style="4"/>
    <col min="9979" max="9979" width="3.7109375" style="4" customWidth="1"/>
    <col min="9980" max="9980" width="14.28515625" style="4" bestFit="1" customWidth="1"/>
    <col min="9981" max="9981" width="65" style="4" customWidth="1"/>
    <col min="9982" max="9982" width="27" style="4" customWidth="1"/>
    <col min="9983" max="9984" width="18.7109375" style="4" customWidth="1"/>
    <col min="9985" max="9985" width="22.5703125" style="4" customWidth="1"/>
    <col min="9986" max="9986" width="20.7109375" style="4" customWidth="1"/>
    <col min="9987" max="9987" width="32.42578125" style="4" customWidth="1"/>
    <col min="9988" max="9988" width="27.7109375" style="4" customWidth="1"/>
    <col min="9989" max="10234" width="9.140625" style="4"/>
    <col min="10235" max="10235" width="3.7109375" style="4" customWidth="1"/>
    <col min="10236" max="10236" width="14.28515625" style="4" bestFit="1" customWidth="1"/>
    <col min="10237" max="10237" width="65" style="4" customWidth="1"/>
    <col min="10238" max="10238" width="27" style="4" customWidth="1"/>
    <col min="10239" max="10240" width="18.7109375" style="4" customWidth="1"/>
    <col min="10241" max="10241" width="22.5703125" style="4" customWidth="1"/>
    <col min="10242" max="10242" width="20.7109375" style="4" customWidth="1"/>
    <col min="10243" max="10243" width="32.42578125" style="4" customWidth="1"/>
    <col min="10244" max="10244" width="27.7109375" style="4" customWidth="1"/>
    <col min="10245" max="10490" width="9.140625" style="4"/>
    <col min="10491" max="10491" width="3.7109375" style="4" customWidth="1"/>
    <col min="10492" max="10492" width="14.28515625" style="4" bestFit="1" customWidth="1"/>
    <col min="10493" max="10493" width="65" style="4" customWidth="1"/>
    <col min="10494" max="10494" width="27" style="4" customWidth="1"/>
    <col min="10495" max="10496" width="18.7109375" style="4" customWidth="1"/>
    <col min="10497" max="10497" width="22.5703125" style="4" customWidth="1"/>
    <col min="10498" max="10498" width="20.7109375" style="4" customWidth="1"/>
    <col min="10499" max="10499" width="32.42578125" style="4" customWidth="1"/>
    <col min="10500" max="10500" width="27.7109375" style="4" customWidth="1"/>
    <col min="10501" max="10746" width="9.140625" style="4"/>
    <col min="10747" max="10747" width="3.7109375" style="4" customWidth="1"/>
    <col min="10748" max="10748" width="14.28515625" style="4" bestFit="1" customWidth="1"/>
    <col min="10749" max="10749" width="65" style="4" customWidth="1"/>
    <col min="10750" max="10750" width="27" style="4" customWidth="1"/>
    <col min="10751" max="10752" width="18.7109375" style="4" customWidth="1"/>
    <col min="10753" max="10753" width="22.5703125" style="4" customWidth="1"/>
    <col min="10754" max="10754" width="20.7109375" style="4" customWidth="1"/>
    <col min="10755" max="10755" width="32.42578125" style="4" customWidth="1"/>
    <col min="10756" max="10756" width="27.7109375" style="4" customWidth="1"/>
    <col min="10757" max="11002" width="9.140625" style="4"/>
    <col min="11003" max="11003" width="3.7109375" style="4" customWidth="1"/>
    <col min="11004" max="11004" width="14.28515625" style="4" bestFit="1" customWidth="1"/>
    <col min="11005" max="11005" width="65" style="4" customWidth="1"/>
    <col min="11006" max="11006" width="27" style="4" customWidth="1"/>
    <col min="11007" max="11008" width="18.7109375" style="4" customWidth="1"/>
    <col min="11009" max="11009" width="22.5703125" style="4" customWidth="1"/>
    <col min="11010" max="11010" width="20.7109375" style="4" customWidth="1"/>
    <col min="11011" max="11011" width="32.42578125" style="4" customWidth="1"/>
    <col min="11012" max="11012" width="27.7109375" style="4" customWidth="1"/>
    <col min="11013" max="11258" width="9.140625" style="4"/>
    <col min="11259" max="11259" width="3.7109375" style="4" customWidth="1"/>
    <col min="11260" max="11260" width="14.28515625" style="4" bestFit="1" customWidth="1"/>
    <col min="11261" max="11261" width="65" style="4" customWidth="1"/>
    <col min="11262" max="11262" width="27" style="4" customWidth="1"/>
    <col min="11263" max="11264" width="18.7109375" style="4" customWidth="1"/>
    <col min="11265" max="11265" width="22.5703125" style="4" customWidth="1"/>
    <col min="11266" max="11266" width="20.7109375" style="4" customWidth="1"/>
    <col min="11267" max="11267" width="32.42578125" style="4" customWidth="1"/>
    <col min="11268" max="11268" width="27.7109375" style="4" customWidth="1"/>
    <col min="11269" max="11514" width="9.140625" style="4"/>
    <col min="11515" max="11515" width="3.7109375" style="4" customWidth="1"/>
    <col min="11516" max="11516" width="14.28515625" style="4" bestFit="1" customWidth="1"/>
    <col min="11517" max="11517" width="65" style="4" customWidth="1"/>
    <col min="11518" max="11518" width="27" style="4" customWidth="1"/>
    <col min="11519" max="11520" width="18.7109375" style="4" customWidth="1"/>
    <col min="11521" max="11521" width="22.5703125" style="4" customWidth="1"/>
    <col min="11522" max="11522" width="20.7109375" style="4" customWidth="1"/>
    <col min="11523" max="11523" width="32.42578125" style="4" customWidth="1"/>
    <col min="11524" max="11524" width="27.7109375" style="4" customWidth="1"/>
    <col min="11525" max="11770" width="9.140625" style="4"/>
    <col min="11771" max="11771" width="3.7109375" style="4" customWidth="1"/>
    <col min="11772" max="11772" width="14.28515625" style="4" bestFit="1" customWidth="1"/>
    <col min="11773" max="11773" width="65" style="4" customWidth="1"/>
    <col min="11774" max="11774" width="27" style="4" customWidth="1"/>
    <col min="11775" max="11776" width="18.7109375" style="4" customWidth="1"/>
    <col min="11777" max="11777" width="22.5703125" style="4" customWidth="1"/>
    <col min="11778" max="11778" width="20.7109375" style="4" customWidth="1"/>
    <col min="11779" max="11779" width="32.42578125" style="4" customWidth="1"/>
    <col min="11780" max="11780" width="27.7109375" style="4" customWidth="1"/>
    <col min="11781" max="12026" width="9.140625" style="4"/>
    <col min="12027" max="12027" width="3.7109375" style="4" customWidth="1"/>
    <col min="12028" max="12028" width="14.28515625" style="4" bestFit="1" customWidth="1"/>
    <col min="12029" max="12029" width="65" style="4" customWidth="1"/>
    <col min="12030" max="12030" width="27" style="4" customWidth="1"/>
    <col min="12031" max="12032" width="18.7109375" style="4" customWidth="1"/>
    <col min="12033" max="12033" width="22.5703125" style="4" customWidth="1"/>
    <col min="12034" max="12034" width="20.7109375" style="4" customWidth="1"/>
    <col min="12035" max="12035" width="32.42578125" style="4" customWidth="1"/>
    <col min="12036" max="12036" width="27.7109375" style="4" customWidth="1"/>
    <col min="12037" max="12282" width="9.140625" style="4"/>
    <col min="12283" max="12283" width="3.7109375" style="4" customWidth="1"/>
    <col min="12284" max="12284" width="14.28515625" style="4" bestFit="1" customWidth="1"/>
    <col min="12285" max="12285" width="65" style="4" customWidth="1"/>
    <col min="12286" max="12286" width="27" style="4" customWidth="1"/>
    <col min="12287" max="12288" width="18.7109375" style="4" customWidth="1"/>
    <col min="12289" max="12289" width="22.5703125" style="4" customWidth="1"/>
    <col min="12290" max="12290" width="20.7109375" style="4" customWidth="1"/>
    <col min="12291" max="12291" width="32.42578125" style="4" customWidth="1"/>
    <col min="12292" max="12292" width="27.7109375" style="4" customWidth="1"/>
    <col min="12293" max="12538" width="9.140625" style="4"/>
    <col min="12539" max="12539" width="3.7109375" style="4" customWidth="1"/>
    <col min="12540" max="12540" width="14.28515625" style="4" bestFit="1" customWidth="1"/>
    <col min="12541" max="12541" width="65" style="4" customWidth="1"/>
    <col min="12542" max="12542" width="27" style="4" customWidth="1"/>
    <col min="12543" max="12544" width="18.7109375" style="4" customWidth="1"/>
    <col min="12545" max="12545" width="22.5703125" style="4" customWidth="1"/>
    <col min="12546" max="12546" width="20.7109375" style="4" customWidth="1"/>
    <col min="12547" max="12547" width="32.42578125" style="4" customWidth="1"/>
    <col min="12548" max="12548" width="27.7109375" style="4" customWidth="1"/>
    <col min="12549" max="12794" width="9.140625" style="4"/>
    <col min="12795" max="12795" width="3.7109375" style="4" customWidth="1"/>
    <col min="12796" max="12796" width="14.28515625" style="4" bestFit="1" customWidth="1"/>
    <col min="12797" max="12797" width="65" style="4" customWidth="1"/>
    <col min="12798" max="12798" width="27" style="4" customWidth="1"/>
    <col min="12799" max="12800" width="18.7109375" style="4" customWidth="1"/>
    <col min="12801" max="12801" width="22.5703125" style="4" customWidth="1"/>
    <col min="12802" max="12802" width="20.7109375" style="4" customWidth="1"/>
    <col min="12803" max="12803" width="32.42578125" style="4" customWidth="1"/>
    <col min="12804" max="12804" width="27.7109375" style="4" customWidth="1"/>
    <col min="12805" max="13050" width="9.140625" style="4"/>
    <col min="13051" max="13051" width="3.7109375" style="4" customWidth="1"/>
    <col min="13052" max="13052" width="14.28515625" style="4" bestFit="1" customWidth="1"/>
    <col min="13053" max="13053" width="65" style="4" customWidth="1"/>
    <col min="13054" max="13054" width="27" style="4" customWidth="1"/>
    <col min="13055" max="13056" width="18.7109375" style="4" customWidth="1"/>
    <col min="13057" max="13057" width="22.5703125" style="4" customWidth="1"/>
    <col min="13058" max="13058" width="20.7109375" style="4" customWidth="1"/>
    <col min="13059" max="13059" width="32.42578125" style="4" customWidth="1"/>
    <col min="13060" max="13060" width="27.7109375" style="4" customWidth="1"/>
    <col min="13061" max="13306" width="9.140625" style="4"/>
    <col min="13307" max="13307" width="3.7109375" style="4" customWidth="1"/>
    <col min="13308" max="13308" width="14.28515625" style="4" bestFit="1" customWidth="1"/>
    <col min="13309" max="13309" width="65" style="4" customWidth="1"/>
    <col min="13310" max="13310" width="27" style="4" customWidth="1"/>
    <col min="13311" max="13312" width="18.7109375" style="4" customWidth="1"/>
    <col min="13313" max="13313" width="22.5703125" style="4" customWidth="1"/>
    <col min="13314" max="13314" width="20.7109375" style="4" customWidth="1"/>
    <col min="13315" max="13315" width="32.42578125" style="4" customWidth="1"/>
    <col min="13316" max="13316" width="27.7109375" style="4" customWidth="1"/>
    <col min="13317" max="13562" width="9.140625" style="4"/>
    <col min="13563" max="13563" width="3.7109375" style="4" customWidth="1"/>
    <col min="13564" max="13564" width="14.28515625" style="4" bestFit="1" customWidth="1"/>
    <col min="13565" max="13565" width="65" style="4" customWidth="1"/>
    <col min="13566" max="13566" width="27" style="4" customWidth="1"/>
    <col min="13567" max="13568" width="18.7109375" style="4" customWidth="1"/>
    <col min="13569" max="13569" width="22.5703125" style="4" customWidth="1"/>
    <col min="13570" max="13570" width="20.7109375" style="4" customWidth="1"/>
    <col min="13571" max="13571" width="32.42578125" style="4" customWidth="1"/>
    <col min="13572" max="13572" width="27.7109375" style="4" customWidth="1"/>
    <col min="13573" max="13818" width="9.140625" style="4"/>
    <col min="13819" max="13819" width="3.7109375" style="4" customWidth="1"/>
    <col min="13820" max="13820" width="14.28515625" style="4" bestFit="1" customWidth="1"/>
    <col min="13821" max="13821" width="65" style="4" customWidth="1"/>
    <col min="13822" max="13822" width="27" style="4" customWidth="1"/>
    <col min="13823" max="13824" width="18.7109375" style="4" customWidth="1"/>
    <col min="13825" max="13825" width="22.5703125" style="4" customWidth="1"/>
    <col min="13826" max="13826" width="20.7109375" style="4" customWidth="1"/>
    <col min="13827" max="13827" width="32.42578125" style="4" customWidth="1"/>
    <col min="13828" max="13828" width="27.7109375" style="4" customWidth="1"/>
    <col min="13829" max="14074" width="9.140625" style="4"/>
    <col min="14075" max="14075" width="3.7109375" style="4" customWidth="1"/>
    <col min="14076" max="14076" width="14.28515625" style="4" bestFit="1" customWidth="1"/>
    <col min="14077" max="14077" width="65" style="4" customWidth="1"/>
    <col min="14078" max="14078" width="27" style="4" customWidth="1"/>
    <col min="14079" max="14080" width="18.7109375" style="4" customWidth="1"/>
    <col min="14081" max="14081" width="22.5703125" style="4" customWidth="1"/>
    <col min="14082" max="14082" width="20.7109375" style="4" customWidth="1"/>
    <col min="14083" max="14083" width="32.42578125" style="4" customWidth="1"/>
    <col min="14084" max="14084" width="27.7109375" style="4" customWidth="1"/>
    <col min="14085" max="14330" width="9.140625" style="4"/>
    <col min="14331" max="14331" width="3.7109375" style="4" customWidth="1"/>
    <col min="14332" max="14332" width="14.28515625" style="4" bestFit="1" customWidth="1"/>
    <col min="14333" max="14333" width="65" style="4" customWidth="1"/>
    <col min="14334" max="14334" width="27" style="4" customWidth="1"/>
    <col min="14335" max="14336" width="18.7109375" style="4" customWidth="1"/>
    <col min="14337" max="14337" width="22.5703125" style="4" customWidth="1"/>
    <col min="14338" max="14338" width="20.7109375" style="4" customWidth="1"/>
    <col min="14339" max="14339" width="32.42578125" style="4" customWidth="1"/>
    <col min="14340" max="14340" width="27.7109375" style="4" customWidth="1"/>
    <col min="14341" max="14586" width="9.140625" style="4"/>
    <col min="14587" max="14587" width="3.7109375" style="4" customWidth="1"/>
    <col min="14588" max="14588" width="14.28515625" style="4" bestFit="1" customWidth="1"/>
    <col min="14589" max="14589" width="65" style="4" customWidth="1"/>
    <col min="14590" max="14590" width="27" style="4" customWidth="1"/>
    <col min="14591" max="14592" width="18.7109375" style="4" customWidth="1"/>
    <col min="14593" max="14593" width="22.5703125" style="4" customWidth="1"/>
    <col min="14594" max="14594" width="20.7109375" style="4" customWidth="1"/>
    <col min="14595" max="14595" width="32.42578125" style="4" customWidth="1"/>
    <col min="14596" max="14596" width="27.7109375" style="4" customWidth="1"/>
    <col min="14597" max="14842" width="9.140625" style="4"/>
    <col min="14843" max="14843" width="3.7109375" style="4" customWidth="1"/>
    <col min="14844" max="14844" width="14.28515625" style="4" bestFit="1" customWidth="1"/>
    <col min="14845" max="14845" width="65" style="4" customWidth="1"/>
    <col min="14846" max="14846" width="27" style="4" customWidth="1"/>
    <col min="14847" max="14848" width="18.7109375" style="4" customWidth="1"/>
    <col min="14849" max="14849" width="22.5703125" style="4" customWidth="1"/>
    <col min="14850" max="14850" width="20.7109375" style="4" customWidth="1"/>
    <col min="14851" max="14851" width="32.42578125" style="4" customWidth="1"/>
    <col min="14852" max="14852" width="27.7109375" style="4" customWidth="1"/>
    <col min="14853" max="15098" width="9.140625" style="4"/>
    <col min="15099" max="15099" width="3.7109375" style="4" customWidth="1"/>
    <col min="15100" max="15100" width="14.28515625" style="4" bestFit="1" customWidth="1"/>
    <col min="15101" max="15101" width="65" style="4" customWidth="1"/>
    <col min="15102" max="15102" width="27" style="4" customWidth="1"/>
    <col min="15103" max="15104" width="18.7109375" style="4" customWidth="1"/>
    <col min="15105" max="15105" width="22.5703125" style="4" customWidth="1"/>
    <col min="15106" max="15106" width="20.7109375" style="4" customWidth="1"/>
    <col min="15107" max="15107" width="32.42578125" style="4" customWidth="1"/>
    <col min="15108" max="15108" width="27.7109375" style="4" customWidth="1"/>
    <col min="15109" max="15354" width="9.140625" style="4"/>
    <col min="15355" max="15355" width="3.7109375" style="4" customWidth="1"/>
    <col min="15356" max="15356" width="14.28515625" style="4" bestFit="1" customWidth="1"/>
    <col min="15357" max="15357" width="65" style="4" customWidth="1"/>
    <col min="15358" max="15358" width="27" style="4" customWidth="1"/>
    <col min="15359" max="15360" width="18.7109375" style="4" customWidth="1"/>
    <col min="15361" max="15361" width="22.5703125" style="4" customWidth="1"/>
    <col min="15362" max="15362" width="20.7109375" style="4" customWidth="1"/>
    <col min="15363" max="15363" width="32.42578125" style="4" customWidth="1"/>
    <col min="15364" max="15364" width="27.7109375" style="4" customWidth="1"/>
    <col min="15365" max="15610" width="9.140625" style="4"/>
    <col min="15611" max="15611" width="3.7109375" style="4" customWidth="1"/>
    <col min="15612" max="15612" width="14.28515625" style="4" bestFit="1" customWidth="1"/>
    <col min="15613" max="15613" width="65" style="4" customWidth="1"/>
    <col min="15614" max="15614" width="27" style="4" customWidth="1"/>
    <col min="15615" max="15616" width="18.7109375" style="4" customWidth="1"/>
    <col min="15617" max="15617" width="22.5703125" style="4" customWidth="1"/>
    <col min="15618" max="15618" width="20.7109375" style="4" customWidth="1"/>
    <col min="15619" max="15619" width="32.42578125" style="4" customWidth="1"/>
    <col min="15620" max="15620" width="27.7109375" style="4" customWidth="1"/>
    <col min="15621" max="15866" width="9.140625" style="4"/>
    <col min="15867" max="15867" width="3.7109375" style="4" customWidth="1"/>
    <col min="15868" max="15868" width="14.28515625" style="4" bestFit="1" customWidth="1"/>
    <col min="15869" max="15869" width="65" style="4" customWidth="1"/>
    <col min="15870" max="15870" width="27" style="4" customWidth="1"/>
    <col min="15871" max="15872" width="18.7109375" style="4" customWidth="1"/>
    <col min="15873" max="15873" width="22.5703125" style="4" customWidth="1"/>
    <col min="15874" max="15874" width="20.7109375" style="4" customWidth="1"/>
    <col min="15875" max="15875" width="32.42578125" style="4" customWidth="1"/>
    <col min="15876" max="15876" width="27.7109375" style="4" customWidth="1"/>
    <col min="15877" max="16122" width="9.140625" style="4"/>
    <col min="16123" max="16123" width="3.7109375" style="4" customWidth="1"/>
    <col min="16124" max="16124" width="14.28515625" style="4" bestFit="1" customWidth="1"/>
    <col min="16125" max="16125" width="65" style="4" customWidth="1"/>
    <col min="16126" max="16126" width="27" style="4" customWidth="1"/>
    <col min="16127" max="16128" width="18.7109375" style="4" customWidth="1"/>
    <col min="16129" max="16129" width="22.5703125" style="4" customWidth="1"/>
    <col min="16130" max="16130" width="20.7109375" style="4" customWidth="1"/>
    <col min="16131" max="16131" width="32.42578125" style="4" customWidth="1"/>
    <col min="16132" max="16132" width="27.7109375" style="4" customWidth="1"/>
    <col min="16133" max="16384" width="9.140625" style="4"/>
  </cols>
  <sheetData>
    <row r="1" spans="1:6" ht="69.75" customHeight="1" thickBot="1" x14ac:dyDescent="0.45">
      <c r="A1" s="107" t="s">
        <v>33</v>
      </c>
      <c r="B1" s="107"/>
      <c r="C1" s="107"/>
      <c r="D1" s="107"/>
      <c r="E1" s="107"/>
      <c r="F1" s="107"/>
    </row>
    <row r="2" spans="1:6" ht="40.5" customHeight="1" thickBot="1" x14ac:dyDescent="0.45">
      <c r="A2" s="108" t="s">
        <v>0</v>
      </c>
      <c r="B2" s="110" t="s">
        <v>1</v>
      </c>
      <c r="C2" s="110" t="s">
        <v>2</v>
      </c>
      <c r="D2" s="110" t="s">
        <v>34</v>
      </c>
      <c r="E2" s="102" t="s">
        <v>32</v>
      </c>
      <c r="F2" s="103"/>
    </row>
    <row r="3" spans="1:6" ht="84" customHeight="1" thickBot="1" x14ac:dyDescent="0.45">
      <c r="A3" s="109"/>
      <c r="B3" s="111"/>
      <c r="C3" s="111"/>
      <c r="D3" s="111"/>
      <c r="E3" s="32" t="s">
        <v>30</v>
      </c>
      <c r="F3" s="46" t="s">
        <v>31</v>
      </c>
    </row>
    <row r="4" spans="1:6" ht="36" customHeight="1" thickBot="1" x14ac:dyDescent="0.45">
      <c r="A4" s="95" t="s">
        <v>8</v>
      </c>
      <c r="B4" s="96"/>
      <c r="C4" s="96"/>
      <c r="D4" s="96"/>
      <c r="E4" s="96"/>
      <c r="F4" s="97"/>
    </row>
    <row r="5" spans="1:6" x14ac:dyDescent="0.4">
      <c r="A5" s="6" t="s">
        <v>35</v>
      </c>
      <c r="B5" s="42" t="s">
        <v>4</v>
      </c>
      <c r="C5" s="7" t="s">
        <v>10</v>
      </c>
      <c r="D5" s="58">
        <f>14*7/2</f>
        <v>49</v>
      </c>
      <c r="E5" s="98"/>
      <c r="F5" s="100">
        <f>E5</f>
        <v>0</v>
      </c>
    </row>
    <row r="6" spans="1:6" ht="27" thickBot="1" x14ac:dyDescent="0.45">
      <c r="A6" s="9" t="s">
        <v>36</v>
      </c>
      <c r="B6" s="33" t="s">
        <v>9</v>
      </c>
      <c r="C6" s="10" t="s">
        <v>10</v>
      </c>
      <c r="D6" s="8">
        <f>D5</f>
        <v>49</v>
      </c>
      <c r="E6" s="99"/>
      <c r="F6" s="101"/>
    </row>
    <row r="7" spans="1:6" ht="27" thickBot="1" x14ac:dyDescent="0.45">
      <c r="A7" s="104" t="s">
        <v>11</v>
      </c>
      <c r="B7" s="105"/>
      <c r="C7" s="105"/>
      <c r="D7" s="105"/>
      <c r="E7" s="105"/>
      <c r="F7" s="106"/>
    </row>
    <row r="8" spans="1:6" x14ac:dyDescent="0.4">
      <c r="A8" s="6" t="s">
        <v>35</v>
      </c>
      <c r="B8" s="40" t="s">
        <v>12</v>
      </c>
      <c r="C8" s="11" t="s">
        <v>6</v>
      </c>
      <c r="D8" s="12">
        <f>189+836.6</f>
        <v>1025.5999999999999</v>
      </c>
      <c r="E8" s="13"/>
      <c r="F8" s="100">
        <f>E9+E11+E8</f>
        <v>0</v>
      </c>
    </row>
    <row r="9" spans="1:6" ht="54" customHeight="1" x14ac:dyDescent="0.4">
      <c r="A9" s="59">
        <f>A8+1</f>
        <v>2</v>
      </c>
      <c r="B9" s="34" t="s">
        <v>22</v>
      </c>
      <c r="C9" s="11" t="s">
        <v>6</v>
      </c>
      <c r="D9" s="11">
        <f>189.9+289.1*0.3</f>
        <v>276.63</v>
      </c>
      <c r="E9" s="14"/>
      <c r="F9" s="100"/>
    </row>
    <row r="10" spans="1:6" ht="54" customHeight="1" x14ac:dyDescent="0.4">
      <c r="A10" s="59">
        <f t="shared" ref="A10:A11" si="0">A9+1</f>
        <v>3</v>
      </c>
      <c r="B10" s="34" t="s">
        <v>23</v>
      </c>
      <c r="C10" s="15" t="s">
        <v>6</v>
      </c>
      <c r="D10" s="11">
        <v>836.6</v>
      </c>
      <c r="E10" s="16"/>
      <c r="F10" s="100"/>
    </row>
    <row r="11" spans="1:6" ht="52.5" thickBot="1" x14ac:dyDescent="0.45">
      <c r="A11" s="59">
        <f t="shared" si="0"/>
        <v>4</v>
      </c>
      <c r="B11" s="34" t="s">
        <v>37</v>
      </c>
      <c r="C11" s="15" t="s">
        <v>5</v>
      </c>
      <c r="D11" s="17">
        <f>456.5</f>
        <v>456.5</v>
      </c>
      <c r="E11" s="16"/>
      <c r="F11" s="101"/>
    </row>
    <row r="12" spans="1:6" ht="27" thickBot="1" x14ac:dyDescent="0.45">
      <c r="A12" s="104" t="s">
        <v>13</v>
      </c>
      <c r="B12" s="105"/>
      <c r="C12" s="105"/>
      <c r="D12" s="105"/>
      <c r="E12" s="105"/>
      <c r="F12" s="106"/>
    </row>
    <row r="13" spans="1:6" ht="27.75" customHeight="1" x14ac:dyDescent="0.4">
      <c r="A13" s="29" t="s">
        <v>35</v>
      </c>
      <c r="B13" s="60" t="s">
        <v>3</v>
      </c>
      <c r="C13" s="12"/>
      <c r="D13" s="12"/>
      <c r="E13" s="18"/>
      <c r="F13" s="50"/>
    </row>
    <row r="14" spans="1:6" x14ac:dyDescent="0.4">
      <c r="A14" s="59">
        <f>A13+1</f>
        <v>2</v>
      </c>
      <c r="B14" s="33" t="s">
        <v>24</v>
      </c>
      <c r="C14" s="11" t="s">
        <v>6</v>
      </c>
      <c r="D14" s="20">
        <f>923.7-7*(4.02+4.11+1.52+4.51+2.46+1.64+1.84+1.1+2+2.24+1.78+2+1.89)/2</f>
        <v>814.81500000000005</v>
      </c>
      <c r="E14" s="16"/>
      <c r="F14" s="48"/>
    </row>
    <row r="15" spans="1:6" x14ac:dyDescent="0.4">
      <c r="A15" s="59">
        <f t="shared" ref="A15:A16" si="1">A14+1</f>
        <v>3</v>
      </c>
      <c r="B15" s="33" t="s">
        <v>25</v>
      </c>
      <c r="C15" s="21" t="s">
        <v>6</v>
      </c>
      <c r="D15" s="11">
        <f>39.1+7*(4.02+4.11+1.52+4.51+2.46+1.64+1.84+1.1+2+2.24+1.78+2+1.89)/2</f>
        <v>147.98499999999999</v>
      </c>
      <c r="E15" s="16"/>
      <c r="F15" s="51"/>
    </row>
    <row r="16" spans="1:6" x14ac:dyDescent="0.4">
      <c r="A16" s="59">
        <f t="shared" si="1"/>
        <v>4</v>
      </c>
      <c r="B16" s="34" t="s">
        <v>43</v>
      </c>
      <c r="C16" s="20" t="s">
        <v>5</v>
      </c>
      <c r="D16" s="11">
        <f>7*7*10/2</f>
        <v>245</v>
      </c>
      <c r="E16" s="16"/>
      <c r="F16" s="48"/>
    </row>
    <row r="17" spans="1:6" x14ac:dyDescent="0.4">
      <c r="A17" s="59">
        <f t="shared" ref="A17:A22" si="2">A16+1</f>
        <v>5</v>
      </c>
      <c r="B17" s="34" t="s">
        <v>44</v>
      </c>
      <c r="C17" s="11" t="s">
        <v>5</v>
      </c>
      <c r="D17" s="20">
        <f>7*7*15/2</f>
        <v>367.5</v>
      </c>
      <c r="E17" s="16"/>
      <c r="F17" s="52"/>
    </row>
    <row r="18" spans="1:6" x14ac:dyDescent="0.4">
      <c r="A18" s="59">
        <f t="shared" si="2"/>
        <v>6</v>
      </c>
      <c r="B18" s="42" t="s">
        <v>20</v>
      </c>
      <c r="C18" s="15" t="s">
        <v>10</v>
      </c>
      <c r="D18" s="20">
        <f>7*7*10/2</f>
        <v>245</v>
      </c>
      <c r="E18" s="16"/>
      <c r="F18" s="51"/>
    </row>
    <row r="19" spans="1:6" ht="51.75" x14ac:dyDescent="0.4">
      <c r="A19" s="59">
        <f t="shared" si="2"/>
        <v>7</v>
      </c>
      <c r="B19" s="34" t="s">
        <v>26</v>
      </c>
      <c r="C19" s="11" t="s">
        <v>5</v>
      </c>
      <c r="D19" s="11">
        <f>7*7*5/2</f>
        <v>122.5</v>
      </c>
      <c r="E19" s="14"/>
      <c r="F19" s="51"/>
    </row>
    <row r="20" spans="1:6" x14ac:dyDescent="0.4">
      <c r="A20" s="62">
        <f t="shared" si="2"/>
        <v>8</v>
      </c>
      <c r="B20" s="42" t="s">
        <v>38</v>
      </c>
      <c r="C20" s="19" t="s">
        <v>6</v>
      </c>
      <c r="D20" s="15">
        <f>D14*0.8</f>
        <v>651.85200000000009</v>
      </c>
      <c r="E20" s="24"/>
      <c r="F20" s="48"/>
    </row>
    <row r="21" spans="1:6" x14ac:dyDescent="0.4">
      <c r="A21" s="59">
        <f t="shared" si="2"/>
        <v>9</v>
      </c>
      <c r="B21" s="43" t="s">
        <v>39</v>
      </c>
      <c r="C21" s="11" t="s">
        <v>6</v>
      </c>
      <c r="D21" s="11">
        <f>D14*0.2+D15</f>
        <v>310.94799999999998</v>
      </c>
      <c r="E21" s="14"/>
      <c r="F21" s="51"/>
    </row>
    <row r="22" spans="1:6" ht="27" thickBot="1" x14ac:dyDescent="0.45">
      <c r="A22" s="61">
        <f t="shared" si="2"/>
        <v>10</v>
      </c>
      <c r="B22" s="37" t="s">
        <v>14</v>
      </c>
      <c r="C22" s="17" t="s">
        <v>5</v>
      </c>
      <c r="D22" s="17">
        <f>7*7*5/2</f>
        <v>122.5</v>
      </c>
      <c r="E22" s="22"/>
      <c r="F22" s="53"/>
    </row>
    <row r="23" spans="1:6" ht="27" thickBot="1" x14ac:dyDescent="0.45">
      <c r="A23" s="104" t="s">
        <v>15</v>
      </c>
      <c r="B23" s="105"/>
      <c r="C23" s="105"/>
      <c r="D23" s="105"/>
      <c r="E23" s="105"/>
      <c r="F23" s="106"/>
    </row>
    <row r="24" spans="1:6" ht="27" thickBot="1" x14ac:dyDescent="0.45">
      <c r="A24" s="9" t="s">
        <v>35</v>
      </c>
      <c r="B24" s="43" t="s">
        <v>40</v>
      </c>
      <c r="C24" s="25" t="s">
        <v>5</v>
      </c>
      <c r="D24" s="26"/>
      <c r="E24" s="24"/>
      <c r="F24" s="54"/>
    </row>
    <row r="25" spans="1:6" ht="27" thickBot="1" x14ac:dyDescent="0.45">
      <c r="A25" s="104" t="s">
        <v>16</v>
      </c>
      <c r="B25" s="105"/>
      <c r="C25" s="105"/>
      <c r="D25" s="105"/>
      <c r="E25" s="105"/>
      <c r="F25" s="106"/>
    </row>
    <row r="26" spans="1:6" ht="27.75" customHeight="1" x14ac:dyDescent="0.4">
      <c r="A26" s="49" t="s">
        <v>35</v>
      </c>
      <c r="B26" s="41" t="s">
        <v>3</v>
      </c>
      <c r="C26" s="15"/>
      <c r="D26" s="12"/>
      <c r="E26" s="18"/>
      <c r="F26" s="55"/>
    </row>
    <row r="27" spans="1:6" x14ac:dyDescent="0.4">
      <c r="A27" s="59">
        <f>A26+1</f>
        <v>2</v>
      </c>
      <c r="B27" s="33" t="s">
        <v>24</v>
      </c>
      <c r="C27" s="19" t="s">
        <v>6</v>
      </c>
      <c r="D27" s="20">
        <v>189.9</v>
      </c>
      <c r="E27" s="16"/>
      <c r="F27" s="48"/>
    </row>
    <row r="28" spans="1:6" x14ac:dyDescent="0.4">
      <c r="A28" s="59">
        <f t="shared" ref="A28:A29" si="3">A27+1</f>
        <v>3</v>
      </c>
      <c r="B28" s="34" t="s">
        <v>28</v>
      </c>
      <c r="C28" s="11" t="s">
        <v>5</v>
      </c>
      <c r="D28" s="20">
        <f>7*7*4/2</f>
        <v>98</v>
      </c>
      <c r="E28" s="16"/>
      <c r="F28" s="52"/>
    </row>
    <row r="29" spans="1:6" ht="27" thickBot="1" x14ac:dyDescent="0.45">
      <c r="A29" s="59">
        <f t="shared" si="3"/>
        <v>4</v>
      </c>
      <c r="B29" s="42" t="s">
        <v>20</v>
      </c>
      <c r="C29" s="15" t="s">
        <v>10</v>
      </c>
      <c r="D29" s="8">
        <v>70</v>
      </c>
      <c r="E29" s="24"/>
      <c r="F29" s="53"/>
    </row>
    <row r="30" spans="1:6" ht="33" customHeight="1" thickBot="1" x14ac:dyDescent="0.45">
      <c r="A30" s="95" t="s">
        <v>7</v>
      </c>
      <c r="B30" s="96"/>
      <c r="C30" s="96"/>
      <c r="D30" s="96"/>
      <c r="E30" s="27"/>
      <c r="F30" s="48"/>
    </row>
    <row r="31" spans="1:6" x14ac:dyDescent="0.4">
      <c r="A31" s="23" t="s">
        <v>35</v>
      </c>
      <c r="B31" s="30" t="s">
        <v>38</v>
      </c>
      <c r="C31" s="19" t="s">
        <v>5</v>
      </c>
      <c r="D31" s="12">
        <f>7*7*5/2</f>
        <v>122.5</v>
      </c>
      <c r="E31" s="24"/>
      <c r="F31" s="47"/>
    </row>
    <row r="32" spans="1:6" ht="27" thickBot="1" x14ac:dyDescent="0.45">
      <c r="A32" s="59">
        <f>A31+1</f>
        <v>2</v>
      </c>
      <c r="B32" s="43" t="s">
        <v>39</v>
      </c>
      <c r="C32" s="11" t="s">
        <v>5</v>
      </c>
      <c r="D32" s="28">
        <f>7*7*3/2</f>
        <v>73.5</v>
      </c>
      <c r="E32" s="14"/>
      <c r="F32" s="56"/>
    </row>
    <row r="33" spans="1:7" ht="50.25" customHeight="1" thickBot="1" x14ac:dyDescent="0.45">
      <c r="A33" s="104" t="s">
        <v>41</v>
      </c>
      <c r="B33" s="105"/>
      <c r="C33" s="105"/>
      <c r="D33" s="105"/>
      <c r="E33" s="105"/>
      <c r="F33" s="106"/>
    </row>
    <row r="34" spans="1:7" x14ac:dyDescent="0.4">
      <c r="A34" s="29" t="s">
        <v>35</v>
      </c>
      <c r="B34" s="30" t="s">
        <v>27</v>
      </c>
      <c r="C34" s="15" t="s">
        <v>17</v>
      </c>
      <c r="D34" s="31">
        <f>6*7/2</f>
        <v>21</v>
      </c>
      <c r="E34" s="32"/>
      <c r="F34" s="112">
        <f>E34+E35+E36+E37+E38+E39+E40</f>
        <v>0</v>
      </c>
    </row>
    <row r="35" spans="1:7" x14ac:dyDescent="0.4">
      <c r="A35" s="59">
        <f>A34+1</f>
        <v>2</v>
      </c>
      <c r="B35" s="33" t="s">
        <v>28</v>
      </c>
      <c r="C35" s="15" t="s">
        <v>17</v>
      </c>
      <c r="D35" s="11">
        <f>D34</f>
        <v>21</v>
      </c>
      <c r="E35" s="14"/>
      <c r="F35" s="100"/>
    </row>
    <row r="36" spans="1:7" ht="52.5" x14ac:dyDescent="0.4">
      <c r="A36" s="59">
        <f t="shared" ref="A36:A40" si="4">A35+1</f>
        <v>3</v>
      </c>
      <c r="B36" s="34" t="s">
        <v>45</v>
      </c>
      <c r="C36" s="15" t="s">
        <v>17</v>
      </c>
      <c r="D36" s="11">
        <f t="shared" ref="D36:D40" si="5">D35</f>
        <v>21</v>
      </c>
      <c r="E36" s="35"/>
      <c r="F36" s="100"/>
    </row>
    <row r="37" spans="1:7" ht="51.75" x14ac:dyDescent="0.4">
      <c r="A37" s="59">
        <f t="shared" si="4"/>
        <v>4</v>
      </c>
      <c r="B37" s="34" t="s">
        <v>29</v>
      </c>
      <c r="C37" s="15" t="s">
        <v>17</v>
      </c>
      <c r="D37" s="11">
        <f t="shared" si="5"/>
        <v>21</v>
      </c>
      <c r="E37" s="35"/>
      <c r="F37" s="100"/>
    </row>
    <row r="38" spans="1:7" x14ac:dyDescent="0.4">
      <c r="A38" s="59">
        <f t="shared" si="4"/>
        <v>5</v>
      </c>
      <c r="B38" s="34" t="s">
        <v>42</v>
      </c>
      <c r="C38" s="15" t="s">
        <v>17</v>
      </c>
      <c r="D38" s="11">
        <f t="shared" si="5"/>
        <v>21</v>
      </c>
      <c r="E38" s="35"/>
      <c r="F38" s="100"/>
    </row>
    <row r="39" spans="1:7" x14ac:dyDescent="0.4">
      <c r="A39" s="59">
        <f t="shared" si="4"/>
        <v>6</v>
      </c>
      <c r="B39" s="33" t="s">
        <v>18</v>
      </c>
      <c r="C39" s="20" t="s">
        <v>17</v>
      </c>
      <c r="D39" s="11">
        <f t="shared" si="5"/>
        <v>21</v>
      </c>
      <c r="E39" s="36"/>
      <c r="F39" s="100"/>
    </row>
    <row r="40" spans="1:7" ht="27" thickBot="1" x14ac:dyDescent="0.45">
      <c r="A40" s="59">
        <f t="shared" si="4"/>
        <v>7</v>
      </c>
      <c r="B40" s="37" t="s">
        <v>19</v>
      </c>
      <c r="C40" s="17" t="s">
        <v>17</v>
      </c>
      <c r="D40" s="11">
        <f t="shared" si="5"/>
        <v>21</v>
      </c>
      <c r="E40" s="22"/>
      <c r="F40" s="101"/>
    </row>
    <row r="41" spans="1:7" ht="24.75" customHeight="1" x14ac:dyDescent="0.4">
      <c r="A41" s="38"/>
      <c r="B41" s="44"/>
      <c r="C41" s="1"/>
      <c r="D41" s="1"/>
      <c r="E41" s="39"/>
      <c r="F41" s="39"/>
    </row>
    <row r="42" spans="1:7" ht="24.75" customHeight="1" x14ac:dyDescent="0.4">
      <c r="A42" s="5"/>
      <c r="B42" s="57" t="s">
        <v>21</v>
      </c>
      <c r="C42" s="3"/>
      <c r="D42" s="3"/>
      <c r="E42" s="3"/>
      <c r="F42" s="3"/>
      <c r="G42" s="3"/>
    </row>
  </sheetData>
  <mergeCells count="17">
    <mergeCell ref="F34:F40"/>
    <mergeCell ref="A30:D30"/>
    <mergeCell ref="A23:F23"/>
    <mergeCell ref="A25:F25"/>
    <mergeCell ref="F8:F11"/>
    <mergeCell ref="A12:F12"/>
    <mergeCell ref="A33:F33"/>
    <mergeCell ref="A1:F1"/>
    <mergeCell ref="A2:A3"/>
    <mergeCell ref="B2:B3"/>
    <mergeCell ref="C2:C3"/>
    <mergeCell ref="D2:D3"/>
    <mergeCell ref="A4:F4"/>
    <mergeCell ref="E5:E6"/>
    <mergeCell ref="F5:F6"/>
    <mergeCell ref="E2:F2"/>
    <mergeCell ref="A7:F7"/>
  </mergeCells>
  <pageMargins left="0.7" right="0.7" top="0.75" bottom="0.75" header="0.3" footer="0.3"/>
  <pageSetup paperSize="9" orientation="portrait" horizontalDpi="180" verticalDpi="180" r:id="rId1"/>
  <ignoredErrors>
    <ignoredError sqref="A5:A6 A8 A13 A24 A34 A31 A26" numberStoredAsText="1"/>
    <ignoredError sqref="D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opLeftCell="B1" workbookViewId="0">
      <selection activeCell="L14" sqref="A1:L14"/>
    </sheetView>
  </sheetViews>
  <sheetFormatPr defaultColWidth="13.28515625" defaultRowHeight="15" x14ac:dyDescent="0.25"/>
  <cols>
    <col min="1" max="1" width="7" style="2" customWidth="1"/>
    <col min="2" max="2" width="49.28515625" style="94" customWidth="1"/>
    <col min="3" max="3" width="10.42578125" style="2" customWidth="1"/>
    <col min="4" max="11" width="12.85546875" style="2" customWidth="1"/>
    <col min="12" max="16384" width="13.28515625" style="2"/>
  </cols>
  <sheetData>
    <row r="1" spans="1:12" ht="26.25" customHeight="1" x14ac:dyDescent="0.25">
      <c r="A1" s="119" t="s">
        <v>0</v>
      </c>
      <c r="B1" s="122" t="s">
        <v>46</v>
      </c>
      <c r="C1" s="125" t="s">
        <v>2</v>
      </c>
      <c r="D1" s="128" t="s">
        <v>47</v>
      </c>
      <c r="E1" s="116" t="s">
        <v>48</v>
      </c>
      <c r="F1" s="116" t="s">
        <v>49</v>
      </c>
      <c r="G1" s="116" t="s">
        <v>50</v>
      </c>
      <c r="H1" s="116" t="s">
        <v>51</v>
      </c>
      <c r="I1" s="116" t="s">
        <v>52</v>
      </c>
      <c r="J1" s="116" t="s">
        <v>53</v>
      </c>
      <c r="K1" s="116" t="s">
        <v>54</v>
      </c>
    </row>
    <row r="2" spans="1:12" ht="15" customHeight="1" x14ac:dyDescent="0.25">
      <c r="A2" s="120"/>
      <c r="B2" s="123"/>
      <c r="C2" s="126"/>
      <c r="D2" s="129"/>
      <c r="E2" s="117"/>
      <c r="F2" s="117"/>
      <c r="G2" s="117"/>
      <c r="H2" s="117"/>
      <c r="I2" s="117"/>
      <c r="J2" s="117"/>
      <c r="K2" s="117"/>
    </row>
    <row r="3" spans="1:12" ht="15.75" thickBot="1" x14ac:dyDescent="0.3">
      <c r="A3" s="121"/>
      <c r="B3" s="124"/>
      <c r="C3" s="127"/>
      <c r="D3" s="130"/>
      <c r="E3" s="118"/>
      <c r="F3" s="118"/>
      <c r="G3" s="118"/>
      <c r="H3" s="118"/>
      <c r="I3" s="118"/>
      <c r="J3" s="118"/>
      <c r="K3" s="118"/>
    </row>
    <row r="4" spans="1:12" ht="15.75" thickBot="1" x14ac:dyDescent="0.3">
      <c r="A4" s="113" t="s">
        <v>55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2" x14ac:dyDescent="0.25">
      <c r="A5" s="63">
        <v>1</v>
      </c>
      <c r="B5" s="64" t="s">
        <v>56</v>
      </c>
      <c r="C5" s="65" t="s">
        <v>6</v>
      </c>
      <c r="D5" s="66">
        <f>1.655*1.62+0.86*1.83+1.83*(0.15+0.05+0.05)+1.655*1.245+0.82*0.12*2</f>
        <v>6.9696750000000005</v>
      </c>
      <c r="E5" s="67">
        <f>1.655*1.52+0.935*1.83+1.83*(0.2+0.05+0.05)+2.075*1.18+0.82*0.12*2</f>
        <v>7.4209500000000004</v>
      </c>
      <c r="F5" s="68">
        <v>7.2007000000000003</v>
      </c>
      <c r="G5" s="67">
        <f>9.53+0.61*1.745</f>
        <v>10.59445</v>
      </c>
      <c r="H5" s="68">
        <v>8.3637999999999995</v>
      </c>
      <c r="I5" s="68">
        <v>7.6403500000000006</v>
      </c>
      <c r="J5" s="68">
        <v>6.08</v>
      </c>
      <c r="K5" s="69">
        <f>SUM(D5:J5)*7</f>
        <v>379.88947499999995</v>
      </c>
      <c r="L5" s="70">
        <f>K5/2</f>
        <v>189.94473749999997</v>
      </c>
    </row>
    <row r="6" spans="1:12" x14ac:dyDescent="0.25">
      <c r="A6" s="71">
        <v>2</v>
      </c>
      <c r="B6" s="64" t="s">
        <v>57</v>
      </c>
      <c r="C6" s="72" t="s">
        <v>58</v>
      </c>
      <c r="D6" s="73">
        <f>1.655+1.62*2+1.655*2+1.245*2-0.82*2</f>
        <v>9.0549999999999997</v>
      </c>
      <c r="E6" s="67">
        <f>1.655+1.52*2+2.075*2+1.18*2-0.82*2</f>
        <v>9.5649999999999995</v>
      </c>
      <c r="F6" s="67">
        <v>13.379999999999995</v>
      </c>
      <c r="G6" s="67">
        <f>(1760-820+1625+1545+1745+0.08+1745+560+1975+1335+680+745)/1000</f>
        <v>12.89508</v>
      </c>
      <c r="H6" s="67">
        <v>16.004999999999999</v>
      </c>
      <c r="I6" s="67">
        <v>11.009999999999998</v>
      </c>
      <c r="J6" s="67">
        <v>10.685</v>
      </c>
      <c r="K6" s="69">
        <f t="shared" ref="K6:K14" si="0">SUM(D6:J6)*7</f>
        <v>578.16555999999991</v>
      </c>
      <c r="L6" s="70">
        <f t="shared" ref="L6:L14" si="1">K6/2</f>
        <v>289.08277999999996</v>
      </c>
    </row>
    <row r="7" spans="1:12" x14ac:dyDescent="0.25">
      <c r="A7" s="71">
        <f t="shared" ref="A7:A9" si="2">A6+1</f>
        <v>3</v>
      </c>
      <c r="B7" s="64" t="s">
        <v>59</v>
      </c>
      <c r="C7" s="72" t="s">
        <v>58</v>
      </c>
      <c r="D7" s="73">
        <f>1.655*2+1.62*2+1.83*2+0.86*2+1.655*2+1.245*2-0.82*2</f>
        <v>16.090000000000003</v>
      </c>
      <c r="E7" s="67">
        <f>1.655*2+1.52*2+1.83*2+0.935*2+1.18*2+2.075*2-0.82*2</f>
        <v>16.75</v>
      </c>
      <c r="F7" s="67">
        <v>17.269999999999996</v>
      </c>
      <c r="G7" s="67">
        <f>G6+0.61+0.71+1.745+0.985+1.23*2+1.21*2</f>
        <v>21.82508</v>
      </c>
      <c r="H7" s="67">
        <v>23.525000000000002</v>
      </c>
      <c r="I7" s="67">
        <v>16.639999999999997</v>
      </c>
      <c r="J7" s="67">
        <v>18.329999999999998</v>
      </c>
      <c r="K7" s="69">
        <f t="shared" si="0"/>
        <v>913.01056000000005</v>
      </c>
      <c r="L7" s="70">
        <f t="shared" si="1"/>
        <v>456.50528000000003</v>
      </c>
    </row>
    <row r="8" spans="1:12" x14ac:dyDescent="0.25">
      <c r="A8" s="71">
        <f t="shared" si="2"/>
        <v>4</v>
      </c>
      <c r="B8" s="74" t="s">
        <v>60</v>
      </c>
      <c r="C8" s="72" t="s">
        <v>6</v>
      </c>
      <c r="D8" s="73">
        <f>1.655*1.62+0.86*1.83+1.83*(0.15+0.05+0.05)+1.655*1.245+0.82*0.12*2</f>
        <v>6.9696750000000005</v>
      </c>
      <c r="E8" s="67">
        <f>1.655*1.52+0.935*1.83+1.83*(0.2+0.05+0.05)+2.075*1.18+0.82*0.12*2</f>
        <v>7.4209500000000004</v>
      </c>
      <c r="F8" s="67">
        <v>7</v>
      </c>
      <c r="G8" s="67">
        <v>11.28</v>
      </c>
      <c r="H8" s="67">
        <v>8.1999999999999993</v>
      </c>
      <c r="I8" s="67">
        <v>7.4</v>
      </c>
      <c r="J8" s="67">
        <v>6.08</v>
      </c>
      <c r="K8" s="69">
        <f t="shared" si="0"/>
        <v>380.45437500000003</v>
      </c>
      <c r="L8" s="70">
        <f t="shared" si="1"/>
        <v>190.22718750000001</v>
      </c>
    </row>
    <row r="9" spans="1:12" ht="30.75" thickBot="1" x14ac:dyDescent="0.3">
      <c r="A9" s="71">
        <f t="shared" si="2"/>
        <v>5</v>
      </c>
      <c r="B9" s="75" t="s">
        <v>61</v>
      </c>
      <c r="C9" s="76" t="s">
        <v>6</v>
      </c>
      <c r="D9" s="77">
        <f>1.655*1.62+0.86*1.83+1.055*(0.15+0.08+0.05)+1.655*1.245+0.82*0.12*2</f>
        <v>6.8075749999999999</v>
      </c>
      <c r="E9" s="78">
        <f>1.655*1.52+0.935*1.83+1.08*(0.2+0.08+0.05)+2.075*1.18+0.82*0.12*2</f>
        <v>7.2283499999999998</v>
      </c>
      <c r="F9" s="79">
        <v>7</v>
      </c>
      <c r="G9" s="78">
        <v>9.5299999999999994</v>
      </c>
      <c r="H9" s="79">
        <v>8.1999999999999993</v>
      </c>
      <c r="I9" s="79">
        <v>7.4</v>
      </c>
      <c r="J9" s="79">
        <v>6.08</v>
      </c>
      <c r="K9" s="69">
        <f t="shared" si="0"/>
        <v>365.72147499999994</v>
      </c>
      <c r="L9" s="70">
        <f t="shared" si="1"/>
        <v>182.86073749999997</v>
      </c>
    </row>
    <row r="10" spans="1:12" ht="15.75" thickBot="1" x14ac:dyDescent="0.3">
      <c r="A10" s="113" t="s">
        <v>62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L10" s="70"/>
    </row>
    <row r="11" spans="1:12" ht="15.75" thickBot="1" x14ac:dyDescent="0.3">
      <c r="A11" s="63">
        <v>1</v>
      </c>
      <c r="B11" s="80" t="s">
        <v>63</v>
      </c>
      <c r="C11" s="81" t="s">
        <v>6</v>
      </c>
      <c r="D11" s="82">
        <f>1.36</f>
        <v>1.36</v>
      </c>
      <c r="E11" s="83">
        <v>1.94</v>
      </c>
      <c r="F11" s="83">
        <v>1.55</v>
      </c>
      <c r="G11" s="83">
        <v>2.15</v>
      </c>
      <c r="H11" s="83">
        <v>1.1000000000000001</v>
      </c>
      <c r="I11" s="83">
        <v>1.2</v>
      </c>
      <c r="J11" s="83">
        <v>1.86</v>
      </c>
      <c r="K11" s="69">
        <f t="shared" si="0"/>
        <v>78.11999999999999</v>
      </c>
      <c r="L11" s="70">
        <f t="shared" si="1"/>
        <v>39.059999999999995</v>
      </c>
    </row>
    <row r="12" spans="1:12" ht="15.75" thickBot="1" x14ac:dyDescent="0.3">
      <c r="A12" s="113" t="s">
        <v>64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5"/>
      <c r="L12" s="70"/>
    </row>
    <row r="13" spans="1:12" x14ac:dyDescent="0.25">
      <c r="A13" s="84">
        <v>1</v>
      </c>
      <c r="B13" s="85" t="s">
        <v>65</v>
      </c>
      <c r="C13" s="86" t="s">
        <v>6</v>
      </c>
      <c r="D13" s="87">
        <f>2.32+9.59+3.44+6.81</f>
        <v>22.16</v>
      </c>
      <c r="E13" s="88">
        <v>40.98</v>
      </c>
      <c r="F13" s="88">
        <v>47.2</v>
      </c>
      <c r="G13" s="79">
        <f>2.7*(0.575+0.71+1.76+0.71+1.245+1.23*2+0.245)</f>
        <v>20.803500000000003</v>
      </c>
      <c r="H13" s="79">
        <f>9+5.5+1.4+10.6</f>
        <v>26.5</v>
      </c>
      <c r="I13" s="88">
        <v>38.799999999999997</v>
      </c>
      <c r="J13" s="88">
        <v>42.580000000000005</v>
      </c>
      <c r="K13" s="69">
        <f t="shared" si="0"/>
        <v>1673.1645000000003</v>
      </c>
      <c r="L13" s="70">
        <f t="shared" si="1"/>
        <v>836.58225000000016</v>
      </c>
    </row>
    <row r="14" spans="1:12" ht="15.75" thickBot="1" x14ac:dyDescent="0.3">
      <c r="A14" s="89">
        <v>2</v>
      </c>
      <c r="B14" s="90" t="s">
        <v>66</v>
      </c>
      <c r="C14" s="91" t="s">
        <v>6</v>
      </c>
      <c r="D14" s="92">
        <f>2.32+9.59+3.44+6.81</f>
        <v>22.16</v>
      </c>
      <c r="E14" s="93">
        <v>40.98</v>
      </c>
      <c r="F14" s="93">
        <f>F13</f>
        <v>47.2</v>
      </c>
      <c r="G14" s="78">
        <f>8.71+8.53+1.64+9.2+4.01+7.3+4.07+1.84</f>
        <v>45.300000000000004</v>
      </c>
      <c r="H14" s="78">
        <f>H13</f>
        <v>26.5</v>
      </c>
      <c r="I14" s="93">
        <v>39.200000000000003</v>
      </c>
      <c r="J14" s="93">
        <f>J13</f>
        <v>42.580000000000005</v>
      </c>
      <c r="K14" s="69">
        <f t="shared" si="0"/>
        <v>1847.44</v>
      </c>
      <c r="L14" s="70">
        <f t="shared" si="1"/>
        <v>923.72</v>
      </c>
    </row>
  </sheetData>
  <mergeCells count="14">
    <mergeCell ref="A10:K10"/>
    <mergeCell ref="A12:K12"/>
    <mergeCell ref="G1:G3"/>
    <mergeCell ref="H1:H3"/>
    <mergeCell ref="I1:I3"/>
    <mergeCell ref="J1:J3"/>
    <mergeCell ref="K1:K3"/>
    <mergeCell ref="A4:K4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scale="71" orientation="landscape" horizontalDpi="180" verticalDpi="180" r:id="rId1"/>
  <ignoredErrors>
    <ignoredError sqref="G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2025-06-11T13:33:17Z</dcterms:modified>
</cp:coreProperties>
</file>