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DL\Desktop\Князыв Острозьких\"/>
    </mc:Choice>
  </mc:AlternateContent>
  <xr:revisionPtr revIDLastSave="0" documentId="13_ncr:1_{B49B887E-A1B5-47B7-B1E5-A6D1A26AD65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7" i="1" l="1"/>
  <c r="G188" i="1" l="1"/>
  <c r="G186" i="1"/>
  <c r="G181" i="1"/>
  <c r="G180" i="1"/>
  <c r="E171" i="1"/>
  <c r="G171" i="1" s="1"/>
  <c r="E169" i="1"/>
  <c r="G169" i="1" s="1"/>
  <c r="E168" i="1"/>
  <c r="G168" i="1" s="1"/>
  <c r="E163" i="1"/>
  <c r="G163" i="1" s="1"/>
  <c r="E160" i="1"/>
  <c r="G160" i="1" s="1"/>
  <c r="G159" i="1"/>
  <c r="E158" i="1"/>
  <c r="G158" i="1" s="1"/>
  <c r="E157" i="1"/>
  <c r="G157" i="1" s="1"/>
  <c r="E153" i="1"/>
  <c r="G153" i="1" s="1"/>
  <c r="E151" i="1"/>
  <c r="G151" i="1" s="1"/>
  <c r="E149" i="1"/>
  <c r="G149" i="1" s="1"/>
  <c r="E144" i="1"/>
  <c r="G144" i="1" s="1"/>
  <c r="E139" i="1"/>
  <c r="G139" i="1" s="1"/>
  <c r="E138" i="1"/>
  <c r="G138" i="1" s="1"/>
  <c r="E137" i="1"/>
  <c r="G137" i="1" s="1"/>
  <c r="G134" i="1"/>
  <c r="G133" i="1"/>
  <c r="G132" i="1"/>
  <c r="G131" i="1"/>
  <c r="G128" i="1"/>
  <c r="E125" i="1"/>
  <c r="G125" i="1" s="1"/>
  <c r="E124" i="1"/>
  <c r="G124" i="1" s="1"/>
  <c r="G119" i="1"/>
  <c r="E115" i="1"/>
  <c r="G115" i="1" s="1"/>
  <c r="E114" i="1"/>
  <c r="G114" i="1" s="1"/>
  <c r="E113" i="1"/>
  <c r="G113" i="1" s="1"/>
  <c r="E111" i="1"/>
  <c r="G111" i="1" s="1"/>
  <c r="E102" i="1"/>
  <c r="G102" i="1" s="1"/>
  <c r="E100" i="1"/>
  <c r="G100" i="1" s="1"/>
  <c r="E89" i="1"/>
  <c r="G89" i="1" s="1"/>
  <c r="E81" i="1"/>
  <c r="G81" i="1" s="1"/>
  <c r="E73" i="1"/>
  <c r="G73" i="1" s="1"/>
  <c r="E65" i="1"/>
  <c r="G65" i="1" s="1"/>
  <c r="E56" i="1"/>
  <c r="G56" i="1" s="1"/>
  <c r="E47" i="1"/>
  <c r="G47" i="1" s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G32" i="1"/>
  <c r="G28" i="1"/>
  <c r="G27" i="1"/>
  <c r="E25" i="1"/>
  <c r="G25" i="1" s="1"/>
  <c r="E21" i="1"/>
  <c r="G21" i="1" s="1"/>
  <c r="E20" i="1"/>
  <c r="G20" i="1" s="1"/>
  <c r="E19" i="1"/>
  <c r="G19" i="1" s="1"/>
  <c r="G29" i="1" s="1"/>
  <c r="G16" i="1"/>
  <c r="G15" i="1"/>
  <c r="E10" i="1"/>
  <c r="G10" i="1" s="1"/>
  <c r="E9" i="1"/>
  <c r="G9" i="1" s="1"/>
  <c r="E8" i="1"/>
  <c r="G8" i="1" s="1"/>
  <c r="G17" i="1" l="1"/>
  <c r="G182" i="1"/>
  <c r="G166" i="1"/>
  <c r="G135" i="1"/>
  <c r="G155" i="1"/>
</calcChain>
</file>

<file path=xl/sharedStrings.xml><?xml version="1.0" encoding="utf-8"?>
<sst xmlns="http://schemas.openxmlformats.org/spreadsheetml/2006/main" count="424" uniqueCount="171">
  <si>
    <t>Князя Острозького</t>
  </si>
  <si>
    <t>№</t>
  </si>
  <si>
    <t>Найменування</t>
  </si>
  <si>
    <t>Одн. Вим.</t>
  </si>
  <si>
    <t>Кіл-ть</t>
  </si>
  <si>
    <t>Ціна, грн</t>
  </si>
  <si>
    <t>Всього, грн</t>
  </si>
  <si>
    <t>Роботи</t>
  </si>
  <si>
    <t>Матеріали</t>
  </si>
  <si>
    <t>Заміна або ремонт зовнішніх дверей або/та облаштування тамбурів зовнішнього входу в будівлі</t>
  </si>
  <si>
    <t>Знімання дверних полотен</t>
  </si>
  <si>
    <t>м2</t>
  </si>
  <si>
    <t>Демонтаж дверних коробок в кам'яних
стінах з відбиванням штукатурки в укосах</t>
  </si>
  <si>
    <t>шт.</t>
  </si>
  <si>
    <t>Заповнення дверних прорізів готовими
дверними блоками площею до 3 м2 з
металопластику у кам'яних стінах</t>
  </si>
  <si>
    <t>Дюбель-шуруп 150мм з пластиковою
пробкою</t>
  </si>
  <si>
    <t>шт</t>
  </si>
  <si>
    <t>Дверi металопластикові тамбурні (рама - монтажна ширина 70мм, склопакет  32мм - 4і-10Ar-4-10Ar-4i)</t>
  </si>
  <si>
    <t>Піна монтажна</t>
  </si>
  <si>
    <t>Герметик силіконовий</t>
  </si>
  <si>
    <t>Навантаження сміття вручну</t>
  </si>
  <si>
    <t>т.</t>
  </si>
  <si>
    <t>Перевезення сміття до 15 км</t>
  </si>
  <si>
    <t>Всього за розділом:</t>
  </si>
  <si>
    <t>Всього матеріалів по розділу:</t>
  </si>
  <si>
    <t>Заміна або ремонт блоків віконних або/ та блоків балконних дверних у приміщеннях (місцях) загальногокористування будівлі</t>
  </si>
  <si>
    <t>Демонтаж віконних коробок в кам'яних стінах з відбиванням штукатурки в укосах</t>
  </si>
  <si>
    <t>Знімання засклених віконних рам</t>
  </si>
  <si>
    <t>Заповнення віконних прорізів готовими блоками площею до 2 м2 з металопластику в кам'яних стінах житлових і громадських будівель</t>
  </si>
  <si>
    <t>Дюбель с шурупом 100х10</t>
  </si>
  <si>
    <t>Блоки віконні металопластикові (рама - монтажнаширина 70мм, склопакет  32мм - 4і-10Ar-4-10Ar-4i)</t>
  </si>
  <si>
    <t>Герметизація примикання м/п виробів до прорізу стрічкою</t>
  </si>
  <si>
    <t>м.п</t>
  </si>
  <si>
    <t>Стрічка пароізоляційна внутрішня Alenor OB
TM</t>
  </si>
  <si>
    <t>пм</t>
  </si>
  <si>
    <t>Стрічка гідроізоляційна зовнішня Alenor OHT</t>
  </si>
  <si>
    <t>Всього матеріалів по розділу з ПДВ:</t>
  </si>
  <si>
    <t>Комплекс робіт із теплоізоляції та улаштування зовнішніх стін</t>
  </si>
  <si>
    <t xml:space="preserve"> Роздiл 1. Утеплення зовнішніх стін </t>
  </si>
  <si>
    <t>Установлення та знімання підвісних люльок</t>
  </si>
  <si>
    <t>Пересування підвісних люльок по горизонталі на плоскій покрівлі</t>
  </si>
  <si>
    <t>Розбирання облицювання стін з плиток</t>
  </si>
  <si>
    <t>Відбивання штукатурки по бетону зі стін сходових сходів в підїзд та стін цоколю, площа відбивання в одному місці до 5 м2</t>
  </si>
  <si>
    <t>Улаштування бетонної стяжки товщиною 20 мм площею до 20 м2</t>
  </si>
  <si>
    <t>Суміші бетонні готові важкі, клас бетону В10 [М150], крупність заповнювача 10 мм і менше</t>
  </si>
  <si>
    <t>м3</t>
  </si>
  <si>
    <t>(Демонтаж) Установлення екранів огорожі площею до 10 м2</t>
  </si>
  <si>
    <t>Утеплення фасадів пінополістирольними плитами товщиною 150 мм з опорядженням декоротивним розчином за технологією типу "CEREZIT". Стіни гладкі</t>
  </si>
  <si>
    <t>Папір шліфувальний</t>
  </si>
  <si>
    <r>
      <t>Штукатурка декоративна (камiнцева) зерно 1,5 мм (тонована)/</t>
    </r>
    <r>
      <rPr>
        <i/>
        <sz val="12"/>
        <color rgb="FFFF0000"/>
        <rFont val="Times New Roman"/>
        <family val="1"/>
        <charset val="204"/>
      </rPr>
      <t xml:space="preserve">Декор.силікон-силікатна структурна штукатурка POLIMIN SSB-15 СИЛІКОН-СИЛІКАТ "БАРАНЕЦЬ" по 25кг База A	N130			</t>
    </r>
  </si>
  <si>
    <t>кг</t>
  </si>
  <si>
    <r>
      <t>Грунтовка глибокопроникна</t>
    </r>
    <r>
      <rPr>
        <i/>
        <sz val="12"/>
        <color rgb="FFFF0000"/>
        <rFont val="Times New Roman"/>
        <family val="1"/>
        <charset val="204"/>
      </rPr>
      <t>/ПОЛІМІН АС-5 ГЛУБОКОПРОНИКАЮЩАЯ ГРУНТОВКА, 10Л</t>
    </r>
  </si>
  <si>
    <t>л</t>
  </si>
  <si>
    <t>Пінополістирольні плити EPS 80 т.150 мм</t>
  </si>
  <si>
    <r>
      <t>Фарба грунтуюча Ceresit CT16 для підготовки основ під декоративні тонкошарові штукатурки та фарби</t>
    </r>
    <r>
      <rPr>
        <i/>
        <sz val="12"/>
        <color rgb="FFFF0000"/>
        <rFont val="Times New Roman"/>
        <family val="1"/>
        <charset val="204"/>
      </rPr>
      <t>/ПОЛІМІН SC-3 Грунтовка кварц-грунт силіконова 15 кг</t>
    </r>
  </si>
  <si>
    <r>
      <t>Розчинова сумiш для приклеювання пiнополiстирольних плит Ceresit CT83/</t>
    </r>
    <r>
      <rPr>
        <i/>
        <sz val="12"/>
        <color rgb="FFFF0000"/>
        <rFont val="Times New Roman"/>
        <family val="1"/>
        <charset val="204"/>
      </rPr>
      <t>ПОЛІМІН P-19 Клей для утеплювача, THERMO FACADE FIX (т)25 кг, 54 шт</t>
    </r>
  </si>
  <si>
    <r>
      <t>Розчинова сумiш для приклеювання та захисту пiнополiстирольних плит Ceresit CT85/</t>
    </r>
    <r>
      <rPr>
        <i/>
        <sz val="12"/>
        <color rgb="FFFF0000"/>
        <rFont val="Times New Roman"/>
        <family val="1"/>
        <charset val="204"/>
      </rPr>
      <t>ПОЛІМІН P-20 Армуючий клей, THERMO FACADE ARM grey (т)25 кг, 54 шт</t>
    </r>
  </si>
  <si>
    <r>
      <t>Армуюча сітка для систем утеплення Cerezit CT 325/</t>
    </r>
    <r>
      <rPr>
        <i/>
        <sz val="12"/>
        <color rgb="FFFF0000"/>
        <rFont val="Times New Roman"/>
        <family val="1"/>
        <charset val="204"/>
      </rPr>
      <t>Склосітка фасадна армуюча (AS-165 PRO)</t>
    </r>
  </si>
  <si>
    <t>Дюбель пластиковий 10х220 мм</t>
  </si>
  <si>
    <t>Утеплення фасадів пінополістирольними плитами товщиною 100 мм з опорядженням декоротивним розчином за технологією типу "CEREZIT". (Стіни гладкі)</t>
  </si>
  <si>
    <r>
      <t>Грунтовка глибокопроникна/</t>
    </r>
    <r>
      <rPr>
        <i/>
        <sz val="12"/>
        <color rgb="FFFF0000"/>
        <rFont val="Times New Roman"/>
        <family val="1"/>
        <charset val="204"/>
      </rPr>
      <t>ПОЛІМІН АС-5 ГЛУБОКОПРОНИКАЮЩАЯ ГРУНТОВКА, 10Л</t>
    </r>
  </si>
  <si>
    <t>Пінополістирольні плити EPS 80 т.50 мм</t>
  </si>
  <si>
    <r>
      <t>Фарба грунтуюча Ceresit CT16 для підготовки основ під декоративні тонкошарові штукатурки та фарби/</t>
    </r>
    <r>
      <rPr>
        <i/>
        <sz val="12"/>
        <color rgb="FFFF0000"/>
        <rFont val="Times New Roman"/>
        <family val="1"/>
        <charset val="204"/>
      </rPr>
      <t>ПОЛІМІН SC-3 Грунтовка кварц-грунт силіконова 15 кг</t>
    </r>
  </si>
  <si>
    <r>
      <t>Розчинова сумiш для приклеювання пiнополiстирольних плит Ceresit CT83</t>
    </r>
    <r>
      <rPr>
        <i/>
        <sz val="12"/>
        <color rgb="FFFF0000"/>
        <rFont val="Times New Roman"/>
        <family val="1"/>
        <charset val="204"/>
      </rPr>
      <t>/ПОЛІМІН P-19 Клей для утеплювача, THERMO FACADE FIX (т)25 кг, 54 шт</t>
    </r>
  </si>
  <si>
    <r>
      <t>Розчинова сумiш для приклеювання та захисту пiнополiстирольних плит Ceresit CT85</t>
    </r>
    <r>
      <rPr>
        <i/>
        <sz val="12"/>
        <color rgb="FFFF0000"/>
        <rFont val="Times New Roman"/>
        <family val="1"/>
        <charset val="204"/>
      </rPr>
      <t>/ПОЛІМІН P-20 Армуючий клей, THERMO FACADE ARM grey (т)25 кг, 54 шт</t>
    </r>
  </si>
  <si>
    <t>Дюбель пластиковий 10х120 мм</t>
  </si>
  <si>
    <t>Утеплення фасадів пінополістирольними плитами товщиною 50 мм з опорядженням декоротивним розчином за технологією типу "CEREZIT". (Стіни гладкі)</t>
  </si>
  <si>
    <t>Утеплення фасадів мінеральними плитами товщиною 150 мм з опорядженням декоротивним розчином за технологією типу "CEREZIT". (обрамлення прорізів, протипожежних поясів)</t>
  </si>
  <si>
    <t>Плити мінераловатні товщ.150мм</t>
  </si>
  <si>
    <r>
      <t>Розчинова сумiш для приклеювання та захисту мінераловатних плит Ceresit CT190/</t>
    </r>
    <r>
      <rPr>
        <i/>
        <sz val="12"/>
        <color rgb="FFFF0000"/>
        <rFont val="Times New Roman"/>
        <family val="1"/>
        <charset val="204"/>
      </rPr>
      <t>Клей для арм.,захисту та кріпл. пінополіст.,графіт.пінополіст.та мін.вати Polimin P-21 THERMO FACA</t>
    </r>
  </si>
  <si>
    <t>Дюбель пластиковий з металевим стержнем 10х220мм</t>
  </si>
  <si>
    <t>Утеплення фасадів мінеральними плитами товщиною 100 мм з опорядженням декоротивним розчином за технологією типу "CEREZIT". (обрамлення входів в підвал)</t>
  </si>
  <si>
    <t>Плити мінераловатні товщ. 100 мм</t>
  </si>
  <si>
    <t>Дюбель пластиковий з металевим стержнем 10х160мм</t>
  </si>
  <si>
    <t>Утеплення фасадів мінеральними плитами товщиною 50 мм з опорядженням декоротивним розчином за технологією типу "CEREZIT". (обрамлення прорізів)</t>
  </si>
  <si>
    <t>Плити мінераловатні товщ.50мм</t>
  </si>
  <si>
    <t>Дюбель пластиковий з металевим стержнем 10х120мм</t>
  </si>
  <si>
    <t>Утеплення фасадів мінераловатними плитами товщиною 30 мм з опорядженням декоротивним розчином за технологією типу "CEREZIT". Укоси, ширина до 300 мм. та під газовою трубою.</t>
  </si>
  <si>
    <t>Силікатна фарба Ceresit CT 54</t>
  </si>
  <si>
    <t>Плити мінераловатні товщ.30мм</t>
  </si>
  <si>
    <t>Кутики PVC металеві оцинковані перфоровані з армосіткою</t>
  </si>
  <si>
    <t>м</t>
  </si>
  <si>
    <t>Кутик ПВХ із сіткою</t>
  </si>
  <si>
    <t>Обшивання торців балконів плитами OSB товщиною 10 мм</t>
  </si>
  <si>
    <t>Цвяхи будівельні з плоскою головкою 1,8х60 мм</t>
  </si>
  <si>
    <t>т</t>
  </si>
  <si>
    <t>Плити OSB, товщина 10 мм</t>
  </si>
  <si>
    <t>Утеплення фасадів пінополістирольними плитами товщиною 50 мм з опорядженням декоротивним розчином за технологією типу "CEREZIT". (Екрани балконів та лоджій)</t>
  </si>
  <si>
    <t>Фарбування олійними сумішами за 2 рази раніше пофарбованих сталевих труб</t>
  </si>
  <si>
    <t>Білило густотерте цинкове</t>
  </si>
  <si>
    <t>Оліфа комбінована К-2</t>
  </si>
  <si>
    <t>Улаштування деформаційних швів</t>
  </si>
  <si>
    <t>THERMOMASTER профіль ПВХ
дилатаційний з сіткою V-подібний</t>
  </si>
  <si>
    <t>Розбирання поясків, сандриків, жолобів, відливів, звисів тощо з листової сталі</t>
  </si>
  <si>
    <t>Установлення зливів віконних та балконних</t>
  </si>
  <si>
    <t>Відлив металевий із поліестровим
покриттям віконний</t>
  </si>
  <si>
    <t>Відлив металевий із поліестровим
покриттям балконний</t>
  </si>
  <si>
    <t>Саморіз з п/шайбою та буром</t>
  </si>
  <si>
    <t>Установлення елементів каркасу із брусів</t>
  </si>
  <si>
    <t>Толь з крупнозернистою посипкою
гідроізоляційна, марка ТГ-350</t>
  </si>
  <si>
    <t xml:space="preserve">Бруси обрiзнi з хвойних порiд 40х20 мм та
40х40 мм </t>
  </si>
  <si>
    <t>Дюбель забивний 10х80</t>
  </si>
  <si>
    <t>Дюбель забивний 10х100</t>
  </si>
  <si>
    <t>(Демонтаж) Улаштування з листової сталі парапетів</t>
  </si>
  <si>
    <t>Улаштування з листової сталі брандмауерів, парапетів</t>
  </si>
  <si>
    <t>Відлив парапетний</t>
  </si>
  <si>
    <t>Установлення вентиляційних решіток
площею до 0,25 м2</t>
  </si>
  <si>
    <t>грати</t>
  </si>
  <si>
    <t>Електроди, діаметр 4 мм, марка Е42</t>
  </si>
  <si>
    <t>Стрижнева арматура А-ІІ, діаметр 12 мм</t>
  </si>
  <si>
    <t>100кг</t>
  </si>
  <si>
    <t>Решітки металеві розмір 250х530 мм</t>
  </si>
  <si>
    <t>(Демонтаж) Установлення кондиціонерів</t>
  </si>
  <si>
    <t>1агрега
т</t>
  </si>
  <si>
    <t>Установлення кондиціонерів</t>
  </si>
  <si>
    <t>Болти анкерні</t>
  </si>
  <si>
    <t>(Демонтаж) Установлення антен
телевізійних</t>
  </si>
  <si>
    <t>1 т</t>
  </si>
  <si>
    <t>Установлення антен телевізійних</t>
  </si>
  <si>
    <t xml:space="preserve"> Роздiл 2. Покрівля над входами в під'їзди </t>
  </si>
  <si>
    <t>Підготовчі роботи при улаштуванні покрівель із полівінілхлоридних мембран по рулонній основі: очищення, знепилювання та просушування основи</t>
  </si>
  <si>
    <t>Улаштування розділювального шару із геотекстилю зі склеюванням стику</t>
  </si>
  <si>
    <t>Геотекстиль термофікований щільністю
200-300 г/м2</t>
  </si>
  <si>
    <t>Улаштування покрівель із полівінілхлоридних мембран</t>
  </si>
  <si>
    <t>ПВХ мембрана 1,5 мм SE</t>
  </si>
  <si>
    <t>Очисник неорганічний для ПВХ мембран</t>
  </si>
  <si>
    <t>Герметик поліуретановий</t>
  </si>
  <si>
    <t>Саморізи по бетону 120 мм</t>
  </si>
  <si>
    <t>Шайба металічна SP 50*1,0 мм</t>
  </si>
  <si>
    <t>Улаштування примикань із полівінілхлоридних мембран до стін і парапетів із улаштуванням фартуха, висота примикань до 400 мм</t>
  </si>
  <si>
    <t>Дюбель забивний 6х60</t>
  </si>
  <si>
    <t>Металополоса (4*20) прижимна планка</t>
  </si>
  <si>
    <t>Улаштування планок примикання до стін</t>
  </si>
  <si>
    <t>Планка примикання</t>
  </si>
  <si>
    <t>Дюбель 8*60</t>
  </si>
  <si>
    <t>Улаштування жолобів підвісних з оцинкованої сталі</t>
  </si>
  <si>
    <t>Цвяхи будівельні 2,5х50 мм</t>
  </si>
  <si>
    <t>Водостічні жолоба d=80 мм з комплектуючими</t>
  </si>
  <si>
    <t>комплект</t>
  </si>
  <si>
    <t>Навішування водостічних труб, колін, відливів і лійок з готових елементів</t>
  </si>
  <si>
    <t>Катанка гарячекатана у мотках, діаметр
6,3-6,5 мм</t>
  </si>
  <si>
    <t>Комплект водостічних труб d=80 мм</t>
  </si>
  <si>
    <t xml:space="preserve"> Роздiл 3. Покрівля над входами в підвали </t>
  </si>
  <si>
    <t>Розбирання покриттів покрівлі з хвилястих азбестоцементних листів</t>
  </si>
  <si>
    <t>Розбирання лат [решетування] з дощок з прозорами</t>
  </si>
  <si>
    <t>Болти будівельні з гайками та шайбами</t>
  </si>
  <si>
    <t>Монтаж дрібних металоконструкцій вагою до 0,5 т</t>
  </si>
  <si>
    <t>Металеві конструкції</t>
  </si>
  <si>
    <t>Улаштування покриття з листової сталі тільки скатів</t>
  </si>
  <si>
    <t>Цвяхи будівельні 3,0х70 мм</t>
  </si>
  <si>
    <t>Металопрофіль покрівельний</t>
  </si>
  <si>
    <t>Саморіз покрівельний</t>
  </si>
  <si>
    <t>Улаштування прижимної планки</t>
  </si>
  <si>
    <t>Дріт сталевий низьковуглецевий різного
призначення чорний, діаметр 3 мм</t>
  </si>
  <si>
    <t>Планка прижимна</t>
  </si>
  <si>
    <t xml:space="preserve"> Роздiл 4. Входи в під’їзди та підвали </t>
  </si>
  <si>
    <t>Суцільне вирівнювання бетонних
поверхонь стін [одношарове
штукатурення], товщина шару 5 мм</t>
  </si>
  <si>
    <t>Сітка дротяна ткана з квадратними
чарунками N 05 без покриття</t>
  </si>
  <si>
    <t>Розчин готовий опоряджувальний цементно-вапняковий 1:1:6</t>
  </si>
  <si>
    <t>Утеплення фасадів пінополістирольними плитами товщиною 30 мм з опорядженням декоротивним розчином за технологією типу "CEREZIT". (сходинки сходів в під’їзди)</t>
  </si>
  <si>
    <t>Штукатурка декоративна (камiнцева)
зерно 1,5 мм (тонована)</t>
  </si>
  <si>
    <t>Грунтовка глибокопроникна</t>
  </si>
  <si>
    <t>Пінополістирольні плити EPS 80 т.30 мм</t>
  </si>
  <si>
    <t>Фарба грунтуюча Ceresit CT16 для підготовки основ під декоративні тонкошарові штукатурки та фарби</t>
  </si>
  <si>
    <t>Розчинова сумiш для приклеювання пiнополiстирольних плит Ceresit CT83</t>
  </si>
  <si>
    <t>Розчинова сумiш для приклеювання та захисту пiнополiстирольних плит Ceresit CT85</t>
  </si>
  <si>
    <t>Армуюча сітка для систем утеплення
Cerezit CT 325</t>
  </si>
  <si>
    <t>Дюбель пластиковий 10х90 мм</t>
  </si>
  <si>
    <t>Всього грн.</t>
  </si>
  <si>
    <t>Всього з ПДВ:</t>
  </si>
  <si>
    <t>ПДВ + ЕСВ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</si>
</sst>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left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center"/>
    </xf>
    <xf numFmtId="4" fontId="1" fillId="2" borderId="6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4" fontId="5" fillId="3" borderId="8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left" vertical="center" wrapText="1"/>
    </xf>
    <xf numFmtId="4" fontId="1" fillId="2" borderId="10" xfId="0" applyNumberFormat="1" applyFont="1" applyFill="1" applyBorder="1" applyAlignment="1">
      <alignment horizontal="center" vertical="center"/>
    </xf>
    <xf numFmtId="4" fontId="6" fillId="4" borderId="10" xfId="0" applyNumberFormat="1" applyFont="1" applyFill="1" applyBorder="1" applyAlignment="1">
      <alignment horizontal="left" vertical="center"/>
    </xf>
    <xf numFmtId="4" fontId="6" fillId="4" borderId="10" xfId="0" applyNumberFormat="1" applyFont="1" applyFill="1" applyBorder="1" applyAlignment="1">
      <alignment horizontal="center" vertical="center"/>
    </xf>
    <xf numFmtId="4" fontId="7" fillId="4" borderId="10" xfId="0" applyNumberFormat="1" applyFont="1" applyFill="1" applyBorder="1" applyAlignment="1">
      <alignment horizontal="center" vertical="center"/>
    </xf>
    <xf numFmtId="4" fontId="6" fillId="4" borderId="10" xfId="0" applyNumberFormat="1" applyFont="1" applyFill="1" applyBorder="1" applyAlignment="1">
      <alignment horizontal="left" vertical="center" wrapText="1"/>
    </xf>
    <xf numFmtId="4" fontId="1" fillId="6" borderId="10" xfId="0" applyNumberFormat="1" applyFont="1" applyFill="1" applyBorder="1" applyAlignment="1">
      <alignment horizontal="center" vertical="center"/>
    </xf>
    <xf numFmtId="4" fontId="4" fillId="3" borderId="11" xfId="0" applyNumberFormat="1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4" fontId="1" fillId="2" borderId="10" xfId="0" applyNumberFormat="1" applyFont="1" applyFill="1" applyBorder="1" applyAlignment="1">
      <alignment horizontal="left" vertical="center"/>
    </xf>
    <xf numFmtId="4" fontId="9" fillId="3" borderId="11" xfId="0" applyNumberFormat="1" applyFont="1" applyFill="1" applyBorder="1" applyAlignment="1">
      <alignment vertical="center"/>
    </xf>
    <xf numFmtId="4" fontId="8" fillId="2" borderId="0" xfId="0" applyNumberFormat="1" applyFont="1" applyFill="1"/>
    <xf numFmtId="0" fontId="8" fillId="2" borderId="0" xfId="0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left" vertical="center"/>
    </xf>
    <xf numFmtId="4" fontId="8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vertical="center"/>
    </xf>
    <xf numFmtId="4" fontId="8" fillId="6" borderId="0" xfId="0" applyNumberFormat="1" applyFont="1" applyFill="1" applyAlignment="1">
      <alignment horizontal="center" vertical="center"/>
    </xf>
    <xf numFmtId="0" fontId="8" fillId="6" borderId="11" xfId="0" applyFont="1" applyFill="1" applyBorder="1" applyAlignment="1">
      <alignment horizontal="right" vertical="center" wrapText="1"/>
    </xf>
    <xf numFmtId="0" fontId="8" fillId="6" borderId="8" xfId="0" applyFont="1" applyFill="1" applyBorder="1" applyAlignment="1">
      <alignment horizontal="right" vertical="center" wrapText="1"/>
    </xf>
    <xf numFmtId="0" fontId="8" fillId="6" borderId="9" xfId="0" applyFont="1" applyFill="1" applyBorder="1" applyAlignment="1">
      <alignment horizontal="right" vertical="center" wrapText="1"/>
    </xf>
    <xf numFmtId="4" fontId="3" fillId="5" borderId="11" xfId="0" applyNumberFormat="1" applyFont="1" applyFill="1" applyBorder="1" applyAlignment="1">
      <alignment horizontal="right" vertical="center"/>
    </xf>
    <xf numFmtId="4" fontId="3" fillId="5" borderId="8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3" fillId="4" borderId="11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88"/>
  <sheetViews>
    <sheetView tabSelected="1" topLeftCell="B168" zoomScale="70" zoomScaleNormal="70" workbookViewId="0">
      <selection activeCell="H192" sqref="H192"/>
    </sheetView>
  </sheetViews>
  <sheetFormatPr defaultRowHeight="15.6" x14ac:dyDescent="0.3"/>
  <cols>
    <col min="1" max="1" width="12.33203125" style="5" bestFit="1" customWidth="1"/>
    <col min="2" max="2" width="3.6640625" style="1" customWidth="1"/>
    <col min="3" max="3" width="109.21875" style="2" customWidth="1"/>
    <col min="4" max="4" width="11.33203125" style="3" bestFit="1" customWidth="1"/>
    <col min="5" max="5" width="16.6640625" style="3" customWidth="1"/>
    <col min="6" max="6" width="19.5546875" style="3" bestFit="1" customWidth="1"/>
    <col min="7" max="7" width="21.5546875" style="3" bestFit="1" customWidth="1"/>
    <col min="8" max="8" width="85" style="4" customWidth="1"/>
    <col min="9" max="9" width="10.44140625" style="3" customWidth="1"/>
    <col min="10" max="10" width="11.77734375" style="3" bestFit="1" customWidth="1"/>
    <col min="11" max="11" width="8.88671875" style="5"/>
    <col min="12" max="12" width="13" style="3" bestFit="1" customWidth="1"/>
    <col min="13" max="13" width="10.109375" style="5" bestFit="1" customWidth="1"/>
    <col min="14" max="240" width="8.88671875" style="5"/>
    <col min="241" max="241" width="3.6640625" style="5" customWidth="1"/>
    <col min="242" max="242" width="55.6640625" style="5" customWidth="1"/>
    <col min="243" max="243" width="7.33203125" style="5" customWidth="1"/>
    <col min="244" max="244" width="9.6640625" style="5" customWidth="1"/>
    <col min="245" max="245" width="14.5546875" style="5" bestFit="1" customWidth="1"/>
    <col min="246" max="246" width="11.6640625" style="5" customWidth="1"/>
    <col min="247" max="247" width="47.109375" style="5" bestFit="1" customWidth="1"/>
    <col min="248" max="248" width="10.44140625" style="5" customWidth="1"/>
    <col min="249" max="250" width="8.88671875" style="5"/>
    <col min="251" max="251" width="13.21875" style="5" bestFit="1" customWidth="1"/>
    <col min="252" max="496" width="8.88671875" style="5"/>
    <col min="497" max="497" width="3.6640625" style="5" customWidth="1"/>
    <col min="498" max="498" width="55.6640625" style="5" customWidth="1"/>
    <col min="499" max="499" width="7.33203125" style="5" customWidth="1"/>
    <col min="500" max="500" width="9.6640625" style="5" customWidth="1"/>
    <col min="501" max="501" width="14.5546875" style="5" bestFit="1" customWidth="1"/>
    <col min="502" max="502" width="11.6640625" style="5" customWidth="1"/>
    <col min="503" max="503" width="47.109375" style="5" bestFit="1" customWidth="1"/>
    <col min="504" max="504" width="10.44140625" style="5" customWidth="1"/>
    <col min="505" max="506" width="8.88671875" style="5"/>
    <col min="507" max="507" width="13.21875" style="5" bestFit="1" customWidth="1"/>
    <col min="508" max="752" width="8.88671875" style="5"/>
    <col min="753" max="753" width="3.6640625" style="5" customWidth="1"/>
    <col min="754" max="754" width="55.6640625" style="5" customWidth="1"/>
    <col min="755" max="755" width="7.33203125" style="5" customWidth="1"/>
    <col min="756" max="756" width="9.6640625" style="5" customWidth="1"/>
    <col min="757" max="757" width="14.5546875" style="5" bestFit="1" customWidth="1"/>
    <col min="758" max="758" width="11.6640625" style="5" customWidth="1"/>
    <col min="759" max="759" width="47.109375" style="5" bestFit="1" customWidth="1"/>
    <col min="760" max="760" width="10.44140625" style="5" customWidth="1"/>
    <col min="761" max="762" width="8.88671875" style="5"/>
    <col min="763" max="763" width="13.21875" style="5" bestFit="1" customWidth="1"/>
    <col min="764" max="1008" width="8.88671875" style="5"/>
    <col min="1009" max="1009" width="3.6640625" style="5" customWidth="1"/>
    <col min="1010" max="1010" width="55.6640625" style="5" customWidth="1"/>
    <col min="1011" max="1011" width="7.33203125" style="5" customWidth="1"/>
    <col min="1012" max="1012" width="9.6640625" style="5" customWidth="1"/>
    <col min="1013" max="1013" width="14.5546875" style="5" bestFit="1" customWidth="1"/>
    <col min="1014" max="1014" width="11.6640625" style="5" customWidth="1"/>
    <col min="1015" max="1015" width="47.109375" style="5" bestFit="1" customWidth="1"/>
    <col min="1016" max="1016" width="10.44140625" style="5" customWidth="1"/>
    <col min="1017" max="1018" width="8.88671875" style="5"/>
    <col min="1019" max="1019" width="13.21875" style="5" bestFit="1" customWidth="1"/>
    <col min="1020" max="1264" width="8.88671875" style="5"/>
    <col min="1265" max="1265" width="3.6640625" style="5" customWidth="1"/>
    <col min="1266" max="1266" width="55.6640625" style="5" customWidth="1"/>
    <col min="1267" max="1267" width="7.33203125" style="5" customWidth="1"/>
    <col min="1268" max="1268" width="9.6640625" style="5" customWidth="1"/>
    <col min="1269" max="1269" width="14.5546875" style="5" bestFit="1" customWidth="1"/>
    <col min="1270" max="1270" width="11.6640625" style="5" customWidth="1"/>
    <col min="1271" max="1271" width="47.109375" style="5" bestFit="1" customWidth="1"/>
    <col min="1272" max="1272" width="10.44140625" style="5" customWidth="1"/>
    <col min="1273" max="1274" width="8.88671875" style="5"/>
    <col min="1275" max="1275" width="13.21875" style="5" bestFit="1" customWidth="1"/>
    <col min="1276" max="1520" width="8.88671875" style="5"/>
    <col min="1521" max="1521" width="3.6640625" style="5" customWidth="1"/>
    <col min="1522" max="1522" width="55.6640625" style="5" customWidth="1"/>
    <col min="1523" max="1523" width="7.33203125" style="5" customWidth="1"/>
    <col min="1524" max="1524" width="9.6640625" style="5" customWidth="1"/>
    <col min="1525" max="1525" width="14.5546875" style="5" bestFit="1" customWidth="1"/>
    <col min="1526" max="1526" width="11.6640625" style="5" customWidth="1"/>
    <col min="1527" max="1527" width="47.109375" style="5" bestFit="1" customWidth="1"/>
    <col min="1528" max="1528" width="10.44140625" style="5" customWidth="1"/>
    <col min="1529" max="1530" width="8.88671875" style="5"/>
    <col min="1531" max="1531" width="13.21875" style="5" bestFit="1" customWidth="1"/>
    <col min="1532" max="1776" width="8.88671875" style="5"/>
    <col min="1777" max="1777" width="3.6640625" style="5" customWidth="1"/>
    <col min="1778" max="1778" width="55.6640625" style="5" customWidth="1"/>
    <col min="1779" max="1779" width="7.33203125" style="5" customWidth="1"/>
    <col min="1780" max="1780" width="9.6640625" style="5" customWidth="1"/>
    <col min="1781" max="1781" width="14.5546875" style="5" bestFit="1" customWidth="1"/>
    <col min="1782" max="1782" width="11.6640625" style="5" customWidth="1"/>
    <col min="1783" max="1783" width="47.109375" style="5" bestFit="1" customWidth="1"/>
    <col min="1784" max="1784" width="10.44140625" style="5" customWidth="1"/>
    <col min="1785" max="1786" width="8.88671875" style="5"/>
    <col min="1787" max="1787" width="13.21875" style="5" bestFit="1" customWidth="1"/>
    <col min="1788" max="2032" width="8.88671875" style="5"/>
    <col min="2033" max="2033" width="3.6640625" style="5" customWidth="1"/>
    <col min="2034" max="2034" width="55.6640625" style="5" customWidth="1"/>
    <col min="2035" max="2035" width="7.33203125" style="5" customWidth="1"/>
    <col min="2036" max="2036" width="9.6640625" style="5" customWidth="1"/>
    <col min="2037" max="2037" width="14.5546875" style="5" bestFit="1" customWidth="1"/>
    <col min="2038" max="2038" width="11.6640625" style="5" customWidth="1"/>
    <col min="2039" max="2039" width="47.109375" style="5" bestFit="1" customWidth="1"/>
    <col min="2040" max="2040" width="10.44140625" style="5" customWidth="1"/>
    <col min="2041" max="2042" width="8.88671875" style="5"/>
    <col min="2043" max="2043" width="13.21875" style="5" bestFit="1" customWidth="1"/>
    <col min="2044" max="2288" width="8.88671875" style="5"/>
    <col min="2289" max="2289" width="3.6640625" style="5" customWidth="1"/>
    <col min="2290" max="2290" width="55.6640625" style="5" customWidth="1"/>
    <col min="2291" max="2291" width="7.33203125" style="5" customWidth="1"/>
    <col min="2292" max="2292" width="9.6640625" style="5" customWidth="1"/>
    <col min="2293" max="2293" width="14.5546875" style="5" bestFit="1" customWidth="1"/>
    <col min="2294" max="2294" width="11.6640625" style="5" customWidth="1"/>
    <col min="2295" max="2295" width="47.109375" style="5" bestFit="1" customWidth="1"/>
    <col min="2296" max="2296" width="10.44140625" style="5" customWidth="1"/>
    <col min="2297" max="2298" width="8.88671875" style="5"/>
    <col min="2299" max="2299" width="13.21875" style="5" bestFit="1" customWidth="1"/>
    <col min="2300" max="2544" width="8.88671875" style="5"/>
    <col min="2545" max="2545" width="3.6640625" style="5" customWidth="1"/>
    <col min="2546" max="2546" width="55.6640625" style="5" customWidth="1"/>
    <col min="2547" max="2547" width="7.33203125" style="5" customWidth="1"/>
    <col min="2548" max="2548" width="9.6640625" style="5" customWidth="1"/>
    <col min="2549" max="2549" width="14.5546875" style="5" bestFit="1" customWidth="1"/>
    <col min="2550" max="2550" width="11.6640625" style="5" customWidth="1"/>
    <col min="2551" max="2551" width="47.109375" style="5" bestFit="1" customWidth="1"/>
    <col min="2552" max="2552" width="10.44140625" style="5" customWidth="1"/>
    <col min="2553" max="2554" width="8.88671875" style="5"/>
    <col min="2555" max="2555" width="13.21875" style="5" bestFit="1" customWidth="1"/>
    <col min="2556" max="2800" width="8.88671875" style="5"/>
    <col min="2801" max="2801" width="3.6640625" style="5" customWidth="1"/>
    <col min="2802" max="2802" width="55.6640625" style="5" customWidth="1"/>
    <col min="2803" max="2803" width="7.33203125" style="5" customWidth="1"/>
    <col min="2804" max="2804" width="9.6640625" style="5" customWidth="1"/>
    <col min="2805" max="2805" width="14.5546875" style="5" bestFit="1" customWidth="1"/>
    <col min="2806" max="2806" width="11.6640625" style="5" customWidth="1"/>
    <col min="2807" max="2807" width="47.109375" style="5" bestFit="1" customWidth="1"/>
    <col min="2808" max="2808" width="10.44140625" style="5" customWidth="1"/>
    <col min="2809" max="2810" width="8.88671875" style="5"/>
    <col min="2811" max="2811" width="13.21875" style="5" bestFit="1" customWidth="1"/>
    <col min="2812" max="3056" width="8.88671875" style="5"/>
    <col min="3057" max="3057" width="3.6640625" style="5" customWidth="1"/>
    <col min="3058" max="3058" width="55.6640625" style="5" customWidth="1"/>
    <col min="3059" max="3059" width="7.33203125" style="5" customWidth="1"/>
    <col min="3060" max="3060" width="9.6640625" style="5" customWidth="1"/>
    <col min="3061" max="3061" width="14.5546875" style="5" bestFit="1" customWidth="1"/>
    <col min="3062" max="3062" width="11.6640625" style="5" customWidth="1"/>
    <col min="3063" max="3063" width="47.109375" style="5" bestFit="1" customWidth="1"/>
    <col min="3064" max="3064" width="10.44140625" style="5" customWidth="1"/>
    <col min="3065" max="3066" width="8.88671875" style="5"/>
    <col min="3067" max="3067" width="13.21875" style="5" bestFit="1" customWidth="1"/>
    <col min="3068" max="3312" width="8.88671875" style="5"/>
    <col min="3313" max="3313" width="3.6640625" style="5" customWidth="1"/>
    <col min="3314" max="3314" width="55.6640625" style="5" customWidth="1"/>
    <col min="3315" max="3315" width="7.33203125" style="5" customWidth="1"/>
    <col min="3316" max="3316" width="9.6640625" style="5" customWidth="1"/>
    <col min="3317" max="3317" width="14.5546875" style="5" bestFit="1" customWidth="1"/>
    <col min="3318" max="3318" width="11.6640625" style="5" customWidth="1"/>
    <col min="3319" max="3319" width="47.109375" style="5" bestFit="1" customWidth="1"/>
    <col min="3320" max="3320" width="10.44140625" style="5" customWidth="1"/>
    <col min="3321" max="3322" width="8.88671875" style="5"/>
    <col min="3323" max="3323" width="13.21875" style="5" bestFit="1" customWidth="1"/>
    <col min="3324" max="3568" width="8.88671875" style="5"/>
    <col min="3569" max="3569" width="3.6640625" style="5" customWidth="1"/>
    <col min="3570" max="3570" width="55.6640625" style="5" customWidth="1"/>
    <col min="3571" max="3571" width="7.33203125" style="5" customWidth="1"/>
    <col min="3572" max="3572" width="9.6640625" style="5" customWidth="1"/>
    <col min="3573" max="3573" width="14.5546875" style="5" bestFit="1" customWidth="1"/>
    <col min="3574" max="3574" width="11.6640625" style="5" customWidth="1"/>
    <col min="3575" max="3575" width="47.109375" style="5" bestFit="1" customWidth="1"/>
    <col min="3576" max="3576" width="10.44140625" style="5" customWidth="1"/>
    <col min="3577" max="3578" width="8.88671875" style="5"/>
    <col min="3579" max="3579" width="13.21875" style="5" bestFit="1" customWidth="1"/>
    <col min="3580" max="3824" width="8.88671875" style="5"/>
    <col min="3825" max="3825" width="3.6640625" style="5" customWidth="1"/>
    <col min="3826" max="3826" width="55.6640625" style="5" customWidth="1"/>
    <col min="3827" max="3827" width="7.33203125" style="5" customWidth="1"/>
    <col min="3828" max="3828" width="9.6640625" style="5" customWidth="1"/>
    <col min="3829" max="3829" width="14.5546875" style="5" bestFit="1" customWidth="1"/>
    <col min="3830" max="3830" width="11.6640625" style="5" customWidth="1"/>
    <col min="3831" max="3831" width="47.109375" style="5" bestFit="1" customWidth="1"/>
    <col min="3832" max="3832" width="10.44140625" style="5" customWidth="1"/>
    <col min="3833" max="3834" width="8.88671875" style="5"/>
    <col min="3835" max="3835" width="13.21875" style="5" bestFit="1" customWidth="1"/>
    <col min="3836" max="4080" width="8.88671875" style="5"/>
    <col min="4081" max="4081" width="3.6640625" style="5" customWidth="1"/>
    <col min="4082" max="4082" width="55.6640625" style="5" customWidth="1"/>
    <col min="4083" max="4083" width="7.33203125" style="5" customWidth="1"/>
    <col min="4084" max="4084" width="9.6640625" style="5" customWidth="1"/>
    <col min="4085" max="4085" width="14.5546875" style="5" bestFit="1" customWidth="1"/>
    <col min="4086" max="4086" width="11.6640625" style="5" customWidth="1"/>
    <col min="4087" max="4087" width="47.109375" style="5" bestFit="1" customWidth="1"/>
    <col min="4088" max="4088" width="10.44140625" style="5" customWidth="1"/>
    <col min="4089" max="4090" width="8.88671875" style="5"/>
    <col min="4091" max="4091" width="13.21875" style="5" bestFit="1" customWidth="1"/>
    <col min="4092" max="4336" width="8.88671875" style="5"/>
    <col min="4337" max="4337" width="3.6640625" style="5" customWidth="1"/>
    <col min="4338" max="4338" width="55.6640625" style="5" customWidth="1"/>
    <col min="4339" max="4339" width="7.33203125" style="5" customWidth="1"/>
    <col min="4340" max="4340" width="9.6640625" style="5" customWidth="1"/>
    <col min="4341" max="4341" width="14.5546875" style="5" bestFit="1" customWidth="1"/>
    <col min="4342" max="4342" width="11.6640625" style="5" customWidth="1"/>
    <col min="4343" max="4343" width="47.109375" style="5" bestFit="1" customWidth="1"/>
    <col min="4344" max="4344" width="10.44140625" style="5" customWidth="1"/>
    <col min="4345" max="4346" width="8.88671875" style="5"/>
    <col min="4347" max="4347" width="13.21875" style="5" bestFit="1" customWidth="1"/>
    <col min="4348" max="4592" width="8.88671875" style="5"/>
    <col min="4593" max="4593" width="3.6640625" style="5" customWidth="1"/>
    <col min="4594" max="4594" width="55.6640625" style="5" customWidth="1"/>
    <col min="4595" max="4595" width="7.33203125" style="5" customWidth="1"/>
    <col min="4596" max="4596" width="9.6640625" style="5" customWidth="1"/>
    <col min="4597" max="4597" width="14.5546875" style="5" bestFit="1" customWidth="1"/>
    <col min="4598" max="4598" width="11.6640625" style="5" customWidth="1"/>
    <col min="4599" max="4599" width="47.109375" style="5" bestFit="1" customWidth="1"/>
    <col min="4600" max="4600" width="10.44140625" style="5" customWidth="1"/>
    <col min="4601" max="4602" width="8.88671875" style="5"/>
    <col min="4603" max="4603" width="13.21875" style="5" bestFit="1" customWidth="1"/>
    <col min="4604" max="4848" width="8.88671875" style="5"/>
    <col min="4849" max="4849" width="3.6640625" style="5" customWidth="1"/>
    <col min="4850" max="4850" width="55.6640625" style="5" customWidth="1"/>
    <col min="4851" max="4851" width="7.33203125" style="5" customWidth="1"/>
    <col min="4852" max="4852" width="9.6640625" style="5" customWidth="1"/>
    <col min="4853" max="4853" width="14.5546875" style="5" bestFit="1" customWidth="1"/>
    <col min="4854" max="4854" width="11.6640625" style="5" customWidth="1"/>
    <col min="4855" max="4855" width="47.109375" style="5" bestFit="1" customWidth="1"/>
    <col min="4856" max="4856" width="10.44140625" style="5" customWidth="1"/>
    <col min="4857" max="4858" width="8.88671875" style="5"/>
    <col min="4859" max="4859" width="13.21875" style="5" bestFit="1" customWidth="1"/>
    <col min="4860" max="5104" width="8.88671875" style="5"/>
    <col min="5105" max="5105" width="3.6640625" style="5" customWidth="1"/>
    <col min="5106" max="5106" width="55.6640625" style="5" customWidth="1"/>
    <col min="5107" max="5107" width="7.33203125" style="5" customWidth="1"/>
    <col min="5108" max="5108" width="9.6640625" style="5" customWidth="1"/>
    <col min="5109" max="5109" width="14.5546875" style="5" bestFit="1" customWidth="1"/>
    <col min="5110" max="5110" width="11.6640625" style="5" customWidth="1"/>
    <col min="5111" max="5111" width="47.109375" style="5" bestFit="1" customWidth="1"/>
    <col min="5112" max="5112" width="10.44140625" style="5" customWidth="1"/>
    <col min="5113" max="5114" width="8.88671875" style="5"/>
    <col min="5115" max="5115" width="13.21875" style="5" bestFit="1" customWidth="1"/>
    <col min="5116" max="5360" width="8.88671875" style="5"/>
    <col min="5361" max="5361" width="3.6640625" style="5" customWidth="1"/>
    <col min="5362" max="5362" width="55.6640625" style="5" customWidth="1"/>
    <col min="5363" max="5363" width="7.33203125" style="5" customWidth="1"/>
    <col min="5364" max="5364" width="9.6640625" style="5" customWidth="1"/>
    <col min="5365" max="5365" width="14.5546875" style="5" bestFit="1" customWidth="1"/>
    <col min="5366" max="5366" width="11.6640625" style="5" customWidth="1"/>
    <col min="5367" max="5367" width="47.109375" style="5" bestFit="1" customWidth="1"/>
    <col min="5368" max="5368" width="10.44140625" style="5" customWidth="1"/>
    <col min="5369" max="5370" width="8.88671875" style="5"/>
    <col min="5371" max="5371" width="13.21875" style="5" bestFit="1" customWidth="1"/>
    <col min="5372" max="5616" width="8.88671875" style="5"/>
    <col min="5617" max="5617" width="3.6640625" style="5" customWidth="1"/>
    <col min="5618" max="5618" width="55.6640625" style="5" customWidth="1"/>
    <col min="5619" max="5619" width="7.33203125" style="5" customWidth="1"/>
    <col min="5620" max="5620" width="9.6640625" style="5" customWidth="1"/>
    <col min="5621" max="5621" width="14.5546875" style="5" bestFit="1" customWidth="1"/>
    <col min="5622" max="5622" width="11.6640625" style="5" customWidth="1"/>
    <col min="5623" max="5623" width="47.109375" style="5" bestFit="1" customWidth="1"/>
    <col min="5624" max="5624" width="10.44140625" style="5" customWidth="1"/>
    <col min="5625" max="5626" width="8.88671875" style="5"/>
    <col min="5627" max="5627" width="13.21875" style="5" bestFit="1" customWidth="1"/>
    <col min="5628" max="5872" width="8.88671875" style="5"/>
    <col min="5873" max="5873" width="3.6640625" style="5" customWidth="1"/>
    <col min="5874" max="5874" width="55.6640625" style="5" customWidth="1"/>
    <col min="5875" max="5875" width="7.33203125" style="5" customWidth="1"/>
    <col min="5876" max="5876" width="9.6640625" style="5" customWidth="1"/>
    <col min="5877" max="5877" width="14.5546875" style="5" bestFit="1" customWidth="1"/>
    <col min="5878" max="5878" width="11.6640625" style="5" customWidth="1"/>
    <col min="5879" max="5879" width="47.109375" style="5" bestFit="1" customWidth="1"/>
    <col min="5880" max="5880" width="10.44140625" style="5" customWidth="1"/>
    <col min="5881" max="5882" width="8.88671875" style="5"/>
    <col min="5883" max="5883" width="13.21875" style="5" bestFit="1" customWidth="1"/>
    <col min="5884" max="6128" width="8.88671875" style="5"/>
    <col min="6129" max="6129" width="3.6640625" style="5" customWidth="1"/>
    <col min="6130" max="6130" width="55.6640625" style="5" customWidth="1"/>
    <col min="6131" max="6131" width="7.33203125" style="5" customWidth="1"/>
    <col min="6132" max="6132" width="9.6640625" style="5" customWidth="1"/>
    <col min="6133" max="6133" width="14.5546875" style="5" bestFit="1" customWidth="1"/>
    <col min="6134" max="6134" width="11.6640625" style="5" customWidth="1"/>
    <col min="6135" max="6135" width="47.109375" style="5" bestFit="1" customWidth="1"/>
    <col min="6136" max="6136" width="10.44140625" style="5" customWidth="1"/>
    <col min="6137" max="6138" width="8.88671875" style="5"/>
    <col min="6139" max="6139" width="13.21875" style="5" bestFit="1" customWidth="1"/>
    <col min="6140" max="6384" width="8.88671875" style="5"/>
    <col min="6385" max="6385" width="3.6640625" style="5" customWidth="1"/>
    <col min="6386" max="6386" width="55.6640625" style="5" customWidth="1"/>
    <col min="6387" max="6387" width="7.33203125" style="5" customWidth="1"/>
    <col min="6388" max="6388" width="9.6640625" style="5" customWidth="1"/>
    <col min="6389" max="6389" width="14.5546875" style="5" bestFit="1" customWidth="1"/>
    <col min="6390" max="6390" width="11.6640625" style="5" customWidth="1"/>
    <col min="6391" max="6391" width="47.109375" style="5" bestFit="1" customWidth="1"/>
    <col min="6392" max="6392" width="10.44140625" style="5" customWidth="1"/>
    <col min="6393" max="6394" width="8.88671875" style="5"/>
    <col min="6395" max="6395" width="13.21875" style="5" bestFit="1" customWidth="1"/>
    <col min="6396" max="6640" width="8.88671875" style="5"/>
    <col min="6641" max="6641" width="3.6640625" style="5" customWidth="1"/>
    <col min="6642" max="6642" width="55.6640625" style="5" customWidth="1"/>
    <col min="6643" max="6643" width="7.33203125" style="5" customWidth="1"/>
    <col min="6644" max="6644" width="9.6640625" style="5" customWidth="1"/>
    <col min="6645" max="6645" width="14.5546875" style="5" bestFit="1" customWidth="1"/>
    <col min="6646" max="6646" width="11.6640625" style="5" customWidth="1"/>
    <col min="6647" max="6647" width="47.109375" style="5" bestFit="1" customWidth="1"/>
    <col min="6648" max="6648" width="10.44140625" style="5" customWidth="1"/>
    <col min="6649" max="6650" width="8.88671875" style="5"/>
    <col min="6651" max="6651" width="13.21875" style="5" bestFit="1" customWidth="1"/>
    <col min="6652" max="6896" width="8.88671875" style="5"/>
    <col min="6897" max="6897" width="3.6640625" style="5" customWidth="1"/>
    <col min="6898" max="6898" width="55.6640625" style="5" customWidth="1"/>
    <col min="6899" max="6899" width="7.33203125" style="5" customWidth="1"/>
    <col min="6900" max="6900" width="9.6640625" style="5" customWidth="1"/>
    <col min="6901" max="6901" width="14.5546875" style="5" bestFit="1" customWidth="1"/>
    <col min="6902" max="6902" width="11.6640625" style="5" customWidth="1"/>
    <col min="6903" max="6903" width="47.109375" style="5" bestFit="1" customWidth="1"/>
    <col min="6904" max="6904" width="10.44140625" style="5" customWidth="1"/>
    <col min="6905" max="6906" width="8.88671875" style="5"/>
    <col min="6907" max="6907" width="13.21875" style="5" bestFit="1" customWidth="1"/>
    <col min="6908" max="7152" width="8.88671875" style="5"/>
    <col min="7153" max="7153" width="3.6640625" style="5" customWidth="1"/>
    <col min="7154" max="7154" width="55.6640625" style="5" customWidth="1"/>
    <col min="7155" max="7155" width="7.33203125" style="5" customWidth="1"/>
    <col min="7156" max="7156" width="9.6640625" style="5" customWidth="1"/>
    <col min="7157" max="7157" width="14.5546875" style="5" bestFit="1" customWidth="1"/>
    <col min="7158" max="7158" width="11.6640625" style="5" customWidth="1"/>
    <col min="7159" max="7159" width="47.109375" style="5" bestFit="1" customWidth="1"/>
    <col min="7160" max="7160" width="10.44140625" style="5" customWidth="1"/>
    <col min="7161" max="7162" width="8.88671875" style="5"/>
    <col min="7163" max="7163" width="13.21875" style="5" bestFit="1" customWidth="1"/>
    <col min="7164" max="7408" width="8.88671875" style="5"/>
    <col min="7409" max="7409" width="3.6640625" style="5" customWidth="1"/>
    <col min="7410" max="7410" width="55.6640625" style="5" customWidth="1"/>
    <col min="7411" max="7411" width="7.33203125" style="5" customWidth="1"/>
    <col min="7412" max="7412" width="9.6640625" style="5" customWidth="1"/>
    <col min="7413" max="7413" width="14.5546875" style="5" bestFit="1" customWidth="1"/>
    <col min="7414" max="7414" width="11.6640625" style="5" customWidth="1"/>
    <col min="7415" max="7415" width="47.109375" style="5" bestFit="1" customWidth="1"/>
    <col min="7416" max="7416" width="10.44140625" style="5" customWidth="1"/>
    <col min="7417" max="7418" width="8.88671875" style="5"/>
    <col min="7419" max="7419" width="13.21875" style="5" bestFit="1" customWidth="1"/>
    <col min="7420" max="7664" width="8.88671875" style="5"/>
    <col min="7665" max="7665" width="3.6640625" style="5" customWidth="1"/>
    <col min="7666" max="7666" width="55.6640625" style="5" customWidth="1"/>
    <col min="7667" max="7667" width="7.33203125" style="5" customWidth="1"/>
    <col min="7668" max="7668" width="9.6640625" style="5" customWidth="1"/>
    <col min="7669" max="7669" width="14.5546875" style="5" bestFit="1" customWidth="1"/>
    <col min="7670" max="7670" width="11.6640625" style="5" customWidth="1"/>
    <col min="7671" max="7671" width="47.109375" style="5" bestFit="1" customWidth="1"/>
    <col min="7672" max="7672" width="10.44140625" style="5" customWidth="1"/>
    <col min="7673" max="7674" width="8.88671875" style="5"/>
    <col min="7675" max="7675" width="13.21875" style="5" bestFit="1" customWidth="1"/>
    <col min="7676" max="7920" width="8.88671875" style="5"/>
    <col min="7921" max="7921" width="3.6640625" style="5" customWidth="1"/>
    <col min="7922" max="7922" width="55.6640625" style="5" customWidth="1"/>
    <col min="7923" max="7923" width="7.33203125" style="5" customWidth="1"/>
    <col min="7924" max="7924" width="9.6640625" style="5" customWidth="1"/>
    <col min="7925" max="7925" width="14.5546875" style="5" bestFit="1" customWidth="1"/>
    <col min="7926" max="7926" width="11.6640625" style="5" customWidth="1"/>
    <col min="7927" max="7927" width="47.109375" style="5" bestFit="1" customWidth="1"/>
    <col min="7928" max="7928" width="10.44140625" style="5" customWidth="1"/>
    <col min="7929" max="7930" width="8.88671875" style="5"/>
    <col min="7931" max="7931" width="13.21875" style="5" bestFit="1" customWidth="1"/>
    <col min="7932" max="8176" width="8.88671875" style="5"/>
    <col min="8177" max="8177" width="3.6640625" style="5" customWidth="1"/>
    <col min="8178" max="8178" width="55.6640625" style="5" customWidth="1"/>
    <col min="8179" max="8179" width="7.33203125" style="5" customWidth="1"/>
    <col min="8180" max="8180" width="9.6640625" style="5" customWidth="1"/>
    <col min="8181" max="8181" width="14.5546875" style="5" bestFit="1" customWidth="1"/>
    <col min="8182" max="8182" width="11.6640625" style="5" customWidth="1"/>
    <col min="8183" max="8183" width="47.109375" style="5" bestFit="1" customWidth="1"/>
    <col min="8184" max="8184" width="10.44140625" style="5" customWidth="1"/>
    <col min="8185" max="8186" width="8.88671875" style="5"/>
    <col min="8187" max="8187" width="13.21875" style="5" bestFit="1" customWidth="1"/>
    <col min="8188" max="8432" width="8.88671875" style="5"/>
    <col min="8433" max="8433" width="3.6640625" style="5" customWidth="1"/>
    <col min="8434" max="8434" width="55.6640625" style="5" customWidth="1"/>
    <col min="8435" max="8435" width="7.33203125" style="5" customWidth="1"/>
    <col min="8436" max="8436" width="9.6640625" style="5" customWidth="1"/>
    <col min="8437" max="8437" width="14.5546875" style="5" bestFit="1" customWidth="1"/>
    <col min="8438" max="8438" width="11.6640625" style="5" customWidth="1"/>
    <col min="8439" max="8439" width="47.109375" style="5" bestFit="1" customWidth="1"/>
    <col min="8440" max="8440" width="10.44140625" style="5" customWidth="1"/>
    <col min="8441" max="8442" width="8.88671875" style="5"/>
    <col min="8443" max="8443" width="13.21875" style="5" bestFit="1" customWidth="1"/>
    <col min="8444" max="8688" width="8.88671875" style="5"/>
    <col min="8689" max="8689" width="3.6640625" style="5" customWidth="1"/>
    <col min="8690" max="8690" width="55.6640625" style="5" customWidth="1"/>
    <col min="8691" max="8691" width="7.33203125" style="5" customWidth="1"/>
    <col min="8692" max="8692" width="9.6640625" style="5" customWidth="1"/>
    <col min="8693" max="8693" width="14.5546875" style="5" bestFit="1" customWidth="1"/>
    <col min="8694" max="8694" width="11.6640625" style="5" customWidth="1"/>
    <col min="8695" max="8695" width="47.109375" style="5" bestFit="1" customWidth="1"/>
    <col min="8696" max="8696" width="10.44140625" style="5" customWidth="1"/>
    <col min="8697" max="8698" width="8.88671875" style="5"/>
    <col min="8699" max="8699" width="13.21875" style="5" bestFit="1" customWidth="1"/>
    <col min="8700" max="8944" width="8.88671875" style="5"/>
    <col min="8945" max="8945" width="3.6640625" style="5" customWidth="1"/>
    <col min="8946" max="8946" width="55.6640625" style="5" customWidth="1"/>
    <col min="8947" max="8947" width="7.33203125" style="5" customWidth="1"/>
    <col min="8948" max="8948" width="9.6640625" style="5" customWidth="1"/>
    <col min="8949" max="8949" width="14.5546875" style="5" bestFit="1" customWidth="1"/>
    <col min="8950" max="8950" width="11.6640625" style="5" customWidth="1"/>
    <col min="8951" max="8951" width="47.109375" style="5" bestFit="1" customWidth="1"/>
    <col min="8952" max="8952" width="10.44140625" style="5" customWidth="1"/>
    <col min="8953" max="8954" width="8.88671875" style="5"/>
    <col min="8955" max="8955" width="13.21875" style="5" bestFit="1" customWidth="1"/>
    <col min="8956" max="9200" width="8.88671875" style="5"/>
    <col min="9201" max="9201" width="3.6640625" style="5" customWidth="1"/>
    <col min="9202" max="9202" width="55.6640625" style="5" customWidth="1"/>
    <col min="9203" max="9203" width="7.33203125" style="5" customWidth="1"/>
    <col min="9204" max="9204" width="9.6640625" style="5" customWidth="1"/>
    <col min="9205" max="9205" width="14.5546875" style="5" bestFit="1" customWidth="1"/>
    <col min="9206" max="9206" width="11.6640625" style="5" customWidth="1"/>
    <col min="9207" max="9207" width="47.109375" style="5" bestFit="1" customWidth="1"/>
    <col min="9208" max="9208" width="10.44140625" style="5" customWidth="1"/>
    <col min="9209" max="9210" width="8.88671875" style="5"/>
    <col min="9211" max="9211" width="13.21875" style="5" bestFit="1" customWidth="1"/>
    <col min="9212" max="9456" width="8.88671875" style="5"/>
    <col min="9457" max="9457" width="3.6640625" style="5" customWidth="1"/>
    <col min="9458" max="9458" width="55.6640625" style="5" customWidth="1"/>
    <col min="9459" max="9459" width="7.33203125" style="5" customWidth="1"/>
    <col min="9460" max="9460" width="9.6640625" style="5" customWidth="1"/>
    <col min="9461" max="9461" width="14.5546875" style="5" bestFit="1" customWidth="1"/>
    <col min="9462" max="9462" width="11.6640625" style="5" customWidth="1"/>
    <col min="9463" max="9463" width="47.109375" style="5" bestFit="1" customWidth="1"/>
    <col min="9464" max="9464" width="10.44140625" style="5" customWidth="1"/>
    <col min="9465" max="9466" width="8.88671875" style="5"/>
    <col min="9467" max="9467" width="13.21875" style="5" bestFit="1" customWidth="1"/>
    <col min="9468" max="9712" width="8.88671875" style="5"/>
    <col min="9713" max="9713" width="3.6640625" style="5" customWidth="1"/>
    <col min="9714" max="9714" width="55.6640625" style="5" customWidth="1"/>
    <col min="9715" max="9715" width="7.33203125" style="5" customWidth="1"/>
    <col min="9716" max="9716" width="9.6640625" style="5" customWidth="1"/>
    <col min="9717" max="9717" width="14.5546875" style="5" bestFit="1" customWidth="1"/>
    <col min="9718" max="9718" width="11.6640625" style="5" customWidth="1"/>
    <col min="9719" max="9719" width="47.109375" style="5" bestFit="1" customWidth="1"/>
    <col min="9720" max="9720" width="10.44140625" style="5" customWidth="1"/>
    <col min="9721" max="9722" width="8.88671875" style="5"/>
    <col min="9723" max="9723" width="13.21875" style="5" bestFit="1" customWidth="1"/>
    <col min="9724" max="9968" width="8.88671875" style="5"/>
    <col min="9969" max="9969" width="3.6640625" style="5" customWidth="1"/>
    <col min="9970" max="9970" width="55.6640625" style="5" customWidth="1"/>
    <col min="9971" max="9971" width="7.33203125" style="5" customWidth="1"/>
    <col min="9972" max="9972" width="9.6640625" style="5" customWidth="1"/>
    <col min="9973" max="9973" width="14.5546875" style="5" bestFit="1" customWidth="1"/>
    <col min="9974" max="9974" width="11.6640625" style="5" customWidth="1"/>
    <col min="9975" max="9975" width="47.109375" style="5" bestFit="1" customWidth="1"/>
    <col min="9976" max="9976" width="10.44140625" style="5" customWidth="1"/>
    <col min="9977" max="9978" width="8.88671875" style="5"/>
    <col min="9979" max="9979" width="13.21875" style="5" bestFit="1" customWidth="1"/>
    <col min="9980" max="10224" width="8.88671875" style="5"/>
    <col min="10225" max="10225" width="3.6640625" style="5" customWidth="1"/>
    <col min="10226" max="10226" width="55.6640625" style="5" customWidth="1"/>
    <col min="10227" max="10227" width="7.33203125" style="5" customWidth="1"/>
    <col min="10228" max="10228" width="9.6640625" style="5" customWidth="1"/>
    <col min="10229" max="10229" width="14.5546875" style="5" bestFit="1" customWidth="1"/>
    <col min="10230" max="10230" width="11.6640625" style="5" customWidth="1"/>
    <col min="10231" max="10231" width="47.109375" style="5" bestFit="1" customWidth="1"/>
    <col min="10232" max="10232" width="10.44140625" style="5" customWidth="1"/>
    <col min="10233" max="10234" width="8.88671875" style="5"/>
    <col min="10235" max="10235" width="13.21875" style="5" bestFit="1" customWidth="1"/>
    <col min="10236" max="10480" width="8.88671875" style="5"/>
    <col min="10481" max="10481" width="3.6640625" style="5" customWidth="1"/>
    <col min="10482" max="10482" width="55.6640625" style="5" customWidth="1"/>
    <col min="10483" max="10483" width="7.33203125" style="5" customWidth="1"/>
    <col min="10484" max="10484" width="9.6640625" style="5" customWidth="1"/>
    <col min="10485" max="10485" width="14.5546875" style="5" bestFit="1" customWidth="1"/>
    <col min="10486" max="10486" width="11.6640625" style="5" customWidth="1"/>
    <col min="10487" max="10487" width="47.109375" style="5" bestFit="1" customWidth="1"/>
    <col min="10488" max="10488" width="10.44140625" style="5" customWidth="1"/>
    <col min="10489" max="10490" width="8.88671875" style="5"/>
    <col min="10491" max="10491" width="13.21875" style="5" bestFit="1" customWidth="1"/>
    <col min="10492" max="10736" width="8.88671875" style="5"/>
    <col min="10737" max="10737" width="3.6640625" style="5" customWidth="1"/>
    <col min="10738" max="10738" width="55.6640625" style="5" customWidth="1"/>
    <col min="10739" max="10739" width="7.33203125" style="5" customWidth="1"/>
    <col min="10740" max="10740" width="9.6640625" style="5" customWidth="1"/>
    <col min="10741" max="10741" width="14.5546875" style="5" bestFit="1" customWidth="1"/>
    <col min="10742" max="10742" width="11.6640625" style="5" customWidth="1"/>
    <col min="10743" max="10743" width="47.109375" style="5" bestFit="1" customWidth="1"/>
    <col min="10744" max="10744" width="10.44140625" style="5" customWidth="1"/>
    <col min="10745" max="10746" width="8.88671875" style="5"/>
    <col min="10747" max="10747" width="13.21875" style="5" bestFit="1" customWidth="1"/>
    <col min="10748" max="10992" width="8.88671875" style="5"/>
    <col min="10993" max="10993" width="3.6640625" style="5" customWidth="1"/>
    <col min="10994" max="10994" width="55.6640625" style="5" customWidth="1"/>
    <col min="10995" max="10995" width="7.33203125" style="5" customWidth="1"/>
    <col min="10996" max="10996" width="9.6640625" style="5" customWidth="1"/>
    <col min="10997" max="10997" width="14.5546875" style="5" bestFit="1" customWidth="1"/>
    <col min="10998" max="10998" width="11.6640625" style="5" customWidth="1"/>
    <col min="10999" max="10999" width="47.109375" style="5" bestFit="1" customWidth="1"/>
    <col min="11000" max="11000" width="10.44140625" style="5" customWidth="1"/>
    <col min="11001" max="11002" width="8.88671875" style="5"/>
    <col min="11003" max="11003" width="13.21875" style="5" bestFit="1" customWidth="1"/>
    <col min="11004" max="11248" width="8.88671875" style="5"/>
    <col min="11249" max="11249" width="3.6640625" style="5" customWidth="1"/>
    <col min="11250" max="11250" width="55.6640625" style="5" customWidth="1"/>
    <col min="11251" max="11251" width="7.33203125" style="5" customWidth="1"/>
    <col min="11252" max="11252" width="9.6640625" style="5" customWidth="1"/>
    <col min="11253" max="11253" width="14.5546875" style="5" bestFit="1" customWidth="1"/>
    <col min="11254" max="11254" width="11.6640625" style="5" customWidth="1"/>
    <col min="11255" max="11255" width="47.109375" style="5" bestFit="1" customWidth="1"/>
    <col min="11256" max="11256" width="10.44140625" style="5" customWidth="1"/>
    <col min="11257" max="11258" width="8.88671875" style="5"/>
    <col min="11259" max="11259" width="13.21875" style="5" bestFit="1" customWidth="1"/>
    <col min="11260" max="11504" width="8.88671875" style="5"/>
    <col min="11505" max="11505" width="3.6640625" style="5" customWidth="1"/>
    <col min="11506" max="11506" width="55.6640625" style="5" customWidth="1"/>
    <col min="11507" max="11507" width="7.33203125" style="5" customWidth="1"/>
    <col min="11508" max="11508" width="9.6640625" style="5" customWidth="1"/>
    <col min="11509" max="11509" width="14.5546875" style="5" bestFit="1" customWidth="1"/>
    <col min="11510" max="11510" width="11.6640625" style="5" customWidth="1"/>
    <col min="11511" max="11511" width="47.109375" style="5" bestFit="1" customWidth="1"/>
    <col min="11512" max="11512" width="10.44140625" style="5" customWidth="1"/>
    <col min="11513" max="11514" width="8.88671875" style="5"/>
    <col min="11515" max="11515" width="13.21875" style="5" bestFit="1" customWidth="1"/>
    <col min="11516" max="11760" width="8.88671875" style="5"/>
    <col min="11761" max="11761" width="3.6640625" style="5" customWidth="1"/>
    <col min="11762" max="11762" width="55.6640625" style="5" customWidth="1"/>
    <col min="11763" max="11763" width="7.33203125" style="5" customWidth="1"/>
    <col min="11764" max="11764" width="9.6640625" style="5" customWidth="1"/>
    <col min="11765" max="11765" width="14.5546875" style="5" bestFit="1" customWidth="1"/>
    <col min="11766" max="11766" width="11.6640625" style="5" customWidth="1"/>
    <col min="11767" max="11767" width="47.109375" style="5" bestFit="1" customWidth="1"/>
    <col min="11768" max="11768" width="10.44140625" style="5" customWidth="1"/>
    <col min="11769" max="11770" width="8.88671875" style="5"/>
    <col min="11771" max="11771" width="13.21875" style="5" bestFit="1" customWidth="1"/>
    <col min="11772" max="12016" width="8.88671875" style="5"/>
    <col min="12017" max="12017" width="3.6640625" style="5" customWidth="1"/>
    <col min="12018" max="12018" width="55.6640625" style="5" customWidth="1"/>
    <col min="12019" max="12019" width="7.33203125" style="5" customWidth="1"/>
    <col min="12020" max="12020" width="9.6640625" style="5" customWidth="1"/>
    <col min="12021" max="12021" width="14.5546875" style="5" bestFit="1" customWidth="1"/>
    <col min="12022" max="12022" width="11.6640625" style="5" customWidth="1"/>
    <col min="12023" max="12023" width="47.109375" style="5" bestFit="1" customWidth="1"/>
    <col min="12024" max="12024" width="10.44140625" style="5" customWidth="1"/>
    <col min="12025" max="12026" width="8.88671875" style="5"/>
    <col min="12027" max="12027" width="13.21875" style="5" bestFit="1" customWidth="1"/>
    <col min="12028" max="12272" width="8.88671875" style="5"/>
    <col min="12273" max="12273" width="3.6640625" style="5" customWidth="1"/>
    <col min="12274" max="12274" width="55.6640625" style="5" customWidth="1"/>
    <col min="12275" max="12275" width="7.33203125" style="5" customWidth="1"/>
    <col min="12276" max="12276" width="9.6640625" style="5" customWidth="1"/>
    <col min="12277" max="12277" width="14.5546875" style="5" bestFit="1" customWidth="1"/>
    <col min="12278" max="12278" width="11.6640625" style="5" customWidth="1"/>
    <col min="12279" max="12279" width="47.109375" style="5" bestFit="1" customWidth="1"/>
    <col min="12280" max="12280" width="10.44140625" style="5" customWidth="1"/>
    <col min="12281" max="12282" width="8.88671875" style="5"/>
    <col min="12283" max="12283" width="13.21875" style="5" bestFit="1" customWidth="1"/>
    <col min="12284" max="12528" width="8.88671875" style="5"/>
    <col min="12529" max="12529" width="3.6640625" style="5" customWidth="1"/>
    <col min="12530" max="12530" width="55.6640625" style="5" customWidth="1"/>
    <col min="12531" max="12531" width="7.33203125" style="5" customWidth="1"/>
    <col min="12532" max="12532" width="9.6640625" style="5" customWidth="1"/>
    <col min="12533" max="12533" width="14.5546875" style="5" bestFit="1" customWidth="1"/>
    <col min="12534" max="12534" width="11.6640625" style="5" customWidth="1"/>
    <col min="12535" max="12535" width="47.109375" style="5" bestFit="1" customWidth="1"/>
    <col min="12536" max="12536" width="10.44140625" style="5" customWidth="1"/>
    <col min="12537" max="12538" width="8.88671875" style="5"/>
    <col min="12539" max="12539" width="13.21875" style="5" bestFit="1" customWidth="1"/>
    <col min="12540" max="12784" width="8.88671875" style="5"/>
    <col min="12785" max="12785" width="3.6640625" style="5" customWidth="1"/>
    <col min="12786" max="12786" width="55.6640625" style="5" customWidth="1"/>
    <col min="12787" max="12787" width="7.33203125" style="5" customWidth="1"/>
    <col min="12788" max="12788" width="9.6640625" style="5" customWidth="1"/>
    <col min="12789" max="12789" width="14.5546875" style="5" bestFit="1" customWidth="1"/>
    <col min="12790" max="12790" width="11.6640625" style="5" customWidth="1"/>
    <col min="12791" max="12791" width="47.109375" style="5" bestFit="1" customWidth="1"/>
    <col min="12792" max="12792" width="10.44140625" style="5" customWidth="1"/>
    <col min="12793" max="12794" width="8.88671875" style="5"/>
    <col min="12795" max="12795" width="13.21875" style="5" bestFit="1" customWidth="1"/>
    <col min="12796" max="13040" width="8.88671875" style="5"/>
    <col min="13041" max="13041" width="3.6640625" style="5" customWidth="1"/>
    <col min="13042" max="13042" width="55.6640625" style="5" customWidth="1"/>
    <col min="13043" max="13043" width="7.33203125" style="5" customWidth="1"/>
    <col min="13044" max="13044" width="9.6640625" style="5" customWidth="1"/>
    <col min="13045" max="13045" width="14.5546875" style="5" bestFit="1" customWidth="1"/>
    <col min="13046" max="13046" width="11.6640625" style="5" customWidth="1"/>
    <col min="13047" max="13047" width="47.109375" style="5" bestFit="1" customWidth="1"/>
    <col min="13048" max="13048" width="10.44140625" style="5" customWidth="1"/>
    <col min="13049" max="13050" width="8.88671875" style="5"/>
    <col min="13051" max="13051" width="13.21875" style="5" bestFit="1" customWidth="1"/>
    <col min="13052" max="13296" width="8.88671875" style="5"/>
    <col min="13297" max="13297" width="3.6640625" style="5" customWidth="1"/>
    <col min="13298" max="13298" width="55.6640625" style="5" customWidth="1"/>
    <col min="13299" max="13299" width="7.33203125" style="5" customWidth="1"/>
    <col min="13300" max="13300" width="9.6640625" style="5" customWidth="1"/>
    <col min="13301" max="13301" width="14.5546875" style="5" bestFit="1" customWidth="1"/>
    <col min="13302" max="13302" width="11.6640625" style="5" customWidth="1"/>
    <col min="13303" max="13303" width="47.109375" style="5" bestFit="1" customWidth="1"/>
    <col min="13304" max="13304" width="10.44140625" style="5" customWidth="1"/>
    <col min="13305" max="13306" width="8.88671875" style="5"/>
    <col min="13307" max="13307" width="13.21875" style="5" bestFit="1" customWidth="1"/>
    <col min="13308" max="13552" width="8.88671875" style="5"/>
    <col min="13553" max="13553" width="3.6640625" style="5" customWidth="1"/>
    <col min="13554" max="13554" width="55.6640625" style="5" customWidth="1"/>
    <col min="13555" max="13555" width="7.33203125" style="5" customWidth="1"/>
    <col min="13556" max="13556" width="9.6640625" style="5" customWidth="1"/>
    <col min="13557" max="13557" width="14.5546875" style="5" bestFit="1" customWidth="1"/>
    <col min="13558" max="13558" width="11.6640625" style="5" customWidth="1"/>
    <col min="13559" max="13559" width="47.109375" style="5" bestFit="1" customWidth="1"/>
    <col min="13560" max="13560" width="10.44140625" style="5" customWidth="1"/>
    <col min="13561" max="13562" width="8.88671875" style="5"/>
    <col min="13563" max="13563" width="13.21875" style="5" bestFit="1" customWidth="1"/>
    <col min="13564" max="13808" width="8.88671875" style="5"/>
    <col min="13809" max="13809" width="3.6640625" style="5" customWidth="1"/>
    <col min="13810" max="13810" width="55.6640625" style="5" customWidth="1"/>
    <col min="13811" max="13811" width="7.33203125" style="5" customWidth="1"/>
    <col min="13812" max="13812" width="9.6640625" style="5" customWidth="1"/>
    <col min="13813" max="13813" width="14.5546875" style="5" bestFit="1" customWidth="1"/>
    <col min="13814" max="13814" width="11.6640625" style="5" customWidth="1"/>
    <col min="13815" max="13815" width="47.109375" style="5" bestFit="1" customWidth="1"/>
    <col min="13816" max="13816" width="10.44140625" style="5" customWidth="1"/>
    <col min="13817" max="13818" width="8.88671875" style="5"/>
    <col min="13819" max="13819" width="13.21875" style="5" bestFit="1" customWidth="1"/>
    <col min="13820" max="14064" width="8.88671875" style="5"/>
    <col min="14065" max="14065" width="3.6640625" style="5" customWidth="1"/>
    <col min="14066" max="14066" width="55.6640625" style="5" customWidth="1"/>
    <col min="14067" max="14067" width="7.33203125" style="5" customWidth="1"/>
    <col min="14068" max="14068" width="9.6640625" style="5" customWidth="1"/>
    <col min="14069" max="14069" width="14.5546875" style="5" bestFit="1" customWidth="1"/>
    <col min="14070" max="14070" width="11.6640625" style="5" customWidth="1"/>
    <col min="14071" max="14071" width="47.109375" style="5" bestFit="1" customWidth="1"/>
    <col min="14072" max="14072" width="10.44140625" style="5" customWidth="1"/>
    <col min="14073" max="14074" width="8.88671875" style="5"/>
    <col min="14075" max="14075" width="13.21875" style="5" bestFit="1" customWidth="1"/>
    <col min="14076" max="14320" width="8.88671875" style="5"/>
    <col min="14321" max="14321" width="3.6640625" style="5" customWidth="1"/>
    <col min="14322" max="14322" width="55.6640625" style="5" customWidth="1"/>
    <col min="14323" max="14323" width="7.33203125" style="5" customWidth="1"/>
    <col min="14324" max="14324" width="9.6640625" style="5" customWidth="1"/>
    <col min="14325" max="14325" width="14.5546875" style="5" bestFit="1" customWidth="1"/>
    <col min="14326" max="14326" width="11.6640625" style="5" customWidth="1"/>
    <col min="14327" max="14327" width="47.109375" style="5" bestFit="1" customWidth="1"/>
    <col min="14328" max="14328" width="10.44140625" style="5" customWidth="1"/>
    <col min="14329" max="14330" width="8.88671875" style="5"/>
    <col min="14331" max="14331" width="13.21875" style="5" bestFit="1" customWidth="1"/>
    <col min="14332" max="14576" width="8.88671875" style="5"/>
    <col min="14577" max="14577" width="3.6640625" style="5" customWidth="1"/>
    <col min="14578" max="14578" width="55.6640625" style="5" customWidth="1"/>
    <col min="14579" max="14579" width="7.33203125" style="5" customWidth="1"/>
    <col min="14580" max="14580" width="9.6640625" style="5" customWidth="1"/>
    <col min="14581" max="14581" width="14.5546875" style="5" bestFit="1" customWidth="1"/>
    <col min="14582" max="14582" width="11.6640625" style="5" customWidth="1"/>
    <col min="14583" max="14583" width="47.109375" style="5" bestFit="1" customWidth="1"/>
    <col min="14584" max="14584" width="10.44140625" style="5" customWidth="1"/>
    <col min="14585" max="14586" width="8.88671875" style="5"/>
    <col min="14587" max="14587" width="13.21875" style="5" bestFit="1" customWidth="1"/>
    <col min="14588" max="14832" width="8.88671875" style="5"/>
    <col min="14833" max="14833" width="3.6640625" style="5" customWidth="1"/>
    <col min="14834" max="14834" width="55.6640625" style="5" customWidth="1"/>
    <col min="14835" max="14835" width="7.33203125" style="5" customWidth="1"/>
    <col min="14836" max="14836" width="9.6640625" style="5" customWidth="1"/>
    <col min="14837" max="14837" width="14.5546875" style="5" bestFit="1" customWidth="1"/>
    <col min="14838" max="14838" width="11.6640625" style="5" customWidth="1"/>
    <col min="14839" max="14839" width="47.109375" style="5" bestFit="1" customWidth="1"/>
    <col min="14840" max="14840" width="10.44140625" style="5" customWidth="1"/>
    <col min="14841" max="14842" width="8.88671875" style="5"/>
    <col min="14843" max="14843" width="13.21875" style="5" bestFit="1" customWidth="1"/>
    <col min="14844" max="15088" width="8.88671875" style="5"/>
    <col min="15089" max="15089" width="3.6640625" style="5" customWidth="1"/>
    <col min="15090" max="15090" width="55.6640625" style="5" customWidth="1"/>
    <col min="15091" max="15091" width="7.33203125" style="5" customWidth="1"/>
    <col min="15092" max="15092" width="9.6640625" style="5" customWidth="1"/>
    <col min="15093" max="15093" width="14.5546875" style="5" bestFit="1" customWidth="1"/>
    <col min="15094" max="15094" width="11.6640625" style="5" customWidth="1"/>
    <col min="15095" max="15095" width="47.109375" style="5" bestFit="1" customWidth="1"/>
    <col min="15096" max="15096" width="10.44140625" style="5" customWidth="1"/>
    <col min="15097" max="15098" width="8.88671875" style="5"/>
    <col min="15099" max="15099" width="13.21875" style="5" bestFit="1" customWidth="1"/>
    <col min="15100" max="15344" width="8.88671875" style="5"/>
    <col min="15345" max="15345" width="3.6640625" style="5" customWidth="1"/>
    <col min="15346" max="15346" width="55.6640625" style="5" customWidth="1"/>
    <col min="15347" max="15347" width="7.33203125" style="5" customWidth="1"/>
    <col min="15348" max="15348" width="9.6640625" style="5" customWidth="1"/>
    <col min="15349" max="15349" width="14.5546875" style="5" bestFit="1" customWidth="1"/>
    <col min="15350" max="15350" width="11.6640625" style="5" customWidth="1"/>
    <col min="15351" max="15351" width="47.109375" style="5" bestFit="1" customWidth="1"/>
    <col min="15352" max="15352" width="10.44140625" style="5" customWidth="1"/>
    <col min="15353" max="15354" width="8.88671875" style="5"/>
    <col min="15355" max="15355" width="13.21875" style="5" bestFit="1" customWidth="1"/>
    <col min="15356" max="15600" width="8.88671875" style="5"/>
    <col min="15601" max="15601" width="3.6640625" style="5" customWidth="1"/>
    <col min="15602" max="15602" width="55.6640625" style="5" customWidth="1"/>
    <col min="15603" max="15603" width="7.33203125" style="5" customWidth="1"/>
    <col min="15604" max="15604" width="9.6640625" style="5" customWidth="1"/>
    <col min="15605" max="15605" width="14.5546875" style="5" bestFit="1" customWidth="1"/>
    <col min="15606" max="15606" width="11.6640625" style="5" customWidth="1"/>
    <col min="15607" max="15607" width="47.109375" style="5" bestFit="1" customWidth="1"/>
    <col min="15608" max="15608" width="10.44140625" style="5" customWidth="1"/>
    <col min="15609" max="15610" width="8.88671875" style="5"/>
    <col min="15611" max="15611" width="13.21875" style="5" bestFit="1" customWidth="1"/>
    <col min="15612" max="15856" width="8.88671875" style="5"/>
    <col min="15857" max="15857" width="3.6640625" style="5" customWidth="1"/>
    <col min="15858" max="15858" width="55.6640625" style="5" customWidth="1"/>
    <col min="15859" max="15859" width="7.33203125" style="5" customWidth="1"/>
    <col min="15860" max="15860" width="9.6640625" style="5" customWidth="1"/>
    <col min="15861" max="15861" width="14.5546875" style="5" bestFit="1" customWidth="1"/>
    <col min="15862" max="15862" width="11.6640625" style="5" customWidth="1"/>
    <col min="15863" max="15863" width="47.109375" style="5" bestFit="1" customWidth="1"/>
    <col min="15864" max="15864" width="10.44140625" style="5" customWidth="1"/>
    <col min="15865" max="15866" width="8.88671875" style="5"/>
    <col min="15867" max="15867" width="13.21875" style="5" bestFit="1" customWidth="1"/>
    <col min="15868" max="16112" width="8.88671875" style="5"/>
    <col min="16113" max="16113" width="3.6640625" style="5" customWidth="1"/>
    <col min="16114" max="16114" width="55.6640625" style="5" customWidth="1"/>
    <col min="16115" max="16115" width="7.33203125" style="5" customWidth="1"/>
    <col min="16116" max="16116" width="9.6640625" style="5" customWidth="1"/>
    <col min="16117" max="16117" width="14.5546875" style="5" bestFit="1" customWidth="1"/>
    <col min="16118" max="16118" width="11.6640625" style="5" customWidth="1"/>
    <col min="16119" max="16119" width="47.109375" style="5" bestFit="1" customWidth="1"/>
    <col min="16120" max="16120" width="10.44140625" style="5" customWidth="1"/>
    <col min="16121" max="16122" width="8.88671875" style="5"/>
    <col min="16123" max="16123" width="13.21875" style="5" bestFit="1" customWidth="1"/>
    <col min="16124" max="16384" width="8.88671875" style="5"/>
  </cols>
  <sheetData>
    <row r="2" spans="2:10" ht="16.2" thickBot="1" x14ac:dyDescent="0.35"/>
    <row r="3" spans="2:10" x14ac:dyDescent="0.3">
      <c r="B3" s="39" t="s">
        <v>0</v>
      </c>
      <c r="C3" s="40"/>
      <c r="D3" s="40"/>
      <c r="E3" s="40"/>
      <c r="F3" s="40"/>
      <c r="G3" s="40"/>
      <c r="H3" s="40"/>
      <c r="I3" s="40"/>
      <c r="J3" s="40"/>
    </row>
    <row r="4" spans="2:10" ht="16.2" thickBot="1" x14ac:dyDescent="0.35">
      <c r="B4" s="41"/>
      <c r="C4" s="42"/>
      <c r="D4" s="42"/>
      <c r="E4" s="42"/>
      <c r="F4" s="42"/>
      <c r="G4" s="42"/>
      <c r="H4" s="42"/>
      <c r="I4" s="42"/>
      <c r="J4" s="42"/>
    </row>
    <row r="5" spans="2:10" ht="31.2" x14ac:dyDescent="0.3">
      <c r="B5" s="6" t="s">
        <v>1</v>
      </c>
      <c r="C5" s="7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7" t="s">
        <v>2</v>
      </c>
      <c r="I5" s="8" t="s">
        <v>3</v>
      </c>
      <c r="J5" s="8" t="s">
        <v>4</v>
      </c>
    </row>
    <row r="6" spans="2:10" x14ac:dyDescent="0.3">
      <c r="B6" s="9"/>
      <c r="C6" s="10" t="s">
        <v>7</v>
      </c>
      <c r="D6" s="11"/>
      <c r="E6" s="11"/>
      <c r="F6" s="11"/>
      <c r="G6" s="11"/>
      <c r="H6" s="12" t="s">
        <v>8</v>
      </c>
      <c r="I6" s="13"/>
      <c r="J6" s="13"/>
    </row>
    <row r="7" spans="2:10" ht="32.4" customHeight="1" x14ac:dyDescent="0.3">
      <c r="B7" s="14" t="s">
        <v>9</v>
      </c>
      <c r="C7" s="15"/>
      <c r="D7" s="15"/>
      <c r="E7" s="15"/>
      <c r="F7" s="15"/>
      <c r="G7" s="15"/>
      <c r="H7" s="15"/>
      <c r="I7" s="15"/>
      <c r="J7" s="15"/>
    </row>
    <row r="8" spans="2:10" x14ac:dyDescent="0.3">
      <c r="B8" s="16">
        <v>1</v>
      </c>
      <c r="C8" s="17" t="s">
        <v>10</v>
      </c>
      <c r="D8" s="18" t="s">
        <v>11</v>
      </c>
      <c r="E8" s="18">
        <f>100*0.105</f>
        <v>10.5</v>
      </c>
      <c r="F8" s="18">
        <v>250</v>
      </c>
      <c r="G8" s="18">
        <f>E8*F8</f>
        <v>2625</v>
      </c>
      <c r="H8" s="19"/>
      <c r="I8" s="20"/>
      <c r="J8" s="20"/>
    </row>
    <row r="9" spans="2:10" ht="15.6" customHeight="1" x14ac:dyDescent="0.3">
      <c r="B9" s="16">
        <v>2</v>
      </c>
      <c r="C9" s="17" t="s">
        <v>12</v>
      </c>
      <c r="D9" s="18" t="s">
        <v>13</v>
      </c>
      <c r="E9" s="18">
        <f>100*0.04</f>
        <v>4</v>
      </c>
      <c r="F9" s="18">
        <v>500</v>
      </c>
      <c r="G9" s="18">
        <f t="shared" ref="G9:G16" si="0">E9*F9</f>
        <v>2000</v>
      </c>
      <c r="H9" s="19"/>
      <c r="I9" s="21"/>
      <c r="J9" s="21"/>
    </row>
    <row r="10" spans="2:10" ht="15.6" customHeight="1" x14ac:dyDescent="0.3">
      <c r="B10" s="16">
        <v>3</v>
      </c>
      <c r="C10" s="17" t="s">
        <v>14</v>
      </c>
      <c r="D10" s="18" t="s">
        <v>11</v>
      </c>
      <c r="E10" s="18">
        <f>100*0.105</f>
        <v>10.5</v>
      </c>
      <c r="F10" s="18">
        <v>750</v>
      </c>
      <c r="G10" s="18">
        <f t="shared" si="0"/>
        <v>7875</v>
      </c>
      <c r="H10" s="19"/>
      <c r="I10" s="21"/>
      <c r="J10" s="21"/>
    </row>
    <row r="11" spans="2:10" ht="15.6" customHeight="1" x14ac:dyDescent="0.3">
      <c r="B11" s="16"/>
      <c r="C11" s="17"/>
      <c r="D11" s="18"/>
      <c r="E11" s="18"/>
      <c r="F11" s="18"/>
      <c r="G11" s="18"/>
      <c r="H11" s="19" t="s">
        <v>15</v>
      </c>
      <c r="I11" s="20" t="s">
        <v>16</v>
      </c>
      <c r="J11" s="20">
        <v>38.01</v>
      </c>
    </row>
    <row r="12" spans="2:10" ht="31.2" x14ac:dyDescent="0.3">
      <c r="B12" s="16"/>
      <c r="C12" s="17"/>
      <c r="D12" s="18"/>
      <c r="E12" s="18"/>
      <c r="F12" s="18"/>
      <c r="G12" s="18"/>
      <c r="H12" s="22" t="s">
        <v>17</v>
      </c>
      <c r="I12" s="20" t="s">
        <v>11</v>
      </c>
      <c r="J12" s="20">
        <v>10.5</v>
      </c>
    </row>
    <row r="13" spans="2:10" ht="15.6" customHeight="1" x14ac:dyDescent="0.3">
      <c r="B13" s="16"/>
      <c r="C13" s="17"/>
      <c r="D13" s="18"/>
      <c r="E13" s="18"/>
      <c r="F13" s="18"/>
      <c r="G13" s="18"/>
      <c r="H13" s="19" t="s">
        <v>18</v>
      </c>
      <c r="I13" s="20" t="s">
        <v>16</v>
      </c>
      <c r="J13" s="20">
        <v>8</v>
      </c>
    </row>
    <row r="14" spans="2:10" ht="15.6" customHeight="1" x14ac:dyDescent="0.3">
      <c r="B14" s="16"/>
      <c r="C14" s="17"/>
      <c r="D14" s="18"/>
      <c r="E14" s="18"/>
      <c r="F14" s="18"/>
      <c r="G14" s="18"/>
      <c r="H14" s="19" t="s">
        <v>19</v>
      </c>
      <c r="I14" s="20" t="s">
        <v>16</v>
      </c>
      <c r="J14" s="20">
        <v>3</v>
      </c>
    </row>
    <row r="15" spans="2:10" ht="15.6" customHeight="1" x14ac:dyDescent="0.3">
      <c r="B15" s="16">
        <v>4</v>
      </c>
      <c r="C15" s="17" t="s">
        <v>20</v>
      </c>
      <c r="D15" s="18" t="s">
        <v>21</v>
      </c>
      <c r="E15" s="18">
        <v>0.43680000000000002</v>
      </c>
      <c r="F15" s="18">
        <v>240</v>
      </c>
      <c r="G15" s="18">
        <f t="shared" si="0"/>
        <v>104.83200000000001</v>
      </c>
      <c r="H15" s="19"/>
      <c r="I15" s="20"/>
      <c r="J15" s="20"/>
    </row>
    <row r="16" spans="2:10" ht="15.6" customHeight="1" x14ac:dyDescent="0.3">
      <c r="B16" s="16">
        <v>5</v>
      </c>
      <c r="C16" s="17" t="s">
        <v>22</v>
      </c>
      <c r="D16" s="18" t="s">
        <v>21</v>
      </c>
      <c r="E16" s="18">
        <v>0.43680000000000002</v>
      </c>
      <c r="F16" s="18">
        <v>350</v>
      </c>
      <c r="G16" s="18">
        <f t="shared" si="0"/>
        <v>152.88</v>
      </c>
      <c r="H16" s="19"/>
      <c r="I16" s="20"/>
      <c r="J16" s="20"/>
    </row>
    <row r="17" spans="2:10" ht="17.399999999999999" x14ac:dyDescent="0.3">
      <c r="B17" s="34" t="s">
        <v>23</v>
      </c>
      <c r="C17" s="35"/>
      <c r="D17" s="35"/>
      <c r="E17" s="35"/>
      <c r="F17" s="36"/>
      <c r="G17" s="23">
        <f>SUM(G8:G16)</f>
        <v>12757.712</v>
      </c>
      <c r="H17" s="43" t="s">
        <v>24</v>
      </c>
      <c r="I17" s="44"/>
      <c r="J17" s="44"/>
    </row>
    <row r="18" spans="2:10" ht="26.4" customHeight="1" x14ac:dyDescent="0.3">
      <c r="B18" s="24" t="s">
        <v>25</v>
      </c>
      <c r="C18" s="25"/>
      <c r="D18" s="25"/>
      <c r="E18" s="25"/>
      <c r="F18" s="25"/>
      <c r="G18" s="25"/>
      <c r="H18" s="25"/>
      <c r="I18" s="25"/>
      <c r="J18" s="25"/>
    </row>
    <row r="19" spans="2:10" ht="15.6" customHeight="1" x14ac:dyDescent="0.3">
      <c r="B19" s="16">
        <v>1</v>
      </c>
      <c r="C19" s="17" t="s">
        <v>26</v>
      </c>
      <c r="D19" s="18" t="s">
        <v>13</v>
      </c>
      <c r="E19" s="18">
        <f>100*0.34</f>
        <v>34</v>
      </c>
      <c r="F19" s="18">
        <v>250</v>
      </c>
      <c r="G19" s="18">
        <f t="shared" ref="G19:G21" si="1">E19*F19</f>
        <v>8500</v>
      </c>
      <c r="H19" s="22"/>
      <c r="I19" s="20"/>
      <c r="J19" s="20"/>
    </row>
    <row r="20" spans="2:10" x14ac:dyDescent="0.3">
      <c r="B20" s="16">
        <v>2</v>
      </c>
      <c r="C20" s="17" t="s">
        <v>27</v>
      </c>
      <c r="D20" s="18" t="s">
        <v>11</v>
      </c>
      <c r="E20" s="18">
        <f>100*0.685</f>
        <v>68.5</v>
      </c>
      <c r="F20" s="18">
        <v>250</v>
      </c>
      <c r="G20" s="18">
        <f t="shared" si="1"/>
        <v>17125</v>
      </c>
      <c r="H20" s="22"/>
      <c r="I20" s="20"/>
      <c r="J20" s="20"/>
    </row>
    <row r="21" spans="2:10" ht="31.2" x14ac:dyDescent="0.3">
      <c r="B21" s="16">
        <v>3</v>
      </c>
      <c r="C21" s="17" t="s">
        <v>28</v>
      </c>
      <c r="D21" s="18" t="s">
        <v>11</v>
      </c>
      <c r="E21" s="18">
        <f>100*0.685</f>
        <v>68.5</v>
      </c>
      <c r="F21" s="18">
        <v>550</v>
      </c>
      <c r="G21" s="18">
        <f t="shared" si="1"/>
        <v>37675</v>
      </c>
      <c r="H21" s="22" t="s">
        <v>29</v>
      </c>
      <c r="I21" s="20" t="s">
        <v>16</v>
      </c>
      <c r="J21" s="20">
        <v>345.92500000000001</v>
      </c>
    </row>
    <row r="22" spans="2:10" ht="15.6" customHeight="1" x14ac:dyDescent="0.3">
      <c r="B22" s="16"/>
      <c r="C22" s="17"/>
      <c r="D22" s="18"/>
      <c r="E22" s="18"/>
      <c r="F22" s="18"/>
      <c r="G22" s="18"/>
      <c r="H22" s="22" t="s">
        <v>30</v>
      </c>
      <c r="I22" s="20" t="s">
        <v>11</v>
      </c>
      <c r="J22" s="20">
        <v>68.5</v>
      </c>
    </row>
    <row r="23" spans="2:10" x14ac:dyDescent="0.3">
      <c r="B23" s="16"/>
      <c r="C23" s="26"/>
      <c r="D23" s="18"/>
      <c r="E23" s="18"/>
      <c r="F23" s="18"/>
      <c r="G23" s="18"/>
      <c r="H23" s="22" t="s">
        <v>18</v>
      </c>
      <c r="I23" s="20" t="s">
        <v>16</v>
      </c>
      <c r="J23" s="20">
        <v>34</v>
      </c>
    </row>
    <row r="24" spans="2:10" x14ac:dyDescent="0.3">
      <c r="B24" s="16"/>
      <c r="C24" s="26"/>
      <c r="D24" s="18"/>
      <c r="E24" s="18"/>
      <c r="F24" s="18"/>
      <c r="G24" s="18"/>
      <c r="H24" s="22" t="s">
        <v>19</v>
      </c>
      <c r="I24" s="20" t="s">
        <v>16</v>
      </c>
      <c r="J24" s="20">
        <v>17</v>
      </c>
    </row>
    <row r="25" spans="2:10" ht="15.6" customHeight="1" x14ac:dyDescent="0.3">
      <c r="B25" s="16">
        <v>4</v>
      </c>
      <c r="C25" s="17" t="s">
        <v>31</v>
      </c>
      <c r="D25" s="18" t="s">
        <v>32</v>
      </c>
      <c r="E25" s="18">
        <f>100*0.4028</f>
        <v>40.28</v>
      </c>
      <c r="F25" s="18">
        <v>120</v>
      </c>
      <c r="G25" s="18">
        <f t="shared" ref="G25" si="2">E25*F25</f>
        <v>4833.6000000000004</v>
      </c>
      <c r="H25" s="22" t="s">
        <v>33</v>
      </c>
      <c r="I25" s="20" t="s">
        <v>34</v>
      </c>
      <c r="J25" s="20">
        <v>42.3</v>
      </c>
    </row>
    <row r="26" spans="2:10" ht="15.6" customHeight="1" x14ac:dyDescent="0.3">
      <c r="B26" s="16"/>
      <c r="C26" s="17"/>
      <c r="D26" s="18"/>
      <c r="E26" s="18"/>
      <c r="F26" s="18"/>
      <c r="G26" s="18"/>
      <c r="H26" s="22" t="s">
        <v>35</v>
      </c>
      <c r="I26" s="20" t="s">
        <v>34</v>
      </c>
      <c r="J26" s="20">
        <v>42.3</v>
      </c>
    </row>
    <row r="27" spans="2:10" ht="15.6" customHeight="1" x14ac:dyDescent="0.3">
      <c r="B27" s="16">
        <v>5</v>
      </c>
      <c r="C27" s="17" t="s">
        <v>20</v>
      </c>
      <c r="D27" s="18" t="s">
        <v>21</v>
      </c>
      <c r="E27" s="18">
        <v>3.68865</v>
      </c>
      <c r="F27" s="18">
        <v>240</v>
      </c>
      <c r="G27" s="18">
        <f t="shared" ref="G27:G28" si="3">E27*F27</f>
        <v>885.27599999999995</v>
      </c>
      <c r="H27" s="22"/>
      <c r="I27" s="20"/>
      <c r="J27" s="20"/>
    </row>
    <row r="28" spans="2:10" ht="15.6" customHeight="1" x14ac:dyDescent="0.3">
      <c r="B28" s="16">
        <v>6</v>
      </c>
      <c r="C28" s="17" t="s">
        <v>22</v>
      </c>
      <c r="D28" s="18" t="s">
        <v>21</v>
      </c>
      <c r="E28" s="18">
        <v>3.68865</v>
      </c>
      <c r="F28" s="18">
        <v>350</v>
      </c>
      <c r="G28" s="18">
        <f t="shared" si="3"/>
        <v>1291.0274999999999</v>
      </c>
      <c r="H28" s="22"/>
      <c r="I28" s="20"/>
      <c r="J28" s="20"/>
    </row>
    <row r="29" spans="2:10" ht="17.399999999999999" x14ac:dyDescent="0.3">
      <c r="B29" s="34" t="s">
        <v>23</v>
      </c>
      <c r="C29" s="35"/>
      <c r="D29" s="35"/>
      <c r="E29" s="35"/>
      <c r="F29" s="36"/>
      <c r="G29" s="23">
        <f>SUM(G19:G28)</f>
        <v>70309.9035</v>
      </c>
      <c r="H29" s="37" t="s">
        <v>36</v>
      </c>
      <c r="I29" s="38"/>
      <c r="J29" s="38"/>
    </row>
    <row r="30" spans="2:10" ht="31.2" customHeight="1" x14ac:dyDescent="0.3">
      <c r="B30" s="24" t="s">
        <v>37</v>
      </c>
      <c r="C30" s="25"/>
      <c r="D30" s="25"/>
      <c r="E30" s="25"/>
      <c r="F30" s="25"/>
      <c r="G30" s="25"/>
      <c r="H30" s="25"/>
      <c r="I30" s="25"/>
      <c r="J30" s="25"/>
    </row>
    <row r="31" spans="2:10" ht="18" x14ac:dyDescent="0.3">
      <c r="B31" s="27" t="s">
        <v>38</v>
      </c>
      <c r="C31" s="25"/>
      <c r="D31" s="25"/>
      <c r="E31" s="25"/>
      <c r="F31" s="25"/>
      <c r="G31" s="25"/>
      <c r="H31" s="25"/>
      <c r="I31" s="25"/>
      <c r="J31" s="25"/>
    </row>
    <row r="32" spans="2:10" ht="15.6" customHeight="1" x14ac:dyDescent="0.3">
      <c r="B32" s="16">
        <v>1</v>
      </c>
      <c r="C32" s="17" t="s">
        <v>39</v>
      </c>
      <c r="D32" s="18" t="s">
        <v>16</v>
      </c>
      <c r="E32" s="18">
        <v>4</v>
      </c>
      <c r="F32" s="18">
        <v>3500</v>
      </c>
      <c r="G32" s="18">
        <f t="shared" ref="G32:G38" si="4">E32*F32</f>
        <v>14000</v>
      </c>
      <c r="H32" s="22"/>
      <c r="I32" s="20"/>
      <c r="J32" s="20"/>
    </row>
    <row r="33" spans="2:10" ht="15.6" customHeight="1" x14ac:dyDescent="0.3">
      <c r="B33" s="16">
        <v>2</v>
      </c>
      <c r="C33" s="17" t="s">
        <v>40</v>
      </c>
      <c r="D33" s="18" t="s">
        <v>13</v>
      </c>
      <c r="E33" s="18">
        <f>10*3.9</f>
        <v>39</v>
      </c>
      <c r="F33" s="18">
        <v>1000</v>
      </c>
      <c r="G33" s="18">
        <f t="shared" si="4"/>
        <v>39000</v>
      </c>
      <c r="H33" s="22"/>
      <c r="I33" s="20"/>
      <c r="J33" s="20"/>
    </row>
    <row r="34" spans="2:10" ht="15.6" customHeight="1" x14ac:dyDescent="0.3">
      <c r="B34" s="16">
        <v>3</v>
      </c>
      <c r="C34" s="17" t="s">
        <v>41</v>
      </c>
      <c r="D34" s="18" t="s">
        <v>11</v>
      </c>
      <c r="E34" s="18">
        <f>100*0.594</f>
        <v>59.4</v>
      </c>
      <c r="F34" s="18">
        <v>100</v>
      </c>
      <c r="G34" s="18">
        <f t="shared" si="4"/>
        <v>5940</v>
      </c>
      <c r="H34" s="22"/>
      <c r="I34" s="20"/>
      <c r="J34" s="20"/>
    </row>
    <row r="35" spans="2:10" ht="31.2" x14ac:dyDescent="0.3">
      <c r="B35" s="16">
        <v>4</v>
      </c>
      <c r="C35" s="17" t="s">
        <v>42</v>
      </c>
      <c r="D35" s="18" t="s">
        <v>11</v>
      </c>
      <c r="E35" s="18">
        <f>100*2.483</f>
        <v>248.3</v>
      </c>
      <c r="F35" s="18">
        <v>100</v>
      </c>
      <c r="G35" s="18">
        <f t="shared" si="4"/>
        <v>24830</v>
      </c>
      <c r="H35" s="22"/>
      <c r="I35" s="20"/>
      <c r="J35" s="20"/>
    </row>
    <row r="36" spans="2:10" ht="15.6" customHeight="1" x14ac:dyDescent="0.3">
      <c r="B36" s="16">
        <v>5</v>
      </c>
      <c r="C36" s="17" t="s">
        <v>43</v>
      </c>
      <c r="D36" s="18" t="s">
        <v>11</v>
      </c>
      <c r="E36" s="18">
        <f>100*0.151</f>
        <v>15.1</v>
      </c>
      <c r="F36" s="18">
        <v>180</v>
      </c>
      <c r="G36" s="18">
        <f t="shared" si="4"/>
        <v>2718</v>
      </c>
      <c r="H36" s="22" t="s">
        <v>44</v>
      </c>
      <c r="I36" s="20" t="s">
        <v>45</v>
      </c>
      <c r="J36" s="20">
        <v>0.30803999999999998</v>
      </c>
    </row>
    <row r="37" spans="2:10" ht="15.6" customHeight="1" x14ac:dyDescent="0.3">
      <c r="B37" s="16">
        <v>6</v>
      </c>
      <c r="C37" s="17" t="s">
        <v>46</v>
      </c>
      <c r="D37" s="18" t="s">
        <v>13</v>
      </c>
      <c r="E37" s="18">
        <f>100*1.1</f>
        <v>110.00000000000001</v>
      </c>
      <c r="F37" s="18">
        <v>250</v>
      </c>
      <c r="G37" s="18">
        <f t="shared" si="4"/>
        <v>27500.000000000004</v>
      </c>
      <c r="H37" s="22"/>
      <c r="I37" s="20"/>
      <c r="J37" s="20"/>
    </row>
    <row r="38" spans="2:10" ht="31.2" x14ac:dyDescent="0.3">
      <c r="B38" s="16">
        <v>7</v>
      </c>
      <c r="C38" s="17" t="s">
        <v>47</v>
      </c>
      <c r="D38" s="18" t="s">
        <v>11</v>
      </c>
      <c r="E38" s="18">
        <f>100*12.0944</f>
        <v>1209.44</v>
      </c>
      <c r="F38" s="18">
        <v>750</v>
      </c>
      <c r="G38" s="18">
        <f t="shared" si="4"/>
        <v>907080</v>
      </c>
      <c r="H38" s="22" t="s">
        <v>48</v>
      </c>
      <c r="I38" s="20" t="s">
        <v>11</v>
      </c>
      <c r="J38" s="20">
        <v>111.26848</v>
      </c>
    </row>
    <row r="39" spans="2:10" ht="46.8" x14ac:dyDescent="0.3">
      <c r="B39" s="16"/>
      <c r="C39" s="17"/>
      <c r="D39" s="18"/>
      <c r="E39" s="18"/>
      <c r="F39" s="18"/>
      <c r="G39" s="18"/>
      <c r="H39" s="22" t="s">
        <v>49</v>
      </c>
      <c r="I39" s="20" t="s">
        <v>50</v>
      </c>
      <c r="J39" s="20">
        <v>3265.4879999999998</v>
      </c>
    </row>
    <row r="40" spans="2:10" ht="31.2" x14ac:dyDescent="0.3">
      <c r="B40" s="16"/>
      <c r="C40" s="17"/>
      <c r="D40" s="18"/>
      <c r="E40" s="18"/>
      <c r="F40" s="18"/>
      <c r="G40" s="18"/>
      <c r="H40" s="22" t="s">
        <v>51</v>
      </c>
      <c r="I40" s="20" t="s">
        <v>52</v>
      </c>
      <c r="J40" s="20">
        <v>241.88800000000001</v>
      </c>
    </row>
    <row r="41" spans="2:10" ht="15.6" customHeight="1" x14ac:dyDescent="0.3">
      <c r="B41" s="16"/>
      <c r="C41" s="17"/>
      <c r="D41" s="18"/>
      <c r="E41" s="18"/>
      <c r="F41" s="18"/>
      <c r="G41" s="18"/>
      <c r="H41" s="22" t="s">
        <v>53</v>
      </c>
      <c r="I41" s="20" t="s">
        <v>45</v>
      </c>
      <c r="J41" s="20">
        <v>194.11511999999999</v>
      </c>
    </row>
    <row r="42" spans="2:10" ht="36.6" customHeight="1" x14ac:dyDescent="0.3">
      <c r="B42" s="16"/>
      <c r="C42" s="17"/>
      <c r="D42" s="18"/>
      <c r="E42" s="18"/>
      <c r="F42" s="18"/>
      <c r="G42" s="18"/>
      <c r="H42" s="22" t="s">
        <v>54</v>
      </c>
      <c r="I42" s="20" t="s">
        <v>50</v>
      </c>
      <c r="J42" s="20">
        <v>507.96480000000003</v>
      </c>
    </row>
    <row r="43" spans="2:10" ht="48.6" customHeight="1" x14ac:dyDescent="0.3">
      <c r="B43" s="16"/>
      <c r="C43" s="17"/>
      <c r="D43" s="18"/>
      <c r="E43" s="18"/>
      <c r="F43" s="18"/>
      <c r="G43" s="18"/>
      <c r="H43" s="22" t="s">
        <v>55</v>
      </c>
      <c r="I43" s="20" t="s">
        <v>50</v>
      </c>
      <c r="J43" s="20">
        <v>7256.64</v>
      </c>
    </row>
    <row r="44" spans="2:10" ht="31.2" x14ac:dyDescent="0.3">
      <c r="B44" s="16"/>
      <c r="C44" s="17"/>
      <c r="D44" s="18"/>
      <c r="E44" s="18"/>
      <c r="F44" s="18"/>
      <c r="G44" s="18"/>
      <c r="H44" s="22" t="s">
        <v>56</v>
      </c>
      <c r="I44" s="20" t="s">
        <v>50</v>
      </c>
      <c r="J44" s="20">
        <v>7256.64</v>
      </c>
    </row>
    <row r="45" spans="2:10" ht="31.2" x14ac:dyDescent="0.3">
      <c r="B45" s="16"/>
      <c r="C45" s="17"/>
      <c r="D45" s="18"/>
      <c r="E45" s="18"/>
      <c r="F45" s="18"/>
      <c r="G45" s="18"/>
      <c r="H45" s="22" t="s">
        <v>57</v>
      </c>
      <c r="I45" s="20" t="s">
        <v>11</v>
      </c>
      <c r="J45" s="20">
        <v>1390.856</v>
      </c>
    </row>
    <row r="46" spans="2:10" ht="15.6" customHeight="1" x14ac:dyDescent="0.3">
      <c r="B46" s="16"/>
      <c r="C46" s="17"/>
      <c r="D46" s="18"/>
      <c r="E46" s="18"/>
      <c r="F46" s="18"/>
      <c r="G46" s="18"/>
      <c r="H46" s="22" t="s">
        <v>58</v>
      </c>
      <c r="I46" s="20" t="s">
        <v>16</v>
      </c>
      <c r="J46" s="20">
        <v>7257</v>
      </c>
    </row>
    <row r="47" spans="2:10" ht="31.2" x14ac:dyDescent="0.3">
      <c r="B47" s="16">
        <v>8</v>
      </c>
      <c r="C47" s="17" t="s">
        <v>59</v>
      </c>
      <c r="D47" s="18" t="s">
        <v>11</v>
      </c>
      <c r="E47" s="18">
        <f>100*0.5267</f>
        <v>52.669999999999995</v>
      </c>
      <c r="F47" s="18">
        <v>750</v>
      </c>
      <c r="G47" s="18">
        <f t="shared" ref="G47" si="5">E47*F47</f>
        <v>39502.499999999993</v>
      </c>
      <c r="H47" s="22" t="s">
        <v>48</v>
      </c>
      <c r="I47" s="20" t="s">
        <v>11</v>
      </c>
      <c r="J47" s="20">
        <v>4.8456400000000004</v>
      </c>
    </row>
    <row r="48" spans="2:10" ht="46.8" x14ac:dyDescent="0.3">
      <c r="B48" s="16"/>
      <c r="C48" s="17"/>
      <c r="D48" s="18"/>
      <c r="E48" s="18"/>
      <c r="F48" s="18"/>
      <c r="G48" s="18"/>
      <c r="H48" s="22" t="s">
        <v>49</v>
      </c>
      <c r="I48" s="20" t="s">
        <v>50</v>
      </c>
      <c r="J48" s="20">
        <v>142.209</v>
      </c>
    </row>
    <row r="49" spans="2:10" ht="31.2" x14ac:dyDescent="0.3">
      <c r="B49" s="16"/>
      <c r="C49" s="17"/>
      <c r="D49" s="18"/>
      <c r="E49" s="18"/>
      <c r="F49" s="18"/>
      <c r="G49" s="18"/>
      <c r="H49" s="22" t="s">
        <v>60</v>
      </c>
      <c r="I49" s="20" t="s">
        <v>52</v>
      </c>
      <c r="J49" s="20">
        <v>10.534000000000001</v>
      </c>
    </row>
    <row r="50" spans="2:10" ht="15.6" customHeight="1" x14ac:dyDescent="0.3">
      <c r="B50" s="16"/>
      <c r="C50" s="17"/>
      <c r="D50" s="18"/>
      <c r="E50" s="18"/>
      <c r="F50" s="18"/>
      <c r="G50" s="18"/>
      <c r="H50" s="22" t="s">
        <v>61</v>
      </c>
      <c r="I50" s="20" t="s">
        <v>45</v>
      </c>
      <c r="J50" s="20">
        <v>5.6356900000000003</v>
      </c>
    </row>
    <row r="51" spans="2:10" ht="36.6" customHeight="1" x14ac:dyDescent="0.3">
      <c r="B51" s="16"/>
      <c r="C51" s="17"/>
      <c r="D51" s="18"/>
      <c r="E51" s="18"/>
      <c r="F51" s="18"/>
      <c r="G51" s="18"/>
      <c r="H51" s="22" t="s">
        <v>62</v>
      </c>
      <c r="I51" s="20" t="s">
        <v>50</v>
      </c>
      <c r="J51" s="20">
        <v>22.121400000000001</v>
      </c>
    </row>
    <row r="52" spans="2:10" ht="42" customHeight="1" x14ac:dyDescent="0.3">
      <c r="B52" s="16"/>
      <c r="C52" s="17"/>
      <c r="D52" s="18"/>
      <c r="E52" s="18"/>
      <c r="F52" s="18"/>
      <c r="G52" s="18"/>
      <c r="H52" s="22" t="s">
        <v>63</v>
      </c>
      <c r="I52" s="20" t="s">
        <v>50</v>
      </c>
      <c r="J52" s="20">
        <v>316.02</v>
      </c>
    </row>
    <row r="53" spans="2:10" ht="31.2" x14ac:dyDescent="0.3">
      <c r="B53" s="16"/>
      <c r="C53" s="17"/>
      <c r="D53" s="18"/>
      <c r="E53" s="18"/>
      <c r="F53" s="18"/>
      <c r="G53" s="18"/>
      <c r="H53" s="22" t="s">
        <v>64</v>
      </c>
      <c r="I53" s="20" t="s">
        <v>50</v>
      </c>
      <c r="J53" s="20">
        <v>316.02</v>
      </c>
    </row>
    <row r="54" spans="2:10" ht="31.2" x14ac:dyDescent="0.3">
      <c r="B54" s="16"/>
      <c r="C54" s="17"/>
      <c r="D54" s="18"/>
      <c r="E54" s="18"/>
      <c r="F54" s="18"/>
      <c r="G54" s="18"/>
      <c r="H54" s="22" t="s">
        <v>57</v>
      </c>
      <c r="I54" s="20" t="s">
        <v>11</v>
      </c>
      <c r="J54" s="20">
        <v>60.570500000000003</v>
      </c>
    </row>
    <row r="55" spans="2:10" ht="15.6" customHeight="1" x14ac:dyDescent="0.3">
      <c r="B55" s="16"/>
      <c r="C55" s="17"/>
      <c r="D55" s="18"/>
      <c r="E55" s="18"/>
      <c r="F55" s="18"/>
      <c r="G55" s="18"/>
      <c r="H55" s="22" t="s">
        <v>65</v>
      </c>
      <c r="I55" s="20" t="s">
        <v>16</v>
      </c>
      <c r="J55" s="20">
        <v>316</v>
      </c>
    </row>
    <row r="56" spans="2:10" ht="31.2" x14ac:dyDescent="0.3">
      <c r="B56" s="16">
        <v>9</v>
      </c>
      <c r="C56" s="17" t="s">
        <v>66</v>
      </c>
      <c r="D56" s="18" t="s">
        <v>11</v>
      </c>
      <c r="E56" s="18">
        <f>100*1.2014</f>
        <v>120.14</v>
      </c>
      <c r="F56" s="18">
        <v>750</v>
      </c>
      <c r="G56" s="18">
        <f t="shared" ref="G56" si="6">E56*F56</f>
        <v>90105</v>
      </c>
      <c r="H56" s="22" t="s">
        <v>48</v>
      </c>
      <c r="I56" s="20" t="s">
        <v>11</v>
      </c>
      <c r="J56" s="20">
        <v>11.05288</v>
      </c>
    </row>
    <row r="57" spans="2:10" ht="46.8" x14ac:dyDescent="0.3">
      <c r="B57" s="16"/>
      <c r="C57" s="17"/>
      <c r="D57" s="18"/>
      <c r="E57" s="18"/>
      <c r="F57" s="18"/>
      <c r="G57" s="18"/>
      <c r="H57" s="22" t="s">
        <v>49</v>
      </c>
      <c r="I57" s="20" t="s">
        <v>50</v>
      </c>
      <c r="J57" s="20">
        <v>324.37799999999999</v>
      </c>
    </row>
    <row r="58" spans="2:10" ht="31.2" x14ac:dyDescent="0.3">
      <c r="B58" s="16"/>
      <c r="C58" s="17"/>
      <c r="D58" s="18"/>
      <c r="E58" s="18"/>
      <c r="F58" s="18"/>
      <c r="G58" s="18"/>
      <c r="H58" s="22" t="s">
        <v>60</v>
      </c>
      <c r="I58" s="20" t="s">
        <v>52</v>
      </c>
      <c r="J58" s="20">
        <v>24.027999999999999</v>
      </c>
    </row>
    <row r="59" spans="2:10" ht="15.6" customHeight="1" x14ac:dyDescent="0.3">
      <c r="B59" s="16"/>
      <c r="C59" s="17"/>
      <c r="D59" s="18"/>
      <c r="E59" s="18"/>
      <c r="F59" s="18"/>
      <c r="G59" s="18"/>
      <c r="H59" s="22" t="s">
        <v>61</v>
      </c>
      <c r="I59" s="20" t="s">
        <v>45</v>
      </c>
      <c r="J59" s="20">
        <v>6.4274899999999997</v>
      </c>
    </row>
    <row r="60" spans="2:10" ht="39" customHeight="1" x14ac:dyDescent="0.3">
      <c r="B60" s="16"/>
      <c r="C60" s="17"/>
      <c r="D60" s="18"/>
      <c r="E60" s="18"/>
      <c r="F60" s="18"/>
      <c r="G60" s="18"/>
      <c r="H60" s="22" t="s">
        <v>62</v>
      </c>
      <c r="I60" s="20" t="s">
        <v>50</v>
      </c>
      <c r="J60" s="20">
        <v>50.458799999999997</v>
      </c>
    </row>
    <row r="61" spans="2:10" ht="58.8" customHeight="1" x14ac:dyDescent="0.3">
      <c r="B61" s="16"/>
      <c r="C61" s="17"/>
      <c r="D61" s="18"/>
      <c r="E61" s="18"/>
      <c r="F61" s="18"/>
      <c r="G61" s="18"/>
      <c r="H61" s="22" t="s">
        <v>63</v>
      </c>
      <c r="I61" s="20" t="s">
        <v>50</v>
      </c>
      <c r="J61" s="20">
        <v>720.84</v>
      </c>
    </row>
    <row r="62" spans="2:10" ht="31.2" x14ac:dyDescent="0.3">
      <c r="B62" s="16"/>
      <c r="C62" s="17"/>
      <c r="D62" s="18"/>
      <c r="E62" s="18"/>
      <c r="F62" s="18"/>
      <c r="G62" s="18"/>
      <c r="H62" s="22" t="s">
        <v>64</v>
      </c>
      <c r="I62" s="20" t="s">
        <v>50</v>
      </c>
      <c r="J62" s="20">
        <v>720.84</v>
      </c>
    </row>
    <row r="63" spans="2:10" ht="31.2" x14ac:dyDescent="0.3">
      <c r="B63" s="16"/>
      <c r="C63" s="17"/>
      <c r="D63" s="18"/>
      <c r="E63" s="18"/>
      <c r="F63" s="18"/>
      <c r="G63" s="18"/>
      <c r="H63" s="22" t="s">
        <v>57</v>
      </c>
      <c r="I63" s="20" t="s">
        <v>11</v>
      </c>
      <c r="J63" s="20">
        <v>138.161</v>
      </c>
    </row>
    <row r="64" spans="2:10" ht="15.6" customHeight="1" x14ac:dyDescent="0.3">
      <c r="B64" s="16"/>
      <c r="C64" s="17"/>
      <c r="D64" s="18"/>
      <c r="E64" s="18"/>
      <c r="F64" s="18"/>
      <c r="G64" s="18"/>
      <c r="H64" s="22" t="s">
        <v>65</v>
      </c>
      <c r="I64" s="20" t="s">
        <v>16</v>
      </c>
      <c r="J64" s="20">
        <v>721</v>
      </c>
    </row>
    <row r="65" spans="2:10" ht="31.2" x14ac:dyDescent="0.3">
      <c r="B65" s="16">
        <v>10</v>
      </c>
      <c r="C65" s="17" t="s">
        <v>67</v>
      </c>
      <c r="D65" s="18" t="s">
        <v>11</v>
      </c>
      <c r="E65" s="18">
        <f>100*7.5065</f>
        <v>750.65</v>
      </c>
      <c r="F65" s="18">
        <v>750</v>
      </c>
      <c r="G65" s="18">
        <f t="shared" ref="G65" si="7">E65*F65</f>
        <v>562987.5</v>
      </c>
      <c r="H65" s="22" t="s">
        <v>48</v>
      </c>
      <c r="I65" s="20" t="s">
        <v>11</v>
      </c>
      <c r="J65" s="20">
        <v>69.059799999999996</v>
      </c>
    </row>
    <row r="66" spans="2:10" ht="46.8" x14ac:dyDescent="0.3">
      <c r="B66" s="16"/>
      <c r="C66" s="17"/>
      <c r="D66" s="18"/>
      <c r="E66" s="18"/>
      <c r="F66" s="18"/>
      <c r="G66" s="18"/>
      <c r="H66" s="22" t="s">
        <v>49</v>
      </c>
      <c r="I66" s="20" t="s">
        <v>50</v>
      </c>
      <c r="J66" s="20">
        <v>2026.7550000000001</v>
      </c>
    </row>
    <row r="67" spans="2:10" ht="31.2" x14ac:dyDescent="0.3">
      <c r="B67" s="16"/>
      <c r="C67" s="17"/>
      <c r="D67" s="18"/>
      <c r="E67" s="18"/>
      <c r="F67" s="18"/>
      <c r="G67" s="18"/>
      <c r="H67" s="22" t="s">
        <v>60</v>
      </c>
      <c r="I67" s="20" t="s">
        <v>52</v>
      </c>
      <c r="J67" s="20">
        <v>150.13</v>
      </c>
    </row>
    <row r="68" spans="2:10" ht="15.6" customHeight="1" x14ac:dyDescent="0.3">
      <c r="B68" s="16"/>
      <c r="C68" s="17"/>
      <c r="D68" s="18"/>
      <c r="E68" s="18"/>
      <c r="F68" s="18"/>
      <c r="G68" s="18"/>
      <c r="H68" s="22" t="s">
        <v>68</v>
      </c>
      <c r="I68" s="20" t="s">
        <v>11</v>
      </c>
      <c r="J68" s="20">
        <v>803.19550000000004</v>
      </c>
    </row>
    <row r="69" spans="2:10" ht="31.2" x14ac:dyDescent="0.3">
      <c r="B69" s="16"/>
      <c r="C69" s="17"/>
      <c r="D69" s="18"/>
      <c r="E69" s="18"/>
      <c r="F69" s="18"/>
      <c r="G69" s="18"/>
      <c r="H69" s="22" t="s">
        <v>62</v>
      </c>
      <c r="I69" s="20" t="s">
        <v>50</v>
      </c>
      <c r="J69" s="20">
        <v>315.27300000000002</v>
      </c>
    </row>
    <row r="70" spans="2:10" ht="46.8" x14ac:dyDescent="0.3">
      <c r="B70" s="16"/>
      <c r="C70" s="17"/>
      <c r="D70" s="18"/>
      <c r="E70" s="18"/>
      <c r="F70" s="18"/>
      <c r="G70" s="18"/>
      <c r="H70" s="22" t="s">
        <v>69</v>
      </c>
      <c r="I70" s="20" t="s">
        <v>50</v>
      </c>
      <c r="J70" s="20">
        <v>9007.7999999999993</v>
      </c>
    </row>
    <row r="71" spans="2:10" ht="31.2" x14ac:dyDescent="0.3">
      <c r="B71" s="16"/>
      <c r="C71" s="17"/>
      <c r="D71" s="18"/>
      <c r="E71" s="18"/>
      <c r="F71" s="18"/>
      <c r="G71" s="18"/>
      <c r="H71" s="22" t="s">
        <v>57</v>
      </c>
      <c r="I71" s="20" t="s">
        <v>11</v>
      </c>
      <c r="J71" s="20">
        <v>863.24749999999995</v>
      </c>
    </row>
    <row r="72" spans="2:10" ht="15.6" customHeight="1" x14ac:dyDescent="0.3">
      <c r="B72" s="16"/>
      <c r="C72" s="17"/>
      <c r="D72" s="18"/>
      <c r="E72" s="18"/>
      <c r="F72" s="18"/>
      <c r="G72" s="18"/>
      <c r="H72" s="22" t="s">
        <v>70</v>
      </c>
      <c r="I72" s="20" t="s">
        <v>16</v>
      </c>
      <c r="J72" s="20">
        <v>6005</v>
      </c>
    </row>
    <row r="73" spans="2:10" ht="31.2" x14ac:dyDescent="0.3">
      <c r="B73" s="16">
        <v>11</v>
      </c>
      <c r="C73" s="17" t="s">
        <v>71</v>
      </c>
      <c r="D73" s="18" t="s">
        <v>11</v>
      </c>
      <c r="E73" s="18">
        <f>100*0.0771</f>
        <v>7.71</v>
      </c>
      <c r="F73" s="18">
        <v>750</v>
      </c>
      <c r="G73" s="18">
        <f t="shared" ref="G73" si="8">E73*F73</f>
        <v>5782.5</v>
      </c>
      <c r="H73" s="22" t="s">
        <v>48</v>
      </c>
      <c r="I73" s="20" t="s">
        <v>11</v>
      </c>
      <c r="J73" s="20">
        <v>0.70931999999999995</v>
      </c>
    </row>
    <row r="74" spans="2:10" ht="46.8" x14ac:dyDescent="0.3">
      <c r="B74" s="16"/>
      <c r="C74" s="17"/>
      <c r="D74" s="18"/>
      <c r="E74" s="18"/>
      <c r="F74" s="18"/>
      <c r="G74" s="18"/>
      <c r="H74" s="22" t="s">
        <v>49</v>
      </c>
      <c r="I74" s="20" t="s">
        <v>50</v>
      </c>
      <c r="J74" s="20">
        <v>20.817</v>
      </c>
    </row>
    <row r="75" spans="2:10" ht="31.2" x14ac:dyDescent="0.3">
      <c r="B75" s="16"/>
      <c r="C75" s="17"/>
      <c r="D75" s="18"/>
      <c r="E75" s="18"/>
      <c r="F75" s="18"/>
      <c r="G75" s="18"/>
      <c r="H75" s="22" t="s">
        <v>60</v>
      </c>
      <c r="I75" s="20" t="s">
        <v>52</v>
      </c>
      <c r="J75" s="20">
        <v>1.542</v>
      </c>
    </row>
    <row r="76" spans="2:10" ht="15.6" customHeight="1" x14ac:dyDescent="0.3">
      <c r="B76" s="16"/>
      <c r="C76" s="17"/>
      <c r="D76" s="18"/>
      <c r="E76" s="18"/>
      <c r="F76" s="18"/>
      <c r="G76" s="18"/>
      <c r="H76" s="22" t="s">
        <v>72</v>
      </c>
      <c r="I76" s="20" t="s">
        <v>11</v>
      </c>
      <c r="J76" s="20">
        <v>8.2497000000000007</v>
      </c>
    </row>
    <row r="77" spans="2:10" ht="31.2" x14ac:dyDescent="0.3">
      <c r="B77" s="16"/>
      <c r="C77" s="17"/>
      <c r="D77" s="18"/>
      <c r="E77" s="18"/>
      <c r="F77" s="18"/>
      <c r="G77" s="18"/>
      <c r="H77" s="22" t="s">
        <v>62</v>
      </c>
      <c r="I77" s="20" t="s">
        <v>50</v>
      </c>
      <c r="J77" s="20">
        <v>3.2382</v>
      </c>
    </row>
    <row r="78" spans="2:10" ht="46.8" x14ac:dyDescent="0.3">
      <c r="B78" s="16"/>
      <c r="C78" s="17"/>
      <c r="D78" s="18"/>
      <c r="E78" s="18"/>
      <c r="F78" s="18"/>
      <c r="G78" s="18"/>
      <c r="H78" s="22" t="s">
        <v>69</v>
      </c>
      <c r="I78" s="20" t="s">
        <v>50</v>
      </c>
      <c r="J78" s="20">
        <v>92.52</v>
      </c>
    </row>
    <row r="79" spans="2:10" ht="31.2" x14ac:dyDescent="0.3">
      <c r="B79" s="16"/>
      <c r="C79" s="17"/>
      <c r="D79" s="18"/>
      <c r="E79" s="18"/>
      <c r="F79" s="18"/>
      <c r="G79" s="18"/>
      <c r="H79" s="22" t="s">
        <v>57</v>
      </c>
      <c r="I79" s="20" t="s">
        <v>11</v>
      </c>
      <c r="J79" s="20">
        <v>8.8665000000000003</v>
      </c>
    </row>
    <row r="80" spans="2:10" ht="15.6" customHeight="1" x14ac:dyDescent="0.3">
      <c r="B80" s="16"/>
      <c r="C80" s="17"/>
      <c r="D80" s="18"/>
      <c r="E80" s="18"/>
      <c r="F80" s="18"/>
      <c r="G80" s="18"/>
      <c r="H80" s="22" t="s">
        <v>73</v>
      </c>
      <c r="I80" s="20" t="s">
        <v>16</v>
      </c>
      <c r="J80" s="20">
        <v>62</v>
      </c>
    </row>
    <row r="81" spans="2:10" ht="31.2" x14ac:dyDescent="0.3">
      <c r="B81" s="16">
        <v>12</v>
      </c>
      <c r="C81" s="17" t="s">
        <v>74</v>
      </c>
      <c r="D81" s="18" t="s">
        <v>11</v>
      </c>
      <c r="E81" s="18">
        <f>100*0.1727</f>
        <v>17.27</v>
      </c>
      <c r="F81" s="18">
        <v>750</v>
      </c>
      <c r="G81" s="18">
        <f t="shared" ref="G81" si="9">E81*F81</f>
        <v>12952.5</v>
      </c>
      <c r="H81" s="22" t="s">
        <v>48</v>
      </c>
      <c r="I81" s="20" t="s">
        <v>11</v>
      </c>
      <c r="J81" s="20">
        <v>1.58884</v>
      </c>
    </row>
    <row r="82" spans="2:10" ht="46.8" x14ac:dyDescent="0.3">
      <c r="B82" s="16"/>
      <c r="C82" s="17"/>
      <c r="D82" s="18"/>
      <c r="E82" s="18"/>
      <c r="F82" s="18"/>
      <c r="G82" s="18"/>
      <c r="H82" s="22" t="s">
        <v>49</v>
      </c>
      <c r="I82" s="20" t="s">
        <v>50</v>
      </c>
      <c r="J82" s="20">
        <v>46.628999999999998</v>
      </c>
    </row>
    <row r="83" spans="2:10" ht="31.2" x14ac:dyDescent="0.3">
      <c r="B83" s="16"/>
      <c r="C83" s="17"/>
      <c r="D83" s="18"/>
      <c r="E83" s="18"/>
      <c r="F83" s="18"/>
      <c r="G83" s="18"/>
      <c r="H83" s="22" t="s">
        <v>60</v>
      </c>
      <c r="I83" s="20" t="s">
        <v>52</v>
      </c>
      <c r="J83" s="20">
        <v>3.4540000000000002</v>
      </c>
    </row>
    <row r="84" spans="2:10" ht="15.6" customHeight="1" x14ac:dyDescent="0.3">
      <c r="B84" s="16"/>
      <c r="C84" s="17"/>
      <c r="D84" s="18"/>
      <c r="E84" s="18"/>
      <c r="F84" s="18"/>
      <c r="G84" s="18"/>
      <c r="H84" s="22" t="s">
        <v>75</v>
      </c>
      <c r="I84" s="20" t="s">
        <v>11</v>
      </c>
      <c r="J84" s="20">
        <v>18.478899999999999</v>
      </c>
    </row>
    <row r="85" spans="2:10" ht="31.2" x14ac:dyDescent="0.3">
      <c r="B85" s="16"/>
      <c r="C85" s="17"/>
      <c r="D85" s="18"/>
      <c r="E85" s="18"/>
      <c r="F85" s="18"/>
      <c r="G85" s="18"/>
      <c r="H85" s="22" t="s">
        <v>62</v>
      </c>
      <c r="I85" s="20" t="s">
        <v>50</v>
      </c>
      <c r="J85" s="20">
        <v>7.2534000000000001</v>
      </c>
    </row>
    <row r="86" spans="2:10" ht="46.8" x14ac:dyDescent="0.3">
      <c r="B86" s="16"/>
      <c r="C86" s="17"/>
      <c r="D86" s="18"/>
      <c r="E86" s="18"/>
      <c r="F86" s="18"/>
      <c r="G86" s="18"/>
      <c r="H86" s="22" t="s">
        <v>69</v>
      </c>
      <c r="I86" s="20" t="s">
        <v>50</v>
      </c>
      <c r="J86" s="20">
        <v>207.24</v>
      </c>
    </row>
    <row r="87" spans="2:10" ht="31.2" x14ac:dyDescent="0.3">
      <c r="B87" s="16"/>
      <c r="C87" s="17"/>
      <c r="D87" s="18"/>
      <c r="E87" s="18"/>
      <c r="F87" s="18"/>
      <c r="G87" s="18"/>
      <c r="H87" s="22" t="s">
        <v>57</v>
      </c>
      <c r="I87" s="20" t="s">
        <v>11</v>
      </c>
      <c r="J87" s="20">
        <v>19.860499999999998</v>
      </c>
    </row>
    <row r="88" spans="2:10" ht="15.6" customHeight="1" x14ac:dyDescent="0.3">
      <c r="B88" s="16"/>
      <c r="C88" s="17"/>
      <c r="D88" s="18"/>
      <c r="E88" s="18"/>
      <c r="F88" s="18"/>
      <c r="G88" s="18"/>
      <c r="H88" s="22" t="s">
        <v>76</v>
      </c>
      <c r="I88" s="20" t="s">
        <v>16</v>
      </c>
      <c r="J88" s="20">
        <v>138</v>
      </c>
    </row>
    <row r="89" spans="2:10" ht="31.2" x14ac:dyDescent="0.3">
      <c r="B89" s="16">
        <v>13</v>
      </c>
      <c r="C89" s="17" t="s">
        <v>77</v>
      </c>
      <c r="D89" s="18" t="s">
        <v>11</v>
      </c>
      <c r="E89" s="18">
        <f>100*2.7845</f>
        <v>278.45</v>
      </c>
      <c r="F89" s="18">
        <v>750</v>
      </c>
      <c r="G89" s="18">
        <f t="shared" ref="G89" si="10">E89*F89</f>
        <v>208837.5</v>
      </c>
      <c r="H89" s="22" t="s">
        <v>48</v>
      </c>
      <c r="I89" s="20" t="s">
        <v>11</v>
      </c>
      <c r="J89" s="20">
        <v>30.6295</v>
      </c>
    </row>
    <row r="90" spans="2:10" ht="46.8" x14ac:dyDescent="0.3">
      <c r="B90" s="16"/>
      <c r="C90" s="17"/>
      <c r="D90" s="18"/>
      <c r="E90" s="18"/>
      <c r="F90" s="18"/>
      <c r="G90" s="18"/>
      <c r="H90" s="22" t="s">
        <v>49</v>
      </c>
      <c r="I90" s="20" t="s">
        <v>50</v>
      </c>
      <c r="J90" s="20">
        <v>765.73749999999995</v>
      </c>
    </row>
    <row r="91" spans="2:10" ht="31.2" x14ac:dyDescent="0.3">
      <c r="B91" s="16"/>
      <c r="C91" s="17"/>
      <c r="D91" s="18"/>
      <c r="E91" s="18"/>
      <c r="F91" s="18"/>
      <c r="G91" s="18"/>
      <c r="H91" s="22" t="s">
        <v>60</v>
      </c>
      <c r="I91" s="20" t="s">
        <v>52</v>
      </c>
      <c r="J91" s="20">
        <v>55.69</v>
      </c>
    </row>
    <row r="92" spans="2:10" ht="15.6" customHeight="1" x14ac:dyDescent="0.3">
      <c r="B92" s="16"/>
      <c r="C92" s="17"/>
      <c r="D92" s="18"/>
      <c r="E92" s="18"/>
      <c r="F92" s="18"/>
      <c r="G92" s="18"/>
      <c r="H92" s="22" t="s">
        <v>78</v>
      </c>
      <c r="I92" s="20" t="s">
        <v>52</v>
      </c>
      <c r="J92" s="20">
        <v>111.38</v>
      </c>
    </row>
    <row r="93" spans="2:10" ht="15.6" customHeight="1" x14ac:dyDescent="0.3">
      <c r="B93" s="16"/>
      <c r="C93" s="17"/>
      <c r="D93" s="18"/>
      <c r="E93" s="18"/>
      <c r="F93" s="18"/>
      <c r="G93" s="18"/>
      <c r="H93" s="22" t="s">
        <v>79</v>
      </c>
      <c r="I93" s="20" t="s">
        <v>11</v>
      </c>
      <c r="J93" s="20">
        <v>297.94150000000002</v>
      </c>
    </row>
    <row r="94" spans="2:10" ht="31.2" x14ac:dyDescent="0.3">
      <c r="B94" s="16"/>
      <c r="C94" s="17"/>
      <c r="D94" s="18"/>
      <c r="E94" s="18"/>
      <c r="F94" s="18"/>
      <c r="G94" s="18"/>
      <c r="H94" s="22" t="s">
        <v>62</v>
      </c>
      <c r="I94" s="20" t="s">
        <v>50</v>
      </c>
      <c r="J94" s="20">
        <v>116.949</v>
      </c>
    </row>
    <row r="95" spans="2:10" ht="31.2" x14ac:dyDescent="0.3">
      <c r="B95" s="16"/>
      <c r="C95" s="17"/>
      <c r="D95" s="18"/>
      <c r="E95" s="18"/>
      <c r="F95" s="18"/>
      <c r="G95" s="18"/>
      <c r="H95" s="22" t="s">
        <v>63</v>
      </c>
      <c r="I95" s="20" t="s">
        <v>50</v>
      </c>
      <c r="J95" s="20">
        <v>1698.5450000000001</v>
      </c>
    </row>
    <row r="96" spans="2:10" ht="31.2" x14ac:dyDescent="0.3">
      <c r="B96" s="16"/>
      <c r="C96" s="17"/>
      <c r="D96" s="18"/>
      <c r="E96" s="18"/>
      <c r="F96" s="18"/>
      <c r="G96" s="18"/>
      <c r="H96" s="22" t="s">
        <v>64</v>
      </c>
      <c r="I96" s="20" t="s">
        <v>50</v>
      </c>
      <c r="J96" s="20">
        <v>1698.5450000000001</v>
      </c>
    </row>
    <row r="97" spans="2:10" ht="31.2" x14ac:dyDescent="0.3">
      <c r="B97" s="16"/>
      <c r="C97" s="17"/>
      <c r="D97" s="18"/>
      <c r="E97" s="18"/>
      <c r="F97" s="18"/>
      <c r="G97" s="18"/>
      <c r="H97" s="22" t="s">
        <v>57</v>
      </c>
      <c r="I97" s="20" t="s">
        <v>11</v>
      </c>
      <c r="J97" s="20">
        <v>356.416</v>
      </c>
    </row>
    <row r="98" spans="2:10" ht="15.6" customHeight="1" x14ac:dyDescent="0.3">
      <c r="B98" s="16"/>
      <c r="C98" s="17"/>
      <c r="D98" s="18"/>
      <c r="E98" s="18"/>
      <c r="F98" s="18"/>
      <c r="G98" s="18"/>
      <c r="H98" s="22" t="s">
        <v>80</v>
      </c>
      <c r="I98" s="20" t="s">
        <v>81</v>
      </c>
      <c r="J98" s="20">
        <v>196.84</v>
      </c>
    </row>
    <row r="99" spans="2:10" ht="15.6" customHeight="1" x14ac:dyDescent="0.3">
      <c r="B99" s="16"/>
      <c r="C99" s="17"/>
      <c r="D99" s="18"/>
      <c r="E99" s="18"/>
      <c r="F99" s="18"/>
      <c r="G99" s="18"/>
      <c r="H99" s="22" t="s">
        <v>82</v>
      </c>
      <c r="I99" s="20" t="s">
        <v>81</v>
      </c>
      <c r="J99" s="20">
        <v>1465.23</v>
      </c>
    </row>
    <row r="100" spans="2:10" ht="15.6" customHeight="1" x14ac:dyDescent="0.3">
      <c r="B100" s="16">
        <v>14</v>
      </c>
      <c r="C100" s="17" t="s">
        <v>83</v>
      </c>
      <c r="D100" s="18" t="s">
        <v>11</v>
      </c>
      <c r="E100" s="18">
        <f>100*2.2996</f>
        <v>229.95999999999998</v>
      </c>
      <c r="F100" s="18">
        <v>120</v>
      </c>
      <c r="G100" s="18">
        <f t="shared" ref="G100" si="11">E100*F100</f>
        <v>27595.199999999997</v>
      </c>
      <c r="H100" s="22" t="s">
        <v>84</v>
      </c>
      <c r="I100" s="20" t="s">
        <v>85</v>
      </c>
      <c r="J100" s="20">
        <v>8.5085200000000003E-3</v>
      </c>
    </row>
    <row r="101" spans="2:10" ht="15.6" customHeight="1" x14ac:dyDescent="0.3">
      <c r="B101" s="16"/>
      <c r="C101" s="17"/>
      <c r="D101" s="18"/>
      <c r="E101" s="18"/>
      <c r="F101" s="18"/>
      <c r="G101" s="18"/>
      <c r="H101" s="22" t="s">
        <v>86</v>
      </c>
      <c r="I101" s="20" t="s">
        <v>11</v>
      </c>
      <c r="J101" s="20">
        <v>235.709</v>
      </c>
    </row>
    <row r="102" spans="2:10" ht="31.2" x14ac:dyDescent="0.3">
      <c r="B102" s="16">
        <v>15</v>
      </c>
      <c r="C102" s="17" t="s">
        <v>87</v>
      </c>
      <c r="D102" s="18" t="s">
        <v>11</v>
      </c>
      <c r="E102" s="18">
        <f>100*3.46</f>
        <v>346</v>
      </c>
      <c r="F102" s="18">
        <v>750</v>
      </c>
      <c r="G102" s="18">
        <f t="shared" ref="G102" si="12">E102*F102</f>
        <v>259500</v>
      </c>
      <c r="H102" s="22" t="s">
        <v>48</v>
      </c>
      <c r="I102" s="20" t="s">
        <v>11</v>
      </c>
      <c r="J102" s="20">
        <v>31.832000000000001</v>
      </c>
    </row>
    <row r="103" spans="2:10" ht="46.8" x14ac:dyDescent="0.3">
      <c r="B103" s="16"/>
      <c r="C103" s="17"/>
      <c r="D103" s="18"/>
      <c r="E103" s="18"/>
      <c r="F103" s="18"/>
      <c r="G103" s="18"/>
      <c r="H103" s="22" t="s">
        <v>49</v>
      </c>
      <c r="I103" s="20" t="s">
        <v>50</v>
      </c>
      <c r="J103" s="20">
        <v>934.2</v>
      </c>
    </row>
    <row r="104" spans="2:10" ht="31.2" x14ac:dyDescent="0.3">
      <c r="B104" s="16"/>
      <c r="C104" s="17"/>
      <c r="D104" s="18"/>
      <c r="E104" s="18"/>
      <c r="F104" s="18"/>
      <c r="G104" s="18"/>
      <c r="H104" s="22" t="s">
        <v>60</v>
      </c>
      <c r="I104" s="20" t="s">
        <v>52</v>
      </c>
      <c r="J104" s="20">
        <v>69.2</v>
      </c>
    </row>
    <row r="105" spans="2:10" ht="15.6" customHeight="1" x14ac:dyDescent="0.3">
      <c r="B105" s="16"/>
      <c r="C105" s="17"/>
      <c r="D105" s="18"/>
      <c r="E105" s="18"/>
      <c r="F105" s="18"/>
      <c r="G105" s="18"/>
      <c r="H105" s="22" t="s">
        <v>61</v>
      </c>
      <c r="I105" s="20" t="s">
        <v>45</v>
      </c>
      <c r="J105" s="20">
        <v>18.510999999999999</v>
      </c>
    </row>
    <row r="106" spans="2:10" ht="31.2" x14ac:dyDescent="0.3">
      <c r="B106" s="16"/>
      <c r="C106" s="17"/>
      <c r="D106" s="18"/>
      <c r="E106" s="18"/>
      <c r="F106" s="18"/>
      <c r="G106" s="18"/>
      <c r="H106" s="22" t="s">
        <v>62</v>
      </c>
      <c r="I106" s="20" t="s">
        <v>50</v>
      </c>
      <c r="J106" s="20">
        <v>145.32</v>
      </c>
    </row>
    <row r="107" spans="2:10" ht="31.2" x14ac:dyDescent="0.3">
      <c r="B107" s="16"/>
      <c r="C107" s="17"/>
      <c r="D107" s="18"/>
      <c r="E107" s="18"/>
      <c r="F107" s="18"/>
      <c r="G107" s="18"/>
      <c r="H107" s="22" t="s">
        <v>63</v>
      </c>
      <c r="I107" s="20" t="s">
        <v>50</v>
      </c>
      <c r="J107" s="20">
        <v>2076</v>
      </c>
    </row>
    <row r="108" spans="2:10" ht="31.2" x14ac:dyDescent="0.3">
      <c r="B108" s="16"/>
      <c r="C108" s="17"/>
      <c r="D108" s="18"/>
      <c r="E108" s="18"/>
      <c r="F108" s="18"/>
      <c r="G108" s="18"/>
      <c r="H108" s="22" t="s">
        <v>64</v>
      </c>
      <c r="I108" s="20" t="s">
        <v>50</v>
      </c>
      <c r="J108" s="20">
        <v>2076</v>
      </c>
    </row>
    <row r="109" spans="2:10" ht="31.2" x14ac:dyDescent="0.3">
      <c r="B109" s="16"/>
      <c r="C109" s="17"/>
      <c r="D109" s="18"/>
      <c r="E109" s="18"/>
      <c r="F109" s="18"/>
      <c r="G109" s="18"/>
      <c r="H109" s="22" t="s">
        <v>57</v>
      </c>
      <c r="I109" s="20" t="s">
        <v>11</v>
      </c>
      <c r="J109" s="20">
        <v>397.9</v>
      </c>
    </row>
    <row r="110" spans="2:10" ht="15.6" customHeight="1" x14ac:dyDescent="0.3">
      <c r="B110" s="16"/>
      <c r="C110" s="17"/>
      <c r="D110" s="18"/>
      <c r="E110" s="18"/>
      <c r="F110" s="18"/>
      <c r="G110" s="18"/>
      <c r="H110" s="22" t="s">
        <v>65</v>
      </c>
      <c r="I110" s="20" t="s">
        <v>16</v>
      </c>
      <c r="J110" s="20">
        <v>2076</v>
      </c>
    </row>
    <row r="111" spans="2:10" ht="15.6" customHeight="1" x14ac:dyDescent="0.3">
      <c r="B111" s="16">
        <v>16</v>
      </c>
      <c r="C111" s="17" t="s">
        <v>88</v>
      </c>
      <c r="D111" s="18" t="s">
        <v>11</v>
      </c>
      <c r="E111" s="18">
        <f>100*0.259</f>
        <v>25.900000000000002</v>
      </c>
      <c r="F111" s="18">
        <v>500</v>
      </c>
      <c r="G111" s="18">
        <f t="shared" ref="G111" si="13">E111*F111</f>
        <v>12950.000000000002</v>
      </c>
      <c r="H111" s="22" t="s">
        <v>89</v>
      </c>
      <c r="I111" s="20" t="s">
        <v>85</v>
      </c>
      <c r="J111" s="20">
        <v>3.5224000000000002E-3</v>
      </c>
    </row>
    <row r="112" spans="2:10" ht="15.6" customHeight="1" x14ac:dyDescent="0.3">
      <c r="B112" s="16"/>
      <c r="C112" s="17"/>
      <c r="D112" s="18"/>
      <c r="E112" s="18"/>
      <c r="F112" s="18"/>
      <c r="G112" s="18"/>
      <c r="H112" s="22" t="s">
        <v>90</v>
      </c>
      <c r="I112" s="20" t="s">
        <v>85</v>
      </c>
      <c r="J112" s="20">
        <v>2.3051E-3</v>
      </c>
    </row>
    <row r="113" spans="2:10" ht="15.6" customHeight="1" x14ac:dyDescent="0.3">
      <c r="B113" s="16">
        <v>17</v>
      </c>
      <c r="C113" s="17" t="s">
        <v>91</v>
      </c>
      <c r="D113" s="18" t="s">
        <v>32</v>
      </c>
      <c r="E113" s="18">
        <f>100*0.543</f>
        <v>54.300000000000004</v>
      </c>
      <c r="F113" s="18">
        <v>500</v>
      </c>
      <c r="G113" s="18">
        <f t="shared" ref="G113:G115" si="14">E113*F113</f>
        <v>27150.000000000004</v>
      </c>
      <c r="H113" s="22" t="s">
        <v>92</v>
      </c>
      <c r="I113" s="20" t="s">
        <v>81</v>
      </c>
      <c r="J113" s="20">
        <v>55.386000000000003</v>
      </c>
    </row>
    <row r="114" spans="2:10" ht="15.6" customHeight="1" x14ac:dyDescent="0.3">
      <c r="B114" s="16">
        <v>18</v>
      </c>
      <c r="C114" s="17" t="s">
        <v>93</v>
      </c>
      <c r="D114" s="18" t="s">
        <v>32</v>
      </c>
      <c r="E114" s="18">
        <f>100*3.6505</f>
        <v>365.05</v>
      </c>
      <c r="F114" s="18">
        <v>60</v>
      </c>
      <c r="G114" s="18">
        <f t="shared" si="14"/>
        <v>21903</v>
      </c>
      <c r="H114" s="22"/>
      <c r="I114" s="20"/>
      <c r="J114" s="20"/>
    </row>
    <row r="115" spans="2:10" ht="15.6" customHeight="1" x14ac:dyDescent="0.3">
      <c r="B115" s="16">
        <v>19</v>
      </c>
      <c r="C115" s="17" t="s">
        <v>94</v>
      </c>
      <c r="D115" s="18" t="s">
        <v>32</v>
      </c>
      <c r="E115" s="18">
        <f>100*3.6505</f>
        <v>365.05</v>
      </c>
      <c r="F115" s="18">
        <v>100</v>
      </c>
      <c r="G115" s="18">
        <f t="shared" si="14"/>
        <v>36505</v>
      </c>
      <c r="H115" s="22" t="s">
        <v>95</v>
      </c>
      <c r="I115" s="20" t="s">
        <v>81</v>
      </c>
      <c r="J115" s="20">
        <v>175.40854999999999</v>
      </c>
    </row>
    <row r="116" spans="2:10" ht="15.6" customHeight="1" x14ac:dyDescent="0.3">
      <c r="B116" s="16"/>
      <c r="C116" s="17"/>
      <c r="D116" s="18"/>
      <c r="E116" s="18"/>
      <c r="F116" s="18"/>
      <c r="G116" s="18"/>
      <c r="H116" s="22" t="s">
        <v>96</v>
      </c>
      <c r="I116" s="20" t="s">
        <v>81</v>
      </c>
      <c r="J116" s="20">
        <v>203.14830000000001</v>
      </c>
    </row>
    <row r="117" spans="2:10" ht="15.6" customHeight="1" x14ac:dyDescent="0.3">
      <c r="B117" s="16"/>
      <c r="C117" s="17"/>
      <c r="D117" s="18"/>
      <c r="E117" s="18"/>
      <c r="F117" s="18"/>
      <c r="G117" s="18"/>
      <c r="H117" s="22" t="s">
        <v>97</v>
      </c>
      <c r="I117" s="20" t="s">
        <v>16</v>
      </c>
      <c r="J117" s="20">
        <v>1173</v>
      </c>
    </row>
    <row r="118" spans="2:10" ht="15.6" customHeight="1" x14ac:dyDescent="0.3">
      <c r="B118" s="16"/>
      <c r="C118" s="17"/>
      <c r="D118" s="18"/>
      <c r="E118" s="18"/>
      <c r="F118" s="18"/>
      <c r="G118" s="18"/>
      <c r="H118" s="22" t="s">
        <v>19</v>
      </c>
      <c r="I118" s="20" t="s">
        <v>16</v>
      </c>
      <c r="J118" s="20">
        <v>40</v>
      </c>
    </row>
    <row r="119" spans="2:10" ht="15.6" customHeight="1" x14ac:dyDescent="0.3">
      <c r="B119" s="16">
        <v>20</v>
      </c>
      <c r="C119" s="17" t="s">
        <v>98</v>
      </c>
      <c r="D119" s="18" t="s">
        <v>45</v>
      </c>
      <c r="E119" s="18">
        <v>0.69</v>
      </c>
      <c r="F119" s="18">
        <v>4500</v>
      </c>
      <c r="G119" s="18">
        <f t="shared" ref="G119" si="15">E119*F119</f>
        <v>3104.9999999999995</v>
      </c>
      <c r="H119" s="22" t="s">
        <v>84</v>
      </c>
      <c r="I119" s="20" t="s">
        <v>85</v>
      </c>
      <c r="J119" s="20">
        <v>2.7461999999999999E-3</v>
      </c>
    </row>
    <row r="120" spans="2:10" ht="15.6" customHeight="1" x14ac:dyDescent="0.3">
      <c r="B120" s="16"/>
      <c r="C120" s="17"/>
      <c r="D120" s="18"/>
      <c r="E120" s="18"/>
      <c r="F120" s="18"/>
      <c r="G120" s="18"/>
      <c r="H120" s="22" t="s">
        <v>99</v>
      </c>
      <c r="I120" s="20" t="s">
        <v>11</v>
      </c>
      <c r="J120" s="20">
        <v>1.0004999999999999</v>
      </c>
    </row>
    <row r="121" spans="2:10" ht="15.6" customHeight="1" x14ac:dyDescent="0.3">
      <c r="B121" s="16"/>
      <c r="C121" s="17"/>
      <c r="D121" s="18"/>
      <c r="E121" s="18"/>
      <c r="F121" s="18"/>
      <c r="G121" s="18"/>
      <c r="H121" s="22" t="s">
        <v>100</v>
      </c>
      <c r="I121" s="20" t="s">
        <v>45</v>
      </c>
      <c r="J121" s="20">
        <v>0.72</v>
      </c>
    </row>
    <row r="122" spans="2:10" ht="15.6" customHeight="1" x14ac:dyDescent="0.3">
      <c r="B122" s="16"/>
      <c r="C122" s="17"/>
      <c r="D122" s="18"/>
      <c r="E122" s="18"/>
      <c r="F122" s="18"/>
      <c r="G122" s="18"/>
      <c r="H122" s="22" t="s">
        <v>101</v>
      </c>
      <c r="I122" s="20" t="s">
        <v>16</v>
      </c>
      <c r="J122" s="20">
        <v>257</v>
      </c>
    </row>
    <row r="123" spans="2:10" ht="15.6" customHeight="1" x14ac:dyDescent="0.3">
      <c r="B123" s="16"/>
      <c r="C123" s="17"/>
      <c r="D123" s="18"/>
      <c r="E123" s="18"/>
      <c r="F123" s="18"/>
      <c r="G123" s="18"/>
      <c r="H123" s="22" t="s">
        <v>102</v>
      </c>
      <c r="I123" s="20" t="s">
        <v>16</v>
      </c>
      <c r="J123" s="20">
        <v>87</v>
      </c>
    </row>
    <row r="124" spans="2:10" ht="15.6" customHeight="1" x14ac:dyDescent="0.3">
      <c r="B124" s="16">
        <v>21</v>
      </c>
      <c r="C124" s="17" t="s">
        <v>103</v>
      </c>
      <c r="D124" s="18" t="s">
        <v>32</v>
      </c>
      <c r="E124" s="18">
        <f>100*1.734</f>
        <v>173.4</v>
      </c>
      <c r="F124" s="18">
        <v>60</v>
      </c>
      <c r="G124" s="18">
        <f t="shared" ref="G124:G125" si="16">E124*F124</f>
        <v>10404</v>
      </c>
      <c r="H124" s="22"/>
      <c r="I124" s="20"/>
      <c r="J124" s="20"/>
    </row>
    <row r="125" spans="2:10" ht="15.6" customHeight="1" x14ac:dyDescent="0.3">
      <c r="B125" s="16">
        <v>22</v>
      </c>
      <c r="C125" s="17" t="s">
        <v>104</v>
      </c>
      <c r="D125" s="18" t="s">
        <v>32</v>
      </c>
      <c r="E125" s="18">
        <f>100*1.734</f>
        <v>173.4</v>
      </c>
      <c r="F125" s="18">
        <v>150</v>
      </c>
      <c r="G125" s="18">
        <f t="shared" si="16"/>
        <v>26010</v>
      </c>
      <c r="H125" s="22" t="s">
        <v>105</v>
      </c>
      <c r="I125" s="20" t="s">
        <v>81</v>
      </c>
      <c r="J125" s="20">
        <v>182.07</v>
      </c>
    </row>
    <row r="126" spans="2:10" ht="15.6" customHeight="1" x14ac:dyDescent="0.3">
      <c r="B126" s="16"/>
      <c r="C126" s="17"/>
      <c r="D126" s="18"/>
      <c r="E126" s="18"/>
      <c r="F126" s="18"/>
      <c r="G126" s="18"/>
      <c r="H126" s="22" t="s">
        <v>97</v>
      </c>
      <c r="I126" s="20" t="s">
        <v>16</v>
      </c>
      <c r="J126" s="20">
        <v>2081</v>
      </c>
    </row>
    <row r="127" spans="2:10" ht="15.6" customHeight="1" x14ac:dyDescent="0.3">
      <c r="B127" s="16"/>
      <c r="C127" s="17"/>
      <c r="D127" s="18"/>
      <c r="E127" s="18"/>
      <c r="F127" s="18"/>
      <c r="G127" s="18"/>
      <c r="H127" s="22" t="s">
        <v>19</v>
      </c>
      <c r="I127" s="20" t="s">
        <v>16</v>
      </c>
      <c r="J127" s="20">
        <v>6</v>
      </c>
    </row>
    <row r="128" spans="2:10" ht="15.6" customHeight="1" x14ac:dyDescent="0.3">
      <c r="B128" s="16">
        <v>23</v>
      </c>
      <c r="C128" s="17" t="s">
        <v>106</v>
      </c>
      <c r="D128" s="18" t="s">
        <v>107</v>
      </c>
      <c r="E128" s="18">
        <v>35</v>
      </c>
      <c r="F128" s="18">
        <v>150</v>
      </c>
      <c r="G128" s="18">
        <f t="shared" ref="G128" si="17">E128*F128</f>
        <v>5250</v>
      </c>
      <c r="H128" s="22" t="s">
        <v>108</v>
      </c>
      <c r="I128" s="20" t="s">
        <v>85</v>
      </c>
      <c r="J128" s="20">
        <v>3.5000000000000001E-3</v>
      </c>
    </row>
    <row r="129" spans="2:10" ht="15.6" customHeight="1" x14ac:dyDescent="0.3">
      <c r="B129" s="16"/>
      <c r="C129" s="17"/>
      <c r="D129" s="18"/>
      <c r="E129" s="18"/>
      <c r="F129" s="18"/>
      <c r="G129" s="18"/>
      <c r="H129" s="22" t="s">
        <v>109</v>
      </c>
      <c r="I129" s="20" t="s">
        <v>110</v>
      </c>
      <c r="J129" s="20">
        <v>1.5049999999999999E-2</v>
      </c>
    </row>
    <row r="130" spans="2:10" ht="15.6" customHeight="1" x14ac:dyDescent="0.3">
      <c r="B130" s="16"/>
      <c r="C130" s="17"/>
      <c r="D130" s="18"/>
      <c r="E130" s="18"/>
      <c r="F130" s="18"/>
      <c r="G130" s="18"/>
      <c r="H130" s="22" t="s">
        <v>111</v>
      </c>
      <c r="I130" s="20" t="s">
        <v>16</v>
      </c>
      <c r="J130" s="20">
        <v>35</v>
      </c>
    </row>
    <row r="131" spans="2:10" ht="15.6" customHeight="1" x14ac:dyDescent="0.3">
      <c r="B131" s="16">
        <v>24</v>
      </c>
      <c r="C131" s="26" t="s">
        <v>112</v>
      </c>
      <c r="D131" s="18" t="s">
        <v>113</v>
      </c>
      <c r="E131" s="18">
        <v>6</v>
      </c>
      <c r="F131" s="18">
        <v>800</v>
      </c>
      <c r="G131" s="18">
        <f t="shared" ref="G131:G134" si="18">E131*F131</f>
        <v>4800</v>
      </c>
      <c r="H131" s="22"/>
      <c r="I131" s="20"/>
      <c r="J131" s="20"/>
    </row>
    <row r="132" spans="2:10" ht="15.6" customHeight="1" x14ac:dyDescent="0.3">
      <c r="B132" s="16">
        <v>25</v>
      </c>
      <c r="C132" s="26" t="s">
        <v>114</v>
      </c>
      <c r="D132" s="18" t="s">
        <v>113</v>
      </c>
      <c r="E132" s="18">
        <v>6</v>
      </c>
      <c r="F132" s="18">
        <v>1500</v>
      </c>
      <c r="G132" s="18">
        <f t="shared" si="18"/>
        <v>9000</v>
      </c>
      <c r="H132" s="22" t="s">
        <v>115</v>
      </c>
      <c r="I132" s="20" t="s">
        <v>85</v>
      </c>
      <c r="J132" s="20">
        <v>1.6799999999999999E-2</v>
      </c>
    </row>
    <row r="133" spans="2:10" ht="15.6" customHeight="1" x14ac:dyDescent="0.3">
      <c r="B133" s="16">
        <v>26</v>
      </c>
      <c r="C133" s="26" t="s">
        <v>116</v>
      </c>
      <c r="D133" s="18" t="s">
        <v>117</v>
      </c>
      <c r="E133" s="18">
        <v>0.17499999999999999</v>
      </c>
      <c r="F133" s="18">
        <v>240</v>
      </c>
      <c r="G133" s="18">
        <f t="shared" si="18"/>
        <v>42</v>
      </c>
      <c r="H133" s="22"/>
      <c r="I133" s="20"/>
      <c r="J133" s="20"/>
    </row>
    <row r="134" spans="2:10" x14ac:dyDescent="0.3">
      <c r="B134" s="16">
        <v>27</v>
      </c>
      <c r="C134" s="26" t="s">
        <v>118</v>
      </c>
      <c r="D134" s="18" t="s">
        <v>117</v>
      </c>
      <c r="E134" s="18">
        <v>0.17499999999999999</v>
      </c>
      <c r="F134" s="18">
        <v>350</v>
      </c>
      <c r="G134" s="18">
        <f t="shared" si="18"/>
        <v>61.249999999999993</v>
      </c>
      <c r="H134" s="22"/>
      <c r="I134" s="20"/>
      <c r="J134" s="20"/>
    </row>
    <row r="135" spans="2:10" ht="17.399999999999999" x14ac:dyDescent="0.3">
      <c r="B135" s="34" t="s">
        <v>23</v>
      </c>
      <c r="C135" s="35"/>
      <c r="D135" s="35"/>
      <c r="E135" s="35"/>
      <c r="F135" s="36"/>
      <c r="G135" s="23">
        <f>SUM(G32:G134)</f>
        <v>2385510.9500000002</v>
      </c>
      <c r="H135" s="37" t="s">
        <v>36</v>
      </c>
      <c r="I135" s="38"/>
      <c r="J135" s="38"/>
    </row>
    <row r="136" spans="2:10" ht="18" x14ac:dyDescent="0.3">
      <c r="B136" s="27" t="s">
        <v>119</v>
      </c>
      <c r="C136" s="25"/>
      <c r="D136" s="25"/>
      <c r="E136" s="25"/>
      <c r="F136" s="25"/>
      <c r="G136" s="25"/>
      <c r="H136" s="25"/>
      <c r="I136" s="25"/>
      <c r="J136" s="25"/>
    </row>
    <row r="137" spans="2:10" ht="31.2" x14ac:dyDescent="0.3">
      <c r="B137" s="16">
        <v>1</v>
      </c>
      <c r="C137" s="17" t="s">
        <v>120</v>
      </c>
      <c r="D137" s="18" t="s">
        <v>11</v>
      </c>
      <c r="E137" s="18">
        <f>100*0.5</f>
        <v>50</v>
      </c>
      <c r="F137" s="18">
        <v>100</v>
      </c>
      <c r="G137" s="18">
        <f t="shared" ref="G137:G139" si="19">E137*F137</f>
        <v>5000</v>
      </c>
      <c r="H137" s="22"/>
      <c r="I137" s="20"/>
      <c r="J137" s="20"/>
    </row>
    <row r="138" spans="2:10" ht="15.6" customHeight="1" x14ac:dyDescent="0.3">
      <c r="B138" s="16">
        <v>2</v>
      </c>
      <c r="C138" s="26" t="s">
        <v>121</v>
      </c>
      <c r="D138" s="18" t="s">
        <v>11</v>
      </c>
      <c r="E138" s="18">
        <f>100*0.5</f>
        <v>50</v>
      </c>
      <c r="F138" s="18">
        <v>60</v>
      </c>
      <c r="G138" s="18">
        <f t="shared" si="19"/>
        <v>3000</v>
      </c>
      <c r="H138" s="22" t="s">
        <v>122</v>
      </c>
      <c r="I138" s="20" t="s">
        <v>11</v>
      </c>
      <c r="J138" s="20">
        <v>55</v>
      </c>
    </row>
    <row r="139" spans="2:10" ht="15.6" customHeight="1" x14ac:dyDescent="0.3">
      <c r="B139" s="16">
        <v>3</v>
      </c>
      <c r="C139" s="26" t="s">
        <v>123</v>
      </c>
      <c r="D139" s="18" t="s">
        <v>11</v>
      </c>
      <c r="E139" s="18">
        <f>100*0.5</f>
        <v>50</v>
      </c>
      <c r="F139" s="18">
        <v>180</v>
      </c>
      <c r="G139" s="18">
        <f t="shared" si="19"/>
        <v>9000</v>
      </c>
      <c r="H139" s="22" t="s">
        <v>124</v>
      </c>
      <c r="I139" s="20" t="s">
        <v>11</v>
      </c>
      <c r="J139" s="20">
        <v>54</v>
      </c>
    </row>
    <row r="140" spans="2:10" x14ac:dyDescent="0.3">
      <c r="B140" s="16"/>
      <c r="C140" s="26"/>
      <c r="D140" s="18"/>
      <c r="E140" s="18"/>
      <c r="F140" s="18"/>
      <c r="G140" s="18"/>
      <c r="H140" s="22" t="s">
        <v>125</v>
      </c>
      <c r="I140" s="20" t="s">
        <v>52</v>
      </c>
      <c r="J140" s="20">
        <v>0.25</v>
      </c>
    </row>
    <row r="141" spans="2:10" x14ac:dyDescent="0.3">
      <c r="B141" s="16"/>
      <c r="C141" s="26"/>
      <c r="D141" s="18"/>
      <c r="E141" s="18"/>
      <c r="F141" s="18"/>
      <c r="G141" s="18"/>
      <c r="H141" s="22" t="s">
        <v>126</v>
      </c>
      <c r="I141" s="20" t="s">
        <v>16</v>
      </c>
      <c r="J141" s="20">
        <v>4</v>
      </c>
    </row>
    <row r="142" spans="2:10" x14ac:dyDescent="0.3">
      <c r="B142" s="16"/>
      <c r="C142" s="26"/>
      <c r="D142" s="18"/>
      <c r="E142" s="18"/>
      <c r="F142" s="18"/>
      <c r="G142" s="18"/>
      <c r="H142" s="22" t="s">
        <v>127</v>
      </c>
      <c r="I142" s="20" t="s">
        <v>16</v>
      </c>
      <c r="J142" s="20">
        <v>200</v>
      </c>
    </row>
    <row r="143" spans="2:10" x14ac:dyDescent="0.3">
      <c r="B143" s="16"/>
      <c r="C143" s="26"/>
      <c r="D143" s="18"/>
      <c r="E143" s="18"/>
      <c r="F143" s="18"/>
      <c r="G143" s="18"/>
      <c r="H143" s="22" t="s">
        <v>128</v>
      </c>
      <c r="I143" s="20" t="s">
        <v>16</v>
      </c>
      <c r="J143" s="20">
        <v>200</v>
      </c>
    </row>
    <row r="144" spans="2:10" ht="31.2" x14ac:dyDescent="0.3">
      <c r="B144" s="16">
        <v>4</v>
      </c>
      <c r="C144" s="17" t="s">
        <v>129</v>
      </c>
      <c r="D144" s="18" t="s">
        <v>32</v>
      </c>
      <c r="E144" s="18">
        <f>100*0.17</f>
        <v>17</v>
      </c>
      <c r="F144" s="18">
        <v>180</v>
      </c>
      <c r="G144" s="18">
        <f t="shared" ref="G144" si="20">E144*F144</f>
        <v>3060</v>
      </c>
      <c r="H144" s="22" t="s">
        <v>97</v>
      </c>
      <c r="I144" s="20" t="s">
        <v>16</v>
      </c>
      <c r="J144" s="20">
        <v>119</v>
      </c>
    </row>
    <row r="145" spans="2:10" x14ac:dyDescent="0.3">
      <c r="B145" s="16"/>
      <c r="C145" s="26"/>
      <c r="D145" s="18"/>
      <c r="E145" s="18"/>
      <c r="F145" s="18"/>
      <c r="G145" s="18"/>
      <c r="H145" s="22" t="s">
        <v>130</v>
      </c>
      <c r="I145" s="20" t="s">
        <v>16</v>
      </c>
      <c r="J145" s="20">
        <v>119</v>
      </c>
    </row>
    <row r="146" spans="2:10" ht="31.2" x14ac:dyDescent="0.3">
      <c r="B146" s="16"/>
      <c r="C146" s="26"/>
      <c r="D146" s="18"/>
      <c r="E146" s="18"/>
      <c r="F146" s="18"/>
      <c r="G146" s="18"/>
      <c r="H146" s="22" t="s">
        <v>122</v>
      </c>
      <c r="I146" s="20" t="s">
        <v>11</v>
      </c>
      <c r="J146" s="20">
        <v>7.48</v>
      </c>
    </row>
    <row r="147" spans="2:10" x14ac:dyDescent="0.3">
      <c r="B147" s="16"/>
      <c r="C147" s="26"/>
      <c r="D147" s="18"/>
      <c r="E147" s="18"/>
      <c r="F147" s="18"/>
      <c r="G147" s="18"/>
      <c r="H147" s="22" t="s">
        <v>124</v>
      </c>
      <c r="I147" s="20" t="s">
        <v>11</v>
      </c>
      <c r="J147" s="20">
        <v>11.016</v>
      </c>
    </row>
    <row r="148" spans="2:10" x14ac:dyDescent="0.3">
      <c r="B148" s="16"/>
      <c r="C148" s="26"/>
      <c r="D148" s="18"/>
      <c r="E148" s="18"/>
      <c r="F148" s="18"/>
      <c r="G148" s="18"/>
      <c r="H148" s="22" t="s">
        <v>131</v>
      </c>
      <c r="I148" s="20" t="s">
        <v>81</v>
      </c>
      <c r="J148" s="20">
        <v>17</v>
      </c>
    </row>
    <row r="149" spans="2:10" x14ac:dyDescent="0.3">
      <c r="B149" s="16">
        <v>5</v>
      </c>
      <c r="C149" s="26" t="s">
        <v>132</v>
      </c>
      <c r="D149" s="18" t="s">
        <v>32</v>
      </c>
      <c r="E149" s="18">
        <f>100*0.17</f>
        <v>17</v>
      </c>
      <c r="F149" s="18">
        <v>80</v>
      </c>
      <c r="G149" s="18">
        <f t="shared" ref="G149" si="21">E149*F149</f>
        <v>1360</v>
      </c>
      <c r="H149" s="22" t="s">
        <v>133</v>
      </c>
      <c r="I149" s="20" t="s">
        <v>81</v>
      </c>
      <c r="J149" s="20">
        <v>17</v>
      </c>
    </row>
    <row r="150" spans="2:10" x14ac:dyDescent="0.3">
      <c r="B150" s="16"/>
      <c r="C150" s="26"/>
      <c r="D150" s="18"/>
      <c r="E150" s="18"/>
      <c r="F150" s="18"/>
      <c r="G150" s="18"/>
      <c r="H150" s="22" t="s">
        <v>134</v>
      </c>
      <c r="I150" s="20" t="s">
        <v>16</v>
      </c>
      <c r="J150" s="20">
        <v>170</v>
      </c>
    </row>
    <row r="151" spans="2:10" ht="15.6" customHeight="1" x14ac:dyDescent="0.3">
      <c r="B151" s="16">
        <v>6</v>
      </c>
      <c r="C151" s="17" t="s">
        <v>135</v>
      </c>
      <c r="D151" s="18" t="s">
        <v>32</v>
      </c>
      <c r="E151" s="18">
        <f>100*0.4</f>
        <v>40</v>
      </c>
      <c r="F151" s="18">
        <v>150</v>
      </c>
      <c r="G151" s="18">
        <f t="shared" ref="G151" si="22">E151*F151</f>
        <v>6000</v>
      </c>
      <c r="H151" s="22" t="s">
        <v>136</v>
      </c>
      <c r="I151" s="20" t="s">
        <v>85</v>
      </c>
      <c r="J151" s="20">
        <v>1.5200000000000001E-3</v>
      </c>
    </row>
    <row r="152" spans="2:10" x14ac:dyDescent="0.3">
      <c r="B152" s="16"/>
      <c r="C152" s="26"/>
      <c r="D152" s="18"/>
      <c r="E152" s="18"/>
      <c r="F152" s="18"/>
      <c r="G152" s="18"/>
      <c r="H152" s="22" t="s">
        <v>137</v>
      </c>
      <c r="I152" s="20" t="s">
        <v>138</v>
      </c>
      <c r="J152" s="20">
        <v>1</v>
      </c>
    </row>
    <row r="153" spans="2:10" ht="15.6" customHeight="1" x14ac:dyDescent="0.3">
      <c r="B153" s="16">
        <v>7</v>
      </c>
      <c r="C153" s="26" t="s">
        <v>139</v>
      </c>
      <c r="D153" s="18" t="s">
        <v>32</v>
      </c>
      <c r="E153" s="18">
        <f>100*0.15</f>
        <v>15</v>
      </c>
      <c r="F153" s="18">
        <v>150</v>
      </c>
      <c r="G153" s="18">
        <f t="shared" ref="G153" si="23">E153*F153</f>
        <v>2250</v>
      </c>
      <c r="H153" s="22" t="s">
        <v>140</v>
      </c>
      <c r="I153" s="20" t="s">
        <v>85</v>
      </c>
      <c r="J153" s="20">
        <v>4.5000000000000003E-5</v>
      </c>
    </row>
    <row r="154" spans="2:10" x14ac:dyDescent="0.3">
      <c r="B154" s="16"/>
      <c r="C154" s="26"/>
      <c r="D154" s="18"/>
      <c r="E154" s="18"/>
      <c r="F154" s="18"/>
      <c r="G154" s="18"/>
      <c r="H154" s="22" t="s">
        <v>141</v>
      </c>
      <c r="I154" s="20" t="s">
        <v>138</v>
      </c>
      <c r="J154" s="20">
        <v>1</v>
      </c>
    </row>
    <row r="155" spans="2:10" ht="17.399999999999999" x14ac:dyDescent="0.3">
      <c r="B155" s="34" t="s">
        <v>23</v>
      </c>
      <c r="C155" s="35"/>
      <c r="D155" s="35"/>
      <c r="E155" s="35"/>
      <c r="F155" s="36"/>
      <c r="G155" s="23">
        <f>SUM(G137:G154)</f>
        <v>29670</v>
      </c>
      <c r="H155" s="37" t="s">
        <v>36</v>
      </c>
      <c r="I155" s="38"/>
      <c r="J155" s="38"/>
    </row>
    <row r="156" spans="2:10" ht="18" x14ac:dyDescent="0.3">
      <c r="B156" s="27" t="s">
        <v>142</v>
      </c>
      <c r="C156" s="25"/>
      <c r="D156" s="25"/>
      <c r="E156" s="25"/>
      <c r="F156" s="25"/>
      <c r="G156" s="25"/>
      <c r="H156" s="25"/>
      <c r="I156" s="25"/>
      <c r="J156" s="25"/>
    </row>
    <row r="157" spans="2:10" ht="15.6" customHeight="1" x14ac:dyDescent="0.3">
      <c r="B157" s="16">
        <v>1</v>
      </c>
      <c r="C157" s="26" t="s">
        <v>143</v>
      </c>
      <c r="D157" s="18" t="s">
        <v>11</v>
      </c>
      <c r="E157" s="18">
        <f>100*0.2037</f>
        <v>20.369999999999997</v>
      </c>
      <c r="F157" s="18">
        <v>100</v>
      </c>
      <c r="G157" s="18">
        <f t="shared" ref="G157:G163" si="24">E157*F157</f>
        <v>2036.9999999999998</v>
      </c>
      <c r="H157" s="22" t="s">
        <v>108</v>
      </c>
      <c r="I157" s="20" t="s">
        <v>85</v>
      </c>
      <c r="J157" s="20">
        <v>2.48464E-4</v>
      </c>
    </row>
    <row r="158" spans="2:10" ht="15.6" customHeight="1" x14ac:dyDescent="0.3">
      <c r="B158" s="16">
        <v>2</v>
      </c>
      <c r="C158" s="26" t="s">
        <v>144</v>
      </c>
      <c r="D158" s="18" t="s">
        <v>11</v>
      </c>
      <c r="E158" s="18">
        <f>100*0.2037</f>
        <v>20.369999999999997</v>
      </c>
      <c r="F158" s="18">
        <v>100</v>
      </c>
      <c r="G158" s="18">
        <f t="shared" si="24"/>
        <v>2036.9999999999998</v>
      </c>
      <c r="H158" s="22" t="s">
        <v>145</v>
      </c>
      <c r="I158" s="20" t="s">
        <v>85</v>
      </c>
      <c r="J158" s="20">
        <v>3.7269600000000001E-3</v>
      </c>
    </row>
    <row r="159" spans="2:10" ht="15.6" customHeight="1" x14ac:dyDescent="0.3">
      <c r="B159" s="16">
        <v>3</v>
      </c>
      <c r="C159" s="26" t="s">
        <v>146</v>
      </c>
      <c r="D159" s="18" t="s">
        <v>21</v>
      </c>
      <c r="E159" s="18">
        <v>0.31058000000000002</v>
      </c>
      <c r="F159" s="18">
        <v>16000</v>
      </c>
      <c r="G159" s="18">
        <f t="shared" si="24"/>
        <v>4969.2800000000007</v>
      </c>
      <c r="H159" s="22" t="s">
        <v>147</v>
      </c>
      <c r="I159" s="20" t="s">
        <v>85</v>
      </c>
      <c r="J159" s="20">
        <v>0.31058000000000002</v>
      </c>
    </row>
    <row r="160" spans="2:10" ht="15.6" customHeight="1" x14ac:dyDescent="0.3">
      <c r="B160" s="16">
        <v>4</v>
      </c>
      <c r="C160" s="26" t="s">
        <v>148</v>
      </c>
      <c r="D160" s="18" t="s">
        <v>11</v>
      </c>
      <c r="E160" s="18">
        <f>100*0.2037</f>
        <v>20.369999999999997</v>
      </c>
      <c r="F160" s="18">
        <v>150</v>
      </c>
      <c r="G160" s="18">
        <f t="shared" si="24"/>
        <v>3055.4999999999995</v>
      </c>
      <c r="H160" s="22" t="s">
        <v>149</v>
      </c>
      <c r="I160" s="20" t="s">
        <v>85</v>
      </c>
      <c r="J160" s="20">
        <v>2.0369999999999999E-4</v>
      </c>
    </row>
    <row r="161" spans="2:10" x14ac:dyDescent="0.3">
      <c r="B161" s="16"/>
      <c r="C161" s="26"/>
      <c r="D161" s="18"/>
      <c r="E161" s="18"/>
      <c r="F161" s="18"/>
      <c r="G161" s="18"/>
      <c r="H161" s="22" t="s">
        <v>150</v>
      </c>
      <c r="I161" s="20" t="s">
        <v>11</v>
      </c>
      <c r="J161" s="20">
        <v>21.388500000000001</v>
      </c>
    </row>
    <row r="162" spans="2:10" x14ac:dyDescent="0.3">
      <c r="B162" s="16"/>
      <c r="C162" s="26"/>
      <c r="D162" s="18"/>
      <c r="E162" s="18"/>
      <c r="F162" s="18"/>
      <c r="G162" s="18"/>
      <c r="H162" s="22" t="s">
        <v>151</v>
      </c>
      <c r="I162" s="20" t="s">
        <v>16</v>
      </c>
      <c r="J162" s="20">
        <v>257</v>
      </c>
    </row>
    <row r="163" spans="2:10" ht="31.2" x14ac:dyDescent="0.3">
      <c r="B163" s="16">
        <v>5</v>
      </c>
      <c r="C163" s="26" t="s">
        <v>152</v>
      </c>
      <c r="D163" s="18" t="s">
        <v>32</v>
      </c>
      <c r="E163" s="18">
        <f>100*0.17</f>
        <v>17</v>
      </c>
      <c r="F163" s="18">
        <v>80</v>
      </c>
      <c r="G163" s="18">
        <f t="shared" si="24"/>
        <v>1360</v>
      </c>
      <c r="H163" s="22" t="s">
        <v>153</v>
      </c>
      <c r="I163" s="20" t="s">
        <v>85</v>
      </c>
      <c r="J163" s="20">
        <v>9.859999999999999E-4</v>
      </c>
    </row>
    <row r="164" spans="2:10" x14ac:dyDescent="0.3">
      <c r="B164" s="16"/>
      <c r="C164" s="17"/>
      <c r="D164" s="18"/>
      <c r="E164" s="18"/>
      <c r="F164" s="18"/>
      <c r="G164" s="18"/>
      <c r="H164" s="22" t="s">
        <v>149</v>
      </c>
      <c r="I164" s="20" t="s">
        <v>85</v>
      </c>
      <c r="J164" s="20">
        <v>6.8000000000000005E-4</v>
      </c>
    </row>
    <row r="165" spans="2:10" x14ac:dyDescent="0.3">
      <c r="B165" s="16"/>
      <c r="C165" s="26"/>
      <c r="D165" s="18"/>
      <c r="E165" s="18"/>
      <c r="F165" s="18"/>
      <c r="G165" s="18"/>
      <c r="H165" s="22" t="s">
        <v>154</v>
      </c>
      <c r="I165" s="20" t="s">
        <v>81</v>
      </c>
      <c r="J165" s="20">
        <v>15.02</v>
      </c>
    </row>
    <row r="166" spans="2:10" ht="17.399999999999999" x14ac:dyDescent="0.3">
      <c r="B166" s="34" t="s">
        <v>23</v>
      </c>
      <c r="C166" s="35"/>
      <c r="D166" s="35"/>
      <c r="E166" s="35"/>
      <c r="F166" s="36"/>
      <c r="G166" s="23">
        <f>SUM(G157:G165)</f>
        <v>13458.78</v>
      </c>
      <c r="H166" s="37" t="s">
        <v>36</v>
      </c>
      <c r="I166" s="38"/>
      <c r="J166" s="38"/>
    </row>
    <row r="167" spans="2:10" ht="18" x14ac:dyDescent="0.3">
      <c r="B167" s="27" t="s">
        <v>155</v>
      </c>
      <c r="C167" s="25"/>
      <c r="D167" s="25"/>
      <c r="E167" s="25"/>
      <c r="F167" s="25"/>
      <c r="G167" s="25"/>
      <c r="H167" s="25"/>
      <c r="I167" s="25"/>
      <c r="J167" s="25"/>
    </row>
    <row r="168" spans="2:10" ht="31.2" x14ac:dyDescent="0.3">
      <c r="B168" s="16">
        <v>1</v>
      </c>
      <c r="C168" s="17" t="s">
        <v>42</v>
      </c>
      <c r="D168" s="18" t="s">
        <v>11</v>
      </c>
      <c r="E168" s="18">
        <f>100*0.35</f>
        <v>35</v>
      </c>
      <c r="F168" s="18">
        <v>100</v>
      </c>
      <c r="G168" s="18">
        <f t="shared" ref="G168:G169" si="25">E168*F168</f>
        <v>3500</v>
      </c>
      <c r="H168" s="22"/>
      <c r="I168" s="20"/>
      <c r="J168" s="20"/>
    </row>
    <row r="169" spans="2:10" ht="15.6" customHeight="1" x14ac:dyDescent="0.3">
      <c r="B169" s="16">
        <v>2</v>
      </c>
      <c r="C169" s="17" t="s">
        <v>156</v>
      </c>
      <c r="D169" s="18" t="s">
        <v>11</v>
      </c>
      <c r="E169" s="18">
        <f>100*0.17</f>
        <v>17</v>
      </c>
      <c r="F169" s="18">
        <v>250</v>
      </c>
      <c r="G169" s="18">
        <f t="shared" si="25"/>
        <v>4250</v>
      </c>
      <c r="H169" s="22" t="s">
        <v>157</v>
      </c>
      <c r="I169" s="20" t="s">
        <v>11</v>
      </c>
      <c r="J169" s="20">
        <v>0.44879999999999998</v>
      </c>
    </row>
    <row r="170" spans="2:10" x14ac:dyDescent="0.3">
      <c r="B170" s="16"/>
      <c r="C170" s="26"/>
      <c r="D170" s="18"/>
      <c r="E170" s="18"/>
      <c r="F170" s="18"/>
      <c r="G170" s="18"/>
      <c r="H170" s="22" t="s">
        <v>158</v>
      </c>
      <c r="I170" s="20" t="s">
        <v>45</v>
      </c>
      <c r="J170" s="20">
        <v>0.10199999999999999</v>
      </c>
    </row>
    <row r="171" spans="2:10" ht="31.2" x14ac:dyDescent="0.3">
      <c r="B171" s="16">
        <v>3</v>
      </c>
      <c r="C171" s="17" t="s">
        <v>159</v>
      </c>
      <c r="D171" s="18" t="s">
        <v>11</v>
      </c>
      <c r="E171" s="18">
        <f>100*0.182</f>
        <v>18.2</v>
      </c>
      <c r="F171" s="18">
        <v>750</v>
      </c>
      <c r="G171" s="18">
        <f t="shared" ref="G171" si="26">E171*F171</f>
        <v>13650</v>
      </c>
      <c r="H171" s="22" t="s">
        <v>48</v>
      </c>
      <c r="I171" s="20" t="s">
        <v>11</v>
      </c>
      <c r="J171" s="20">
        <v>1.6744000000000001</v>
      </c>
    </row>
    <row r="172" spans="2:10" ht="31.2" x14ac:dyDescent="0.3">
      <c r="B172" s="16"/>
      <c r="C172" s="26"/>
      <c r="D172" s="18"/>
      <c r="E172" s="18"/>
      <c r="F172" s="18"/>
      <c r="G172" s="18"/>
      <c r="H172" s="22" t="s">
        <v>160</v>
      </c>
      <c r="I172" s="20" t="s">
        <v>50</v>
      </c>
      <c r="J172" s="20">
        <v>49.14</v>
      </c>
    </row>
    <row r="173" spans="2:10" x14ac:dyDescent="0.3">
      <c r="B173" s="16"/>
      <c r="C173" s="26"/>
      <c r="D173" s="18"/>
      <c r="E173" s="18"/>
      <c r="F173" s="18"/>
      <c r="G173" s="18"/>
      <c r="H173" s="22" t="s">
        <v>161</v>
      </c>
      <c r="I173" s="20" t="s">
        <v>52</v>
      </c>
      <c r="J173" s="20">
        <v>3.64</v>
      </c>
    </row>
    <row r="174" spans="2:10" x14ac:dyDescent="0.3">
      <c r="B174" s="16"/>
      <c r="C174" s="26"/>
      <c r="D174" s="18"/>
      <c r="E174" s="18"/>
      <c r="F174" s="18"/>
      <c r="G174" s="18"/>
      <c r="H174" s="22" t="s">
        <v>162</v>
      </c>
      <c r="I174" s="20" t="s">
        <v>45</v>
      </c>
      <c r="J174" s="20">
        <v>0.58421999999999996</v>
      </c>
    </row>
    <row r="175" spans="2:10" ht="31.2" x14ac:dyDescent="0.3">
      <c r="B175" s="16"/>
      <c r="C175" s="26"/>
      <c r="D175" s="18"/>
      <c r="E175" s="18"/>
      <c r="F175" s="18"/>
      <c r="G175" s="18"/>
      <c r="H175" s="22" t="s">
        <v>163</v>
      </c>
      <c r="I175" s="20" t="s">
        <v>50</v>
      </c>
      <c r="J175" s="20">
        <v>7.6440000000000001</v>
      </c>
    </row>
    <row r="176" spans="2:10" x14ac:dyDescent="0.3">
      <c r="B176" s="16"/>
      <c r="C176" s="26"/>
      <c r="D176" s="18"/>
      <c r="E176" s="18"/>
      <c r="F176" s="18"/>
      <c r="G176" s="18"/>
      <c r="H176" s="22" t="s">
        <v>164</v>
      </c>
      <c r="I176" s="20" t="s">
        <v>50</v>
      </c>
      <c r="J176" s="20">
        <v>109.2</v>
      </c>
    </row>
    <row r="177" spans="2:12" ht="31.2" x14ac:dyDescent="0.3">
      <c r="B177" s="16"/>
      <c r="C177" s="26"/>
      <c r="D177" s="18"/>
      <c r="E177" s="18"/>
      <c r="F177" s="18"/>
      <c r="G177" s="18"/>
      <c r="H177" s="22" t="s">
        <v>165</v>
      </c>
      <c r="I177" s="20" t="s">
        <v>50</v>
      </c>
      <c r="J177" s="20">
        <v>109.2</v>
      </c>
    </row>
    <row r="178" spans="2:12" ht="31.2" x14ac:dyDescent="0.3">
      <c r="B178" s="16"/>
      <c r="C178" s="26"/>
      <c r="D178" s="18"/>
      <c r="E178" s="18"/>
      <c r="F178" s="18"/>
      <c r="G178" s="18"/>
      <c r="H178" s="22" t="s">
        <v>166</v>
      </c>
      <c r="I178" s="20" t="s">
        <v>11</v>
      </c>
      <c r="J178" s="20">
        <v>20.93</v>
      </c>
    </row>
    <row r="179" spans="2:12" x14ac:dyDescent="0.3">
      <c r="B179" s="16"/>
      <c r="C179" s="17"/>
      <c r="D179" s="18"/>
      <c r="E179" s="18"/>
      <c r="F179" s="18"/>
      <c r="G179" s="18"/>
      <c r="H179" s="22" t="s">
        <v>167</v>
      </c>
      <c r="I179" s="20" t="s">
        <v>16</v>
      </c>
      <c r="J179" s="20">
        <v>109</v>
      </c>
    </row>
    <row r="180" spans="2:12" x14ac:dyDescent="0.3">
      <c r="B180" s="16">
        <v>4</v>
      </c>
      <c r="C180" s="26" t="s">
        <v>20</v>
      </c>
      <c r="D180" s="18" t="s">
        <v>117</v>
      </c>
      <c r="E180" s="18">
        <v>13.18</v>
      </c>
      <c r="F180" s="18">
        <v>175.37</v>
      </c>
      <c r="G180" s="18">
        <f t="shared" ref="G180:G181" si="27">E180*F180</f>
        <v>2311.3766000000001</v>
      </c>
      <c r="H180" s="22"/>
      <c r="I180" s="20"/>
      <c r="J180" s="20"/>
    </row>
    <row r="181" spans="2:12" x14ac:dyDescent="0.3">
      <c r="B181" s="16">
        <v>5</v>
      </c>
      <c r="C181" s="26" t="s">
        <v>22</v>
      </c>
      <c r="D181" s="18" t="s">
        <v>85</v>
      </c>
      <c r="E181" s="18">
        <v>13.18</v>
      </c>
      <c r="F181" s="18">
        <v>181.73</v>
      </c>
      <c r="G181" s="18">
        <f t="shared" si="27"/>
        <v>2395.2013999999999</v>
      </c>
      <c r="H181" s="22"/>
      <c r="I181" s="20"/>
      <c r="J181" s="20"/>
    </row>
    <row r="182" spans="2:12" ht="17.399999999999999" x14ac:dyDescent="0.3">
      <c r="B182" s="34" t="s">
        <v>23</v>
      </c>
      <c r="C182" s="35"/>
      <c r="D182" s="35"/>
      <c r="E182" s="35"/>
      <c r="F182" s="36"/>
      <c r="G182" s="23">
        <f>SUM(G168:G181)</f>
        <v>26106.578000000001</v>
      </c>
      <c r="H182" s="37" t="s">
        <v>36</v>
      </c>
      <c r="I182" s="38"/>
      <c r="J182" s="38"/>
    </row>
    <row r="186" spans="2:12" s="28" customFormat="1" ht="17.399999999999999" x14ac:dyDescent="0.3">
      <c r="B186" s="29"/>
      <c r="C186" s="30"/>
      <c r="D186" s="31"/>
      <c r="E186" s="31"/>
      <c r="F186" s="31" t="s">
        <v>168</v>
      </c>
      <c r="G186" s="33">
        <f>G182+G166+G155+G135+G29+G17</f>
        <v>2537813.9235</v>
      </c>
      <c r="H186" s="32"/>
      <c r="I186" s="31"/>
      <c r="J186" s="31"/>
      <c r="L186" s="31"/>
    </row>
    <row r="187" spans="2:12" s="28" customFormat="1" ht="17.399999999999999" x14ac:dyDescent="0.3">
      <c r="B187" s="29"/>
      <c r="C187" s="30"/>
      <c r="D187" s="31"/>
      <c r="E187" s="31"/>
      <c r="F187" s="31" t="s">
        <v>170</v>
      </c>
      <c r="G187" s="31">
        <f>G186*0.27</f>
        <v>685209.75934500003</v>
      </c>
      <c r="H187" s="32"/>
      <c r="I187" s="31"/>
      <c r="J187" s="31"/>
      <c r="L187" s="31"/>
    </row>
    <row r="188" spans="2:12" s="28" customFormat="1" ht="17.399999999999999" x14ac:dyDescent="0.3">
      <c r="B188" s="29"/>
      <c r="C188" s="30"/>
      <c r="D188" s="31"/>
      <c r="E188" s="31"/>
      <c r="F188" s="31" t="s">
        <v>169</v>
      </c>
      <c r="G188" s="31">
        <f>G187+G186</f>
        <v>3223023.6828450002</v>
      </c>
      <c r="H188" s="32"/>
      <c r="I188" s="31"/>
      <c r="J188" s="31"/>
      <c r="L188" s="31"/>
    </row>
  </sheetData>
  <mergeCells count="13">
    <mergeCell ref="B135:F135"/>
    <mergeCell ref="H135:J135"/>
    <mergeCell ref="B3:J4"/>
    <mergeCell ref="B17:F17"/>
    <mergeCell ref="H17:J17"/>
    <mergeCell ref="B29:F29"/>
    <mergeCell ref="H29:J29"/>
    <mergeCell ref="B182:F182"/>
    <mergeCell ref="H182:J182"/>
    <mergeCell ref="B155:F155"/>
    <mergeCell ref="H155:J155"/>
    <mergeCell ref="B166:F166"/>
    <mergeCell ref="H166:J1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MDL</dc:creator>
  <cp:lastModifiedBy>MDL</cp:lastModifiedBy>
  <dcterms:created xsi:type="dcterms:W3CDTF">2015-06-05T18:19:34Z</dcterms:created>
  <dcterms:modified xsi:type="dcterms:W3CDTF">2025-06-25T12:18:32Z</dcterms:modified>
</cp:coreProperties>
</file>