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-120" yWindow="-120" windowWidth="29040" windowHeight="15840"/>
  </bookViews>
  <sheets>
    <sheet name="Dubovi_Makharynts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3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7" i="1"/>
  <c r="K64" i="1"/>
  <c r="K65" i="1"/>
  <c r="K67" i="1"/>
  <c r="K85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2" i="1"/>
  <c r="K7" i="1"/>
  <c r="E26" i="1"/>
  <c r="K26" i="1" s="1"/>
  <c r="E27" i="1"/>
  <c r="E22" i="1"/>
  <c r="K22" i="1" s="1"/>
  <c r="E99" i="1"/>
  <c r="E68" i="1"/>
  <c r="K68" i="1" s="1"/>
  <c r="E67" i="1"/>
  <c r="E66" i="1"/>
  <c r="K66" i="1" s="1"/>
  <c r="E65" i="1"/>
  <c r="E25" i="1"/>
  <c r="E86" i="1" s="1"/>
  <c r="K86" i="1" s="1"/>
  <c r="E24" i="1"/>
  <c r="E85" i="1" s="1"/>
  <c r="E23" i="1"/>
  <c r="K23" i="1" s="1"/>
  <c r="I16" i="1"/>
  <c r="I15" i="1"/>
  <c r="I14" i="1"/>
  <c r="G16" i="1"/>
  <c r="G15" i="1"/>
  <c r="G14" i="1"/>
  <c r="I11" i="1"/>
  <c r="G11" i="1"/>
  <c r="I102" i="1"/>
  <c r="G102" i="1"/>
  <c r="I101" i="1"/>
  <c r="G101" i="1"/>
  <c r="I98" i="1"/>
  <c r="G98" i="1"/>
  <c r="I97" i="1"/>
  <c r="G97" i="1"/>
  <c r="I95" i="1"/>
  <c r="G95" i="1"/>
  <c r="I94" i="1"/>
  <c r="G94" i="1"/>
  <c r="I93" i="1"/>
  <c r="G93" i="1"/>
  <c r="I92" i="1"/>
  <c r="G92" i="1"/>
  <c r="I90" i="1"/>
  <c r="G90" i="1"/>
  <c r="I89" i="1"/>
  <c r="G89" i="1"/>
  <c r="I88" i="1"/>
  <c r="G88" i="1"/>
  <c r="K25" i="1" l="1"/>
  <c r="K24" i="1"/>
  <c r="E63" i="1"/>
  <c r="K63" i="1" s="1"/>
  <c r="E57" i="1"/>
  <c r="K57" i="1" s="1"/>
  <c r="E51" i="1"/>
  <c r="K51" i="1" s="1"/>
  <c r="E45" i="1"/>
  <c r="K45" i="1" s="1"/>
  <c r="E39" i="1"/>
  <c r="K39" i="1" s="1"/>
  <c r="E33" i="1"/>
  <c r="K33" i="1" s="1"/>
  <c r="I27" i="1"/>
  <c r="G27" i="1"/>
  <c r="E62" i="1"/>
  <c r="K62" i="1" s="1"/>
  <c r="E56" i="1"/>
  <c r="K56" i="1" s="1"/>
  <c r="E50" i="1"/>
  <c r="K50" i="1" s="1"/>
  <c r="E44" i="1"/>
  <c r="K44" i="1" s="1"/>
  <c r="E38" i="1"/>
  <c r="K38" i="1" s="1"/>
  <c r="E32" i="1"/>
  <c r="K32" i="1" s="1"/>
  <c r="I26" i="1"/>
  <c r="G26" i="1"/>
  <c r="I99" i="1"/>
  <c r="I96" i="1" s="1"/>
  <c r="G99" i="1"/>
  <c r="G96" i="1" s="1"/>
  <c r="G85" i="1"/>
  <c r="I85" i="1"/>
  <c r="E59" i="1"/>
  <c r="K59" i="1" s="1"/>
  <c r="E84" i="1"/>
  <c r="K84" i="1" s="1"/>
  <c r="E28" i="1"/>
  <c r="K28" i="1" s="1"/>
  <c r="E83" i="1"/>
  <c r="K83" i="1" s="1"/>
  <c r="E82" i="1"/>
  <c r="K82" i="1" s="1"/>
  <c r="E81" i="1"/>
  <c r="K81" i="1" s="1"/>
  <c r="E72" i="1"/>
  <c r="K72" i="1" s="1"/>
  <c r="I67" i="1"/>
  <c r="E75" i="1"/>
  <c r="K75" i="1" s="1"/>
  <c r="G67" i="1"/>
  <c r="E80" i="1"/>
  <c r="K80" i="1" s="1"/>
  <c r="E79" i="1"/>
  <c r="K79" i="1" s="1"/>
  <c r="E71" i="1"/>
  <c r="K71" i="1" s="1"/>
  <c r="E78" i="1"/>
  <c r="K78" i="1" s="1"/>
  <c r="G65" i="1"/>
  <c r="E69" i="1"/>
  <c r="K69" i="1" s="1"/>
  <c r="E76" i="1"/>
  <c r="K76" i="1" s="1"/>
  <c r="I68" i="1"/>
  <c r="G68" i="1"/>
  <c r="I66" i="1"/>
  <c r="G66" i="1"/>
  <c r="E70" i="1"/>
  <c r="K70" i="1" s="1"/>
  <c r="E74" i="1"/>
  <c r="K74" i="1" s="1"/>
  <c r="E55" i="1"/>
  <c r="K55" i="1" s="1"/>
  <c r="E61" i="1"/>
  <c r="K61" i="1" s="1"/>
  <c r="E54" i="1"/>
  <c r="K54" i="1" s="1"/>
  <c r="E60" i="1"/>
  <c r="K60" i="1" s="1"/>
  <c r="E47" i="1"/>
  <c r="K47" i="1" s="1"/>
  <c r="E53" i="1"/>
  <c r="K53" i="1" s="1"/>
  <c r="E43" i="1"/>
  <c r="K43" i="1" s="1"/>
  <c r="E49" i="1"/>
  <c r="K49" i="1" s="1"/>
  <c r="E42" i="1"/>
  <c r="K42" i="1" s="1"/>
  <c r="E48" i="1"/>
  <c r="K48" i="1" s="1"/>
  <c r="E29" i="1"/>
  <c r="K29" i="1" s="1"/>
  <c r="E41" i="1"/>
  <c r="K41" i="1" s="1"/>
  <c r="E35" i="1"/>
  <c r="K35" i="1" s="1"/>
  <c r="E31" i="1"/>
  <c r="K31" i="1" s="1"/>
  <c r="E37" i="1"/>
  <c r="K37" i="1" s="1"/>
  <c r="E30" i="1"/>
  <c r="K30" i="1" s="1"/>
  <c r="E36" i="1"/>
  <c r="K36" i="1" s="1"/>
  <c r="I25" i="1"/>
  <c r="G25" i="1"/>
  <c r="I24" i="1"/>
  <c r="G24" i="1"/>
  <c r="I23" i="1"/>
  <c r="G23" i="1"/>
  <c r="E58" i="1"/>
  <c r="K58" i="1" s="1"/>
  <c r="I22" i="1"/>
  <c r="E52" i="1"/>
  <c r="K52" i="1" s="1"/>
  <c r="E40" i="1"/>
  <c r="K40" i="1" s="1"/>
  <c r="E46" i="1"/>
  <c r="G100" i="1"/>
  <c r="I100" i="1"/>
  <c r="I91" i="1"/>
  <c r="G91" i="1"/>
  <c r="I87" i="1"/>
  <c r="G87" i="1"/>
  <c r="E77" i="1"/>
  <c r="K77" i="1" s="1"/>
  <c r="E73" i="1"/>
  <c r="K73" i="1" s="1"/>
  <c r="I65" i="1"/>
  <c r="G22" i="1"/>
  <c r="E34" i="1"/>
  <c r="K34" i="1" s="1"/>
  <c r="G46" i="1"/>
  <c r="I46" i="1" l="1"/>
  <c r="K46" i="1"/>
  <c r="K104" i="1" s="1"/>
  <c r="G63" i="1"/>
  <c r="I63" i="1"/>
  <c r="G57" i="1"/>
  <c r="I57" i="1"/>
  <c r="G51" i="1"/>
  <c r="I51" i="1"/>
  <c r="G45" i="1"/>
  <c r="I45" i="1"/>
  <c r="G39" i="1"/>
  <c r="I39" i="1"/>
  <c r="G33" i="1"/>
  <c r="I33" i="1"/>
  <c r="G62" i="1"/>
  <c r="I62" i="1"/>
  <c r="G56" i="1"/>
  <c r="I56" i="1"/>
  <c r="G50" i="1"/>
  <c r="I50" i="1"/>
  <c r="G44" i="1"/>
  <c r="I44" i="1"/>
  <c r="G38" i="1"/>
  <c r="I38" i="1"/>
  <c r="G32" i="1"/>
  <c r="I32" i="1"/>
  <c r="I70" i="1"/>
  <c r="G70" i="1"/>
  <c r="G59" i="1"/>
  <c r="I59" i="1"/>
  <c r="I28" i="1"/>
  <c r="G28" i="1"/>
  <c r="G84" i="1"/>
  <c r="I84" i="1"/>
  <c r="G83" i="1"/>
  <c r="I83" i="1"/>
  <c r="G82" i="1"/>
  <c r="I82" i="1"/>
  <c r="G81" i="1"/>
  <c r="I81" i="1"/>
  <c r="G80" i="1"/>
  <c r="I80" i="1"/>
  <c r="G79" i="1"/>
  <c r="I79" i="1"/>
  <c r="G78" i="1"/>
  <c r="I78" i="1"/>
  <c r="I72" i="1"/>
  <c r="G72" i="1"/>
  <c r="I75" i="1"/>
  <c r="G75" i="1"/>
  <c r="I71" i="1"/>
  <c r="G71" i="1"/>
  <c r="I76" i="1"/>
  <c r="G76" i="1"/>
  <c r="G74" i="1"/>
  <c r="I74" i="1"/>
  <c r="I55" i="1"/>
  <c r="G55" i="1"/>
  <c r="I54" i="1"/>
  <c r="G54" i="1"/>
  <c r="G47" i="1"/>
  <c r="I47" i="1"/>
  <c r="G61" i="1"/>
  <c r="I61" i="1"/>
  <c r="G60" i="1"/>
  <c r="I60" i="1"/>
  <c r="I43" i="1"/>
  <c r="G43" i="1"/>
  <c r="I53" i="1"/>
  <c r="G53" i="1"/>
  <c r="G42" i="1"/>
  <c r="I42" i="1"/>
  <c r="I35" i="1"/>
  <c r="G35" i="1"/>
  <c r="G49" i="1"/>
  <c r="I49" i="1"/>
  <c r="G48" i="1"/>
  <c r="I48" i="1"/>
  <c r="G29" i="1"/>
  <c r="I29" i="1"/>
  <c r="G41" i="1"/>
  <c r="I41" i="1"/>
  <c r="G31" i="1"/>
  <c r="I31" i="1"/>
  <c r="G30" i="1"/>
  <c r="I30" i="1"/>
  <c r="G37" i="1"/>
  <c r="I37" i="1"/>
  <c r="G36" i="1"/>
  <c r="I36" i="1"/>
  <c r="I52" i="1"/>
  <c r="G52" i="1"/>
  <c r="I58" i="1"/>
  <c r="G58" i="1"/>
  <c r="G86" i="1"/>
  <c r="I86" i="1"/>
  <c r="G40" i="1"/>
  <c r="I40" i="1"/>
  <c r="I73" i="1"/>
  <c r="G73" i="1"/>
  <c r="I69" i="1"/>
  <c r="G69" i="1"/>
  <c r="I34" i="1"/>
  <c r="G34" i="1"/>
  <c r="I77" i="1" l="1"/>
  <c r="I64" i="1" s="1"/>
  <c r="G77" i="1"/>
  <c r="G64" i="1" s="1"/>
  <c r="G21" i="1"/>
  <c r="I21" i="1"/>
  <c r="I7" i="1" l="1"/>
  <c r="I8" i="1"/>
  <c r="I9" i="1"/>
  <c r="I10" i="1"/>
  <c r="I12" i="1"/>
  <c r="I13" i="1"/>
  <c r="I17" i="1"/>
  <c r="I18" i="1"/>
  <c r="I19" i="1"/>
  <c r="I20" i="1"/>
  <c r="G7" i="1"/>
  <c r="G8" i="1"/>
  <c r="G9" i="1"/>
  <c r="G10" i="1"/>
  <c r="G12" i="1"/>
  <c r="G13" i="1"/>
  <c r="G17" i="1"/>
  <c r="G18" i="1"/>
  <c r="G19" i="1"/>
  <c r="G20" i="1"/>
  <c r="I6" i="1" l="1"/>
  <c r="I104" i="1" s="1"/>
  <c r="G6" i="1"/>
  <c r="G104" i="1" s="1"/>
  <c r="H105" i="1" l="1"/>
</calcChain>
</file>

<file path=xl/sharedStrings.xml><?xml version="1.0" encoding="utf-8"?>
<sst xmlns="http://schemas.openxmlformats.org/spreadsheetml/2006/main" count="386" uniqueCount="250">
  <si>
    <t>English</t>
  </si>
  <si>
    <t>Ukrainian</t>
  </si>
  <si>
    <t xml:space="preserve">№ </t>
  </si>
  <si>
    <t>Scope of work</t>
  </si>
  <si>
    <t>Scope of work (Ukrainian)</t>
  </si>
  <si>
    <t>Units of measurement</t>
  </si>
  <si>
    <t>Quantity</t>
  </si>
  <si>
    <t>Cost of materials (UAH)</t>
  </si>
  <si>
    <t>Cost of works (UAH)</t>
  </si>
  <si>
    <t>for unit</t>
  </si>
  <si>
    <t>total</t>
  </si>
  <si>
    <t>1</t>
  </si>
  <si>
    <t>m2</t>
  </si>
  <si>
    <t>2</t>
  </si>
  <si>
    <t>3</t>
  </si>
  <si>
    <t>4</t>
  </si>
  <si>
    <t>5</t>
  </si>
  <si>
    <t>6</t>
  </si>
  <si>
    <t>m</t>
  </si>
  <si>
    <t>TOTAL</t>
  </si>
  <si>
    <t>HEATING WORKS</t>
  </si>
  <si>
    <t>ОПАЛЮВАЛЬНІ РОБОТИ</t>
  </si>
  <si>
    <t>unit</t>
  </si>
  <si>
    <t>8</t>
  </si>
  <si>
    <t>Стальний радіатор, розмір 22х500х600</t>
  </si>
  <si>
    <t>Стальний радіатор, розмір 22х500х1200</t>
  </si>
  <si>
    <t>Стальний радіатор, розмір 22х500х1400</t>
  </si>
  <si>
    <t>10</t>
  </si>
  <si>
    <t>Запірна арматура для радіаторів</t>
  </si>
  <si>
    <t>11</t>
  </si>
  <si>
    <t>13</t>
  </si>
  <si>
    <t>Циркуляційний насос</t>
  </si>
  <si>
    <t>Запірна арматура для котла та насосів</t>
  </si>
  <si>
    <t>Розширювальний бак для котла на 200 літрів</t>
  </si>
  <si>
    <t>14</t>
  </si>
  <si>
    <t>Монтаж трубопроводів</t>
  </si>
  <si>
    <t>FLOORING</t>
  </si>
  <si>
    <t>ПІДЛОГА</t>
  </si>
  <si>
    <t>WALL AND CEILING</t>
  </si>
  <si>
    <t>СТІНИ ТА СТЕЛІ</t>
  </si>
  <si>
    <t>PLUMBING WORKS</t>
  </si>
  <si>
    <t>САНТЕХНІЧНІ РОБОТИ</t>
  </si>
  <si>
    <t>Прокладання трубопроводів холодної, гарячої води та каналізації</t>
  </si>
  <si>
    <t>Установлення умивальників одиночних з підведенням холодної та гарячої води</t>
  </si>
  <si>
    <t>ELECTRICAL WORKS</t>
  </si>
  <si>
    <t>ЕЛЕКТРОМОНТАЖНІ РОБОТИ</t>
  </si>
  <si>
    <t xml:space="preserve">Прокладання кабелю та підключення </t>
  </si>
  <si>
    <t>Установлення вимикачів утопленого типу при схованій проводці, 2-клавішних</t>
  </si>
  <si>
    <t>DOORS AND WINDOWS</t>
  </si>
  <si>
    <t>ДВЕРІ ТА ВІКНА</t>
  </si>
  <si>
    <t>Демонтаж дверних коробок в кам'яних
стінах з відбиванням штукатурки в укосах</t>
  </si>
  <si>
    <t>TRANSPORTATION AND WASTE DISPOSAL</t>
  </si>
  <si>
    <t>ТРАНСПОРТУВАННЯ ТА УТИЛІЗАЦІЯ ВІДХОДІВ</t>
  </si>
  <si>
    <t>Transport and administrative expenses</t>
  </si>
  <si>
    <t>Транспортні та адміністративні витрати</t>
  </si>
  <si>
    <t>service</t>
  </si>
  <si>
    <t>Removal and disposal of construction waste</t>
  </si>
  <si>
    <t>Монтаж дверної коробки із алюмінію, врізка дверних ручок та замків</t>
  </si>
  <si>
    <t>Котел твердопаливний промисловий, потужність 30-35 кВт, опалювальна площа 250-300 кв.м., час роботи - до 24 год.</t>
  </si>
  <si>
    <t>Теплоакумулятор з ізоляцією, потужність 800 літрів</t>
  </si>
  <si>
    <t>Термозмішуючий пристрій (змішувальний вузол)</t>
  </si>
  <si>
    <t>Стальний радіатор, розмір 22х500х1000</t>
  </si>
  <si>
    <t>Стальний радіатор, розмір 22х500х700</t>
  </si>
  <si>
    <t>Стальний радіатор, розмір 22х500х800</t>
  </si>
  <si>
    <t>Демонтаж дерев'яної підлоги у маніпуляційному кабінеті</t>
  </si>
  <si>
    <t>Демонтаж дерев'яної підлоги у кабінеті щеплень</t>
  </si>
  <si>
    <t>Демонтаж дерев'яної підлоги у оглядовому кабінеті лікаря</t>
  </si>
  <si>
    <t>Демонтаж дерев'яної підлоги у кабінеті медичного огляду</t>
  </si>
  <si>
    <t>Заповнення пустот під підлогою із дерева перед формуванням стяжки підлоги у маніпуляційному кабінеті</t>
  </si>
  <si>
    <t>Заповнення пустот під підлогою із дерева перед формуванням стяжки підлоги у кабінеті щеплень</t>
  </si>
  <si>
    <t>Заповнення пустот під підлогою із дерева перед формуванням стяжки підлоги у оглядовому кабінеті лікаря</t>
  </si>
  <si>
    <t>Заповнення пустот під підлогою із дерева перед формуванням стяжки підлоги у кабінеті медичного огляду</t>
  </si>
  <si>
    <t>Підготовка підлоги у маніпуляційному кабінеті під стяжку</t>
  </si>
  <si>
    <t>Підготовка підлоги у кабінеті щеплень під стяжку</t>
  </si>
  <si>
    <t>Підготовка підлоги у оглядовому кабінеті лікаря під стяжку</t>
  </si>
  <si>
    <t>Підготовка підлоги у кабінеті медичного огляду під стяжку</t>
  </si>
  <si>
    <t>Грунтування підлоги у маніпуляційному кабінеті</t>
  </si>
  <si>
    <t>Грунтування підлоги у кабінеті щеплень</t>
  </si>
  <si>
    <t>Грунтування підлоги у оглядовому кабінеті лікаря</t>
  </si>
  <si>
    <t>Грунтування підлоги у кабінеті медичного огляду</t>
  </si>
  <si>
    <t>Улаштування цементної стяжки товщиною 50 мм по бетонній основі у маніпуляційному кабінеті під стяжку</t>
  </si>
  <si>
    <t>Улаштування цементної стяжки товщиною 50 мм по бетонній основі у кабінеті щеплень</t>
  </si>
  <si>
    <t>Улаштування цементної стяжки товщиною 50 мм по бетонній основі у оглядовому кабінеті лікаря</t>
  </si>
  <si>
    <t>Улаштування цементної стяжки товщиною 50 мм по бетонній основі у кабінеті медичного огляду</t>
  </si>
  <si>
    <t>Улаштування покриттів з керамічних плиток у маніпуляційному кабінеті на розчині із сухої клеючої суміші, розмір 400*400</t>
  </si>
  <si>
    <t>Улаштування покриттів з керамічних плиток у кабінеті щеплень на розчині із сухої клеючої суміші, розмір 400*400</t>
  </si>
  <si>
    <t>Улаштування покриттів з керамічних плиток у оглядовому кабінеті лікаря на розчині із сухої клеючої суміші, розмір 400*400</t>
  </si>
  <si>
    <t>Улаштування покриттів з керамічних плиток у кабінеті медичного огляду на розчині із сухої клеючої суміші, розмір 400*400</t>
  </si>
  <si>
    <t>Затирка швів між керамічною плиткою у маніпуляційному кабінеті</t>
  </si>
  <si>
    <t>Затирка швів між керамічною плиткою у кабінеті щеплень</t>
  </si>
  <si>
    <t>Затирка швів між керамічною плиткою у оглядовому кабінеті лікаря</t>
  </si>
  <si>
    <t>Затирка швів між керамічною плиткою у кабінеті медичного огляду</t>
  </si>
  <si>
    <t>Демонтаж штукатурки та фарби по цеглi та бетону зi стiн у кабінеті щеплень</t>
  </si>
  <si>
    <t>Демонтаж штукатурки та фарби по цеглi та бетону зi стiн у оглядовому кабінеті лікаря</t>
  </si>
  <si>
    <t>Демонтаж штукатурки та фарби по цеглi та бетону зi стiн у кабінеті медичного огляду</t>
  </si>
  <si>
    <t>Вирівнювання стін листами гіпсокартону на клеючій суміші у маніпуляційному кабінеті</t>
  </si>
  <si>
    <t>Вирівнювання стін листами гіпсокартону на клеючій суміші у кабінеті щеплень</t>
  </si>
  <si>
    <t>Вирівнювання стін листами гіпсокартону на клеючій суміші у оглядовому кабінеті лікаря</t>
  </si>
  <si>
    <t>Вирівнювання стін листами гіпсокартону на клеючій суміші у кабінеті медичного огляду</t>
  </si>
  <si>
    <t>Грунтування стін у маніпуляційному кабінеті</t>
  </si>
  <si>
    <t>Грунтування стін у кабінеті щеплень</t>
  </si>
  <si>
    <t>Грунтування стін у оглядовому кабінеті лікаря</t>
  </si>
  <si>
    <t>Грунтування стін у кабінеті медичного огляду</t>
  </si>
  <si>
    <t>Шпаклювання стін під фарбування у оглядовому кабінеті лікаря</t>
  </si>
  <si>
    <t>Шпаклювання стін під фарбування у кабінеті медичного огляду</t>
  </si>
  <si>
    <t>Монтаж стель "Армстронг" у маніпуляційному кабінеті</t>
  </si>
  <si>
    <t>Монтаж стель "Армстронг" у кабінеті щеплень</t>
  </si>
  <si>
    <t>Монтаж стель "Армстронг" у оглядовому кабінеті лікаря</t>
  </si>
  <si>
    <t>Монтаж стель "Армстронг" у кабінеті медичного огляду</t>
  </si>
  <si>
    <t>Установлення штепсельних розеток герметичних та напівгерметичних (за необхідності використати подвійні)</t>
  </si>
  <si>
    <t>Облицювання поверхонь стін керамічними плитками на розчині із сухої клеючої суміші у маніпуляційному кабінеті, розмір 300*600</t>
  </si>
  <si>
    <t>Облицювання поверхонь стін керамічними плитками на розчині із сухої клеючої суміші у кабінеті щеплень, розмір 300*600</t>
  </si>
  <si>
    <t>Демонтаж дерев'яної підлоги у реєстратурі</t>
  </si>
  <si>
    <t>Демонтаж дерев'яної підлоги у денному стаціонарі</t>
  </si>
  <si>
    <t>Заповнення пустот під підлогою із дерева перед формуванням стяжки підлоги у реєстратурі</t>
  </si>
  <si>
    <t>Заповнення пустот під підлогою із дерева перед формуванням стяжки підлоги у денному стаціонарі</t>
  </si>
  <si>
    <t>Підготовка підлоги у реєстратурі під стяжку</t>
  </si>
  <si>
    <t>Підготовка підлоги у денному стаціонарі</t>
  </si>
  <si>
    <t>Грунтування підлоги у реєстратурі</t>
  </si>
  <si>
    <t>Грунтування підлоги у денному стаціонарі</t>
  </si>
  <si>
    <t>Улаштування цементної стяжки товщиною 50 мм по бетонній основі у реєстратурі</t>
  </si>
  <si>
    <t>Улаштування цементної стяжки товщиною 50 мм по бетонній основі у денному стаціонарі</t>
  </si>
  <si>
    <t>Улаштування покриттів з керамічних плиток у реєстратурі на розчині із сухої клеючої суміші, розмір 400*400</t>
  </si>
  <si>
    <t>Улаштування покриттів з керамічних плиток у денному стаціонарі на розчині із сухої клеючої суміші, розмір 400*400</t>
  </si>
  <si>
    <t>Затирка швів між керамічною плиткою у реєстратурі</t>
  </si>
  <si>
    <t>Затирка швів між керамічною плиткою у денному стаціонарі</t>
  </si>
  <si>
    <t>7</t>
  </si>
  <si>
    <t>9</t>
  </si>
  <si>
    <t>12</t>
  </si>
  <si>
    <t>Solid Fuel Industrial Boiler, capacity 30–35 kW, heating area 250–300 sq.m., operating time – up to 24 hours</t>
  </si>
  <si>
    <t>Heat Accumulator with Insulation, capacity 800 liters</t>
  </si>
  <si>
    <t>Circulation Pump</t>
  </si>
  <si>
    <t>Expansion Tank for Boiler, capacity 200 liters</t>
  </si>
  <si>
    <t>Thermal Mixing Device (mixing unit)</t>
  </si>
  <si>
    <t>Shut-off Valves for boiler and pumps</t>
  </si>
  <si>
    <t>Steel Radiator, size 22×500×600 mm</t>
  </si>
  <si>
    <t>Steel Radiator, size 22×500×700 mm</t>
  </si>
  <si>
    <t>Steel Radiator, size 22×500×800 mm</t>
  </si>
  <si>
    <t>Steel Radiator, size 22×500×1000 mm</t>
  </si>
  <si>
    <t>Steel Radiator, size 22×500×1200 mm</t>
  </si>
  <si>
    <t>Steel Radiator, size 22×500×1400 mm</t>
  </si>
  <si>
    <t>Shut-off Valves for radiators</t>
  </si>
  <si>
    <t>Pipeline Installation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</si>
  <si>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</si>
  <si>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</si>
  <si>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</si>
  <si>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</si>
  <si>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</si>
  <si>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</si>
  <si>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</si>
  <si>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</si>
  <si>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</si>
  <si>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</si>
  <si>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</si>
  <si>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</si>
  <si>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</si>
  <si>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</si>
  <si>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</si>
  <si>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</si>
  <si>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</si>
  <si>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</si>
  <si>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</si>
  <si>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</si>
  <si>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</si>
  <si>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</si>
  <si>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</si>
  <si>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</si>
  <si>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</si>
  <si>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</si>
  <si>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</si>
  <si>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</si>
  <si>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Filling of voids under the wooden floor prior to screed installation in the Medical Examination Room</t>
  </si>
  <si>
    <t>Filling of voids under the wooden floor prior to screed installation in the Doctor’s Examination Room</t>
  </si>
  <si>
    <t>Filling of voids under the wooden floor prior to screed installation in the Vaccination Room</t>
  </si>
  <si>
    <t>Filling of voids under the wooden floor prior to screed installation in the Manipulation Room</t>
  </si>
  <si>
    <t>Dismantling of wooden flooring in the Day Care Unit</t>
  </si>
  <si>
    <t>Dismantling of wooden flooring in the Reception Area</t>
  </si>
  <si>
    <t>Dismantling of wooden flooring in the Medical Examination Room</t>
  </si>
  <si>
    <t>Dismantling of wooden flooring in the Doctor’s Examination Room</t>
  </si>
  <si>
    <t>Dismantling of wooden flooring in the Vaccination Room</t>
  </si>
  <si>
    <t>Dismantling of wooden flooring in the Manipulation Room</t>
  </si>
  <si>
    <t>Filling of voids under the wooden floor prior to screed installation in the Reception Area</t>
  </si>
  <si>
    <t>Filling of voids under the wooden floor prior to screed installation in the Day Care Unit</t>
  </si>
  <si>
    <t>Floor preparation for screed installation in the Manipulation Room</t>
  </si>
  <si>
    <t>Floor preparation for screed installation in the Vaccination Room</t>
  </si>
  <si>
    <t>Floor preparation for screed installation in the Doctor’s Examination Room</t>
  </si>
  <si>
    <t>Floor preparation for screed installation in the Medical Examination Room</t>
  </si>
  <si>
    <t>Floor preparation for screed installation in the Reception Area</t>
  </si>
  <si>
    <t>Floor preparation in the Day Care Unit</t>
  </si>
  <si>
    <t>Floor priming in the Manipulation Room</t>
  </si>
  <si>
    <t>Floor priming in the Vaccination Room</t>
  </si>
  <si>
    <t>Floor priming in the Doctor’s Examination Room</t>
  </si>
  <si>
    <t>Floor priming in the Medical Examination Room</t>
  </si>
  <si>
    <t>Floor priming in the Reception Area</t>
  </si>
  <si>
    <t>Floor priming in the Day Care Unit</t>
  </si>
  <si>
    <t>Installation of 50 mm thick cement screed on concrete base in the Manipulation Room</t>
  </si>
  <si>
    <t>Installation of 50 mm thick cement screed on concrete base in the Vaccination Room</t>
  </si>
  <si>
    <t>Installation of 50 mm thick cement screed on concrete base in the Doctor’s Examination Room</t>
  </si>
  <si>
    <t>Installation of 50 mm thick cement screed on concrete base in the Medical Examination Room</t>
  </si>
  <si>
    <t>Installation of 50 mm thick cement screed on concrete base in the Reception Area</t>
  </si>
  <si>
    <t>Installation of 50 mm thick cement screed on concrete base in the Day Care Unit</t>
  </si>
  <si>
    <t>Installation of ceramic tile flooring in the Manipulation Room using dry adhesive mix, tile size 400×400 mm</t>
  </si>
  <si>
    <t>Installation of ceramic tile flooring in the Vaccination Room using dry adhesive mix, tile size 400×400 mm</t>
  </si>
  <si>
    <t>Installation of ceramic tile flooring in the Doctor’s Examination Room using dry adhesive mix, tile size 400×400 mm</t>
  </si>
  <si>
    <t>Installation of ceramic tile flooring in the Medical Examination Room using dry adhesive mix, tile size 400×400 mm</t>
  </si>
  <si>
    <t>Installation of ceramic tile flooring in the Reception Area using dry adhesive mix, tile size 400×400 mm</t>
  </si>
  <si>
    <t>Installation of ceramic tile flooring in the Day Care Unit using dry adhesive mix, tile size 400×400 mm</t>
  </si>
  <si>
    <t>Grouting of ceramic tile joints in the Manipulation Room</t>
  </si>
  <si>
    <t>Grouting of ceramic tile joints in the Vaccination Room</t>
  </si>
  <si>
    <t>Grouting of ceramic tile joints in the Doctor’s Examination Room</t>
  </si>
  <si>
    <t>Grouting of ceramic tile joints in the Medical Examination Room</t>
  </si>
  <si>
    <t>Grouting of ceramic tile joints in the Reception Area</t>
  </si>
  <si>
    <t>Grouting of ceramic tile joints in the Day Care Unit</t>
  </si>
  <si>
    <t>Removal of plaster and paint from brick and concrete walls in the Vaccination Room</t>
  </si>
  <si>
    <t>Removal of plaster and paint from brick and concrete walls in the Doctor’s Examination Room</t>
  </si>
  <si>
    <t>Removal of plaster and paint from brick and concrete walls in the Medical Examination Room</t>
  </si>
  <si>
    <t>Wall leveling with gypsum plasterboards using adhesive mix in the Manipulation Room</t>
  </si>
  <si>
    <t>Wall leveling with gypsum plasterboards using adhesive mix in the Vaccination Room</t>
  </si>
  <si>
    <t>Wall leveling with gypsum plasterboards using adhesive mix in the Doctor’s Examination Room</t>
  </si>
  <si>
    <t>Wall leveling with gypsum plasterboards using adhesive mix in the Medical Examination Room</t>
  </si>
  <si>
    <t>Wall priming in the Manipulation Room</t>
  </si>
  <si>
    <t>Wall priming in the Vaccination Room</t>
  </si>
  <si>
    <t>Wall priming in the Doctor’s Examination Room</t>
  </si>
  <si>
    <t>Wall priming in the Medical Examination Room</t>
  </si>
  <si>
    <t>Installation of ceramic wall tiles using dry adhesive mix in the Manipulation Room, tile size 300×600 mm</t>
  </si>
  <si>
    <t>Installation of ceramic wall tiles using dry adhesive mix in the Vaccination Room, tile size 300×600 mm</t>
  </si>
  <si>
    <t>Wall puttying for painting in the Doctor’s Examination Room</t>
  </si>
  <si>
    <t>Wall puttying for painting in the Medical Examination Room</t>
  </si>
  <si>
    <t>Installation of Armstrong ceiling in the Manipulation Room</t>
  </si>
  <si>
    <t>Installation of Armstrong ceiling in the Vaccination Room</t>
  </si>
  <si>
    <t>Installation of Armstrong ceiling in the Doctor’s Examination Room</t>
  </si>
  <si>
    <t>Installation of Armstrong ceiling in the Medical Examination Room</t>
  </si>
  <si>
    <t>Установлення бойлеру на 50 л та комунікацій до нього у оглядовому кабінеті лікаря</t>
  </si>
  <si>
    <t>Installation of cold water, hot water, and sewage pipelines</t>
  </si>
  <si>
    <t>Installation of single washbasins with cold and hot water supply</t>
  </si>
  <si>
    <t>Installation of a 50-liter boiler and its connections in the Doctor’s Examination Room</t>
  </si>
  <si>
    <t>Придбання та монтаж світильників 400*400 мм у кімнати медичного призначення</t>
  </si>
  <si>
    <t>Installation of 400×400 mm light fixtures in medical-purpose rooms</t>
  </si>
  <si>
    <t>Cable routing and electrical connection</t>
  </si>
  <si>
    <t>Installation of sealed and semi-sealed socket outlets (use double outlets where necessary)</t>
  </si>
  <si>
    <t>Installation of flush-mounted two-gang switches for concealed wiring systems</t>
  </si>
  <si>
    <t>Finishing of window and door reveal surfaces</t>
  </si>
  <si>
    <t>Installation of aluminum door frame, including fitting of door handles and locks</t>
  </si>
  <si>
    <t>Dismantling of door frames in masonry walls with removal of plaster in reveals</t>
  </si>
  <si>
    <t>Демонтаж штукатурки (шпалер) та фарби по цеглi та бетону зi стiн у маніпуляційному кабінеті</t>
  </si>
  <si>
    <t>Removal of plaster (wallpaper) and paint from brick and concrete walls in the Manipulation Room</t>
  </si>
  <si>
    <t>Улаштування поверхонь віконних та дверних укосів (в комплексі)</t>
  </si>
  <si>
    <t>Вигрузка і занесення матеріалів</t>
  </si>
  <si>
    <t>Винесення і погрузка будівельного сміття</t>
  </si>
  <si>
    <t>ПРОЄКТ:Поточний ремонт внутрішніх приміщень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</si>
</sst>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#,##0.00_р_."/>
    <numFmt numFmtId="167" formatCode="#,##0\ [$UAH]"/>
    <numFmt numFmtId="168" formatCode="#,##0.00\ [$UAH]"/>
    <numFmt numFmtId="169" formatCode="#,##0\ &quot;€&quot;"/>
    <numFmt numFmtId="170" formatCode="#,##0_р_."/>
  </numFmts>
  <fonts count="19">
    <font>
      <sz val="11"/>
      <color theme="1"/>
      <name val="Calibri"/>
      <charset val="13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indexed="12"/>
      <name val="Arial"/>
      <family val="2"/>
      <charset val="204"/>
    </font>
    <font>
      <b/>
      <sz val="12"/>
      <color theme="0"/>
      <name val="Arial"/>
      <family val="2"/>
      <charset val="204"/>
    </font>
    <font>
      <i/>
      <sz val="14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5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166" fontId="6" fillId="2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166" fontId="8" fillId="4" borderId="1" xfId="0" applyNumberFormat="1" applyFont="1" applyFill="1" applyBorder="1" applyAlignment="1">
      <alignment horizontal="left" vertical="center" wrapText="1"/>
    </xf>
    <xf numFmtId="166" fontId="9" fillId="4" borderId="1" xfId="0" applyNumberFormat="1" applyFont="1" applyFill="1" applyBorder="1" applyAlignment="1">
      <alignment horizontal="left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0" fontId="5" fillId="0" borderId="0" xfId="0" applyFont="1"/>
    <xf numFmtId="165" fontId="5" fillId="0" borderId="0" xfId="0" applyNumberFormat="1" applyFont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10" fillId="5" borderId="0" xfId="0" applyFont="1" applyFill="1"/>
    <xf numFmtId="167" fontId="13" fillId="3" borderId="3" xfId="0" applyNumberFormat="1" applyFont="1" applyFill="1" applyBorder="1" applyAlignment="1">
      <alignment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8" fillId="4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5" fillId="0" borderId="0" xfId="0" applyNumberFormat="1" applyFont="1"/>
    <xf numFmtId="167" fontId="4" fillId="0" borderId="0" xfId="0" applyNumberFormat="1" applyFont="1"/>
    <xf numFmtId="0" fontId="5" fillId="5" borderId="0" xfId="0" applyFont="1" applyFill="1"/>
    <xf numFmtId="0" fontId="6" fillId="0" borderId="7" xfId="0" applyFont="1" applyBorder="1" applyAlignment="1">
      <alignment horizontal="center" vertical="center"/>
    </xf>
    <xf numFmtId="0" fontId="14" fillId="0" borderId="0" xfId="0" applyFont="1"/>
    <xf numFmtId="169" fontId="4" fillId="0" borderId="0" xfId="0" applyNumberFormat="1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9" fontId="16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167" fontId="5" fillId="5" borderId="0" xfId="2" applyNumberFormat="1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170" fontId="6" fillId="0" borderId="1" xfId="0" applyNumberFormat="1" applyFont="1" applyBorder="1" applyAlignment="1">
      <alignment horizontal="center" vertical="center" wrapText="1"/>
    </xf>
    <xf numFmtId="169" fontId="8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8" fillId="4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4" fillId="0" borderId="0" xfId="2" applyFont="1"/>
    <xf numFmtId="164" fontId="10" fillId="0" borderId="0" xfId="2" applyFont="1" applyAlignment="1">
      <alignment vertical="center"/>
    </xf>
    <xf numFmtId="164" fontId="3" fillId="0" borderId="0" xfId="2" applyFont="1" applyAlignment="1">
      <alignment horizontal="center" vertical="center"/>
    </xf>
    <xf numFmtId="164" fontId="4" fillId="0" borderId="0" xfId="2" applyFont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4" fontId="4" fillId="0" borderId="0" xfId="0" applyNumberFormat="1" applyFont="1"/>
    <xf numFmtId="168" fontId="4" fillId="5" borderId="0" xfId="0" applyNumberFormat="1" applyFont="1" applyFill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166" fontId="6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3" xfId="1"/>
    <cellStyle name="Финансовый" xfId="2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2"/>
  <sheetViews>
    <sheetView tabSelected="1" topLeftCell="A88" zoomScale="84" zoomScaleNormal="84" workbookViewId="0">
      <selection activeCell="B119" sqref="B119"/>
    </sheetView>
  </sheetViews>
  <sheetFormatPr defaultColWidth="9" defaultRowHeight="12.75" customHeight="1"/>
  <cols>
    <col min="1" max="1" width="7.42578125" style="3" customWidth="1"/>
    <col min="2" max="3" width="50.7109375" style="1" customWidth="1"/>
    <col min="4" max="4" width="14.28515625" style="1" customWidth="1"/>
    <col min="5" max="5" width="12" style="1" customWidth="1"/>
    <col min="6" max="6" width="15.28515625" style="1" customWidth="1"/>
    <col min="7" max="7" width="16.5703125" style="31" customWidth="1"/>
    <col min="8" max="8" width="17.28515625" style="1" customWidth="1"/>
    <col min="9" max="9" width="16.85546875" style="1" customWidth="1"/>
    <col min="10" max="10" width="9" style="1" customWidth="1"/>
    <col min="11" max="11" width="18.7109375" style="1" customWidth="1"/>
    <col min="12" max="12" width="13.5703125" style="1" bestFit="1" customWidth="1"/>
    <col min="13" max="13" width="10.7109375" style="65" bestFit="1" customWidth="1"/>
    <col min="14" max="16384" width="9" style="1"/>
  </cols>
  <sheetData>
    <row r="2" spans="1:13" s="23" customFormat="1" ht="21.75" customHeight="1">
      <c r="A2" s="18"/>
      <c r="B2" s="21" t="s">
        <v>0</v>
      </c>
      <c r="C2" s="21" t="s">
        <v>1</v>
      </c>
      <c r="D2" s="21"/>
      <c r="E2" s="21"/>
      <c r="F2" s="21"/>
      <c r="G2" s="26"/>
      <c r="H2" s="21"/>
      <c r="I2" s="22"/>
      <c r="M2" s="66"/>
    </row>
    <row r="3" spans="1:13" s="2" customFormat="1" ht="140.44999999999999" customHeight="1">
      <c r="A3" s="33"/>
      <c r="B3" s="42"/>
      <c r="C3" s="83" t="s">
        <v>249</v>
      </c>
      <c r="D3" s="72"/>
      <c r="E3" s="73"/>
      <c r="F3" s="73"/>
      <c r="G3" s="73"/>
      <c r="H3" s="73"/>
      <c r="I3" s="74"/>
      <c r="M3" s="67"/>
    </row>
    <row r="4" spans="1:13" ht="15.75" customHeight="1">
      <c r="A4" s="78" t="s">
        <v>2</v>
      </c>
      <c r="B4" s="80" t="s">
        <v>3</v>
      </c>
      <c r="C4" s="80" t="s">
        <v>4</v>
      </c>
      <c r="D4" s="80" t="s">
        <v>5</v>
      </c>
      <c r="E4" s="77" t="s">
        <v>6</v>
      </c>
      <c r="F4" s="77" t="s">
        <v>7</v>
      </c>
      <c r="G4" s="77"/>
      <c r="H4" s="77" t="s">
        <v>8</v>
      </c>
      <c r="I4" s="77"/>
      <c r="K4" s="2"/>
      <c r="L4" s="2"/>
      <c r="M4" s="67"/>
    </row>
    <row r="5" spans="1:13" ht="15">
      <c r="A5" s="79"/>
      <c r="B5" s="81"/>
      <c r="C5" s="81"/>
      <c r="D5" s="81"/>
      <c r="E5" s="82"/>
      <c r="F5" s="8" t="s">
        <v>9</v>
      </c>
      <c r="G5" s="27" t="s">
        <v>10</v>
      </c>
      <c r="H5" s="8" t="s">
        <v>9</v>
      </c>
      <c r="I5" s="7" t="s">
        <v>10</v>
      </c>
      <c r="K5" s="2"/>
      <c r="L5" s="2"/>
      <c r="M5" s="67"/>
    </row>
    <row r="6" spans="1:13" s="4" customFormat="1" ht="20.25" customHeight="1">
      <c r="A6" s="12"/>
      <c r="B6" s="13" t="s">
        <v>20</v>
      </c>
      <c r="C6" s="13" t="s">
        <v>21</v>
      </c>
      <c r="D6" s="13"/>
      <c r="E6" s="14"/>
      <c r="F6" s="15"/>
      <c r="G6" s="28">
        <f>SUM(G7:G20)</f>
        <v>0</v>
      </c>
      <c r="H6" s="16"/>
      <c r="I6" s="28">
        <f>SUM(I7:I20)</f>
        <v>0</v>
      </c>
      <c r="K6" s="2"/>
      <c r="L6" s="2"/>
      <c r="M6" s="67"/>
    </row>
    <row r="7" spans="1:13" ht="45">
      <c r="A7" s="9" t="s">
        <v>11</v>
      </c>
      <c r="B7" s="24" t="s">
        <v>129</v>
      </c>
      <c r="C7" s="24" t="s">
        <v>58</v>
      </c>
      <c r="D7" s="10" t="s">
        <v>22</v>
      </c>
      <c r="E7" s="48">
        <v>1</v>
      </c>
      <c r="F7" s="11"/>
      <c r="G7" s="29">
        <f t="shared" ref="G7:G20" si="0">E7*F7</f>
        <v>0</v>
      </c>
      <c r="H7" s="11"/>
      <c r="I7" s="29">
        <f t="shared" ref="I7:I20" si="1">E7*H7</f>
        <v>0</v>
      </c>
      <c r="J7" s="1">
        <v>5000</v>
      </c>
      <c r="K7" s="70">
        <f>E7*J7</f>
        <v>5000</v>
      </c>
      <c r="L7" s="2"/>
    </row>
    <row r="8" spans="1:13" ht="30">
      <c r="A8" s="9" t="s">
        <v>13</v>
      </c>
      <c r="B8" s="17" t="s">
        <v>130</v>
      </c>
      <c r="C8" s="17" t="s">
        <v>59</v>
      </c>
      <c r="D8" s="10" t="s">
        <v>22</v>
      </c>
      <c r="E8" s="48">
        <v>1</v>
      </c>
      <c r="F8" s="11"/>
      <c r="G8" s="29">
        <f t="shared" si="0"/>
        <v>0</v>
      </c>
      <c r="H8" s="11"/>
      <c r="I8" s="29">
        <f t="shared" si="1"/>
        <v>0</v>
      </c>
      <c r="J8" s="1">
        <v>800</v>
      </c>
      <c r="K8" s="70">
        <f t="shared" ref="K8:K71" si="2">E8*J8</f>
        <v>800</v>
      </c>
      <c r="L8" s="4"/>
    </row>
    <row r="9" spans="1:13" ht="15">
      <c r="A9" s="9" t="s">
        <v>14</v>
      </c>
      <c r="B9" s="17" t="s">
        <v>131</v>
      </c>
      <c r="C9" s="17" t="s">
        <v>31</v>
      </c>
      <c r="D9" s="10" t="s">
        <v>22</v>
      </c>
      <c r="E9" s="48">
        <v>2</v>
      </c>
      <c r="F9" s="11"/>
      <c r="G9" s="29">
        <f t="shared" si="0"/>
        <v>0</v>
      </c>
      <c r="H9" s="11"/>
      <c r="I9" s="29">
        <f t="shared" si="1"/>
        <v>0</v>
      </c>
      <c r="J9" s="1">
        <v>1000</v>
      </c>
      <c r="K9" s="70">
        <f t="shared" si="2"/>
        <v>2000</v>
      </c>
      <c r="L9" s="4"/>
    </row>
    <row r="10" spans="1:13" ht="15">
      <c r="A10" s="9" t="s">
        <v>15</v>
      </c>
      <c r="B10" s="17" t="s">
        <v>132</v>
      </c>
      <c r="C10" s="17" t="s">
        <v>33</v>
      </c>
      <c r="D10" s="10" t="s">
        <v>22</v>
      </c>
      <c r="E10" s="48">
        <v>1</v>
      </c>
      <c r="F10" s="11"/>
      <c r="G10" s="29">
        <f t="shared" si="0"/>
        <v>0</v>
      </c>
      <c r="H10" s="11"/>
      <c r="I10" s="29">
        <f t="shared" si="1"/>
        <v>0</v>
      </c>
      <c r="J10" s="1">
        <v>600</v>
      </c>
      <c r="K10" s="70">
        <f t="shared" si="2"/>
        <v>600</v>
      </c>
      <c r="L10" s="4"/>
    </row>
    <row r="11" spans="1:13" ht="30">
      <c r="A11" s="9" t="s">
        <v>16</v>
      </c>
      <c r="B11" s="17" t="s">
        <v>133</v>
      </c>
      <c r="C11" s="17" t="s">
        <v>60</v>
      </c>
      <c r="D11" s="10" t="s">
        <v>22</v>
      </c>
      <c r="E11" s="48">
        <v>1</v>
      </c>
      <c r="F11" s="11"/>
      <c r="G11" s="29">
        <f t="shared" si="0"/>
        <v>0</v>
      </c>
      <c r="H11" s="11"/>
      <c r="I11" s="29">
        <f t="shared" si="1"/>
        <v>0</v>
      </c>
      <c r="J11" s="1">
        <v>1500</v>
      </c>
      <c r="K11" s="70">
        <f t="shared" si="2"/>
        <v>1500</v>
      </c>
      <c r="L11" s="4"/>
    </row>
    <row r="12" spans="1:13" ht="15">
      <c r="A12" s="9" t="s">
        <v>17</v>
      </c>
      <c r="B12" s="17" t="s">
        <v>134</v>
      </c>
      <c r="C12" s="17" t="s">
        <v>32</v>
      </c>
      <c r="D12" s="10" t="s">
        <v>22</v>
      </c>
      <c r="E12" s="48">
        <v>1</v>
      </c>
      <c r="F12" s="11"/>
      <c r="G12" s="29">
        <f t="shared" si="0"/>
        <v>0</v>
      </c>
      <c r="H12" s="11"/>
      <c r="I12" s="29">
        <f t="shared" si="1"/>
        <v>0</v>
      </c>
      <c r="J12" s="1">
        <v>1000</v>
      </c>
      <c r="K12" s="70">
        <f t="shared" si="2"/>
        <v>1000</v>
      </c>
      <c r="L12" s="4"/>
    </row>
    <row r="13" spans="1:13" ht="15">
      <c r="A13" s="9" t="s">
        <v>126</v>
      </c>
      <c r="B13" s="17" t="s">
        <v>135</v>
      </c>
      <c r="C13" s="17" t="s">
        <v>24</v>
      </c>
      <c r="D13" s="10" t="s">
        <v>22</v>
      </c>
      <c r="E13" s="48">
        <v>5</v>
      </c>
      <c r="F13" s="11"/>
      <c r="G13" s="29">
        <f t="shared" si="0"/>
        <v>0</v>
      </c>
      <c r="H13" s="11"/>
      <c r="I13" s="29">
        <f t="shared" si="1"/>
        <v>0</v>
      </c>
      <c r="J13" s="1">
        <v>500</v>
      </c>
      <c r="K13" s="70">
        <f t="shared" si="2"/>
        <v>2500</v>
      </c>
    </row>
    <row r="14" spans="1:13" ht="15">
      <c r="A14" s="9" t="s">
        <v>23</v>
      </c>
      <c r="B14" s="17" t="s">
        <v>136</v>
      </c>
      <c r="C14" s="17" t="s">
        <v>62</v>
      </c>
      <c r="D14" s="10" t="s">
        <v>22</v>
      </c>
      <c r="E14" s="48">
        <v>3</v>
      </c>
      <c r="F14" s="11"/>
      <c r="G14" s="29">
        <f t="shared" si="0"/>
        <v>0</v>
      </c>
      <c r="H14" s="11"/>
      <c r="I14" s="29">
        <f t="shared" si="1"/>
        <v>0</v>
      </c>
      <c r="J14" s="1">
        <v>500</v>
      </c>
      <c r="K14" s="70">
        <f t="shared" si="2"/>
        <v>1500</v>
      </c>
    </row>
    <row r="15" spans="1:13" ht="15">
      <c r="A15" s="9" t="s">
        <v>127</v>
      </c>
      <c r="B15" s="17" t="s">
        <v>137</v>
      </c>
      <c r="C15" s="17" t="s">
        <v>63</v>
      </c>
      <c r="D15" s="10" t="s">
        <v>22</v>
      </c>
      <c r="E15" s="48">
        <v>4</v>
      </c>
      <c r="F15" s="11"/>
      <c r="G15" s="29">
        <f t="shared" si="0"/>
        <v>0</v>
      </c>
      <c r="H15" s="11"/>
      <c r="I15" s="29">
        <f t="shared" si="1"/>
        <v>0</v>
      </c>
      <c r="J15" s="1">
        <v>500</v>
      </c>
      <c r="K15" s="70">
        <f t="shared" si="2"/>
        <v>2000</v>
      </c>
    </row>
    <row r="16" spans="1:13" ht="15">
      <c r="A16" s="9" t="s">
        <v>27</v>
      </c>
      <c r="B16" s="17" t="s">
        <v>138</v>
      </c>
      <c r="C16" s="17" t="s">
        <v>61</v>
      </c>
      <c r="D16" s="10" t="s">
        <v>22</v>
      </c>
      <c r="E16" s="48">
        <v>1</v>
      </c>
      <c r="F16" s="11"/>
      <c r="G16" s="29">
        <f t="shared" si="0"/>
        <v>0</v>
      </c>
      <c r="H16" s="11"/>
      <c r="I16" s="29">
        <f t="shared" si="1"/>
        <v>0</v>
      </c>
      <c r="J16" s="1">
        <v>500</v>
      </c>
      <c r="K16" s="70">
        <f t="shared" si="2"/>
        <v>500</v>
      </c>
    </row>
    <row r="17" spans="1:14" ht="15">
      <c r="A17" s="9" t="s">
        <v>29</v>
      </c>
      <c r="B17" s="17" t="s">
        <v>139</v>
      </c>
      <c r="C17" s="17" t="s">
        <v>25</v>
      </c>
      <c r="D17" s="10" t="s">
        <v>22</v>
      </c>
      <c r="E17" s="48">
        <v>3</v>
      </c>
      <c r="F17" s="11"/>
      <c r="G17" s="29">
        <f t="shared" si="0"/>
        <v>0</v>
      </c>
      <c r="H17" s="11"/>
      <c r="I17" s="29">
        <f t="shared" si="1"/>
        <v>0</v>
      </c>
      <c r="J17" s="1">
        <v>500</v>
      </c>
      <c r="K17" s="70">
        <f t="shared" si="2"/>
        <v>1500</v>
      </c>
    </row>
    <row r="18" spans="1:14" ht="15">
      <c r="A18" s="9" t="s">
        <v>128</v>
      </c>
      <c r="B18" s="17" t="s">
        <v>140</v>
      </c>
      <c r="C18" s="17" t="s">
        <v>26</v>
      </c>
      <c r="D18" s="10" t="s">
        <v>22</v>
      </c>
      <c r="E18" s="48">
        <v>1</v>
      </c>
      <c r="F18" s="11"/>
      <c r="G18" s="29">
        <f t="shared" si="0"/>
        <v>0</v>
      </c>
      <c r="H18" s="11"/>
      <c r="I18" s="29">
        <f t="shared" si="1"/>
        <v>0</v>
      </c>
      <c r="J18" s="1">
        <v>500</v>
      </c>
      <c r="K18" s="70">
        <f t="shared" si="2"/>
        <v>500</v>
      </c>
    </row>
    <row r="19" spans="1:14" ht="18" customHeight="1">
      <c r="A19" s="9" t="s">
        <v>30</v>
      </c>
      <c r="B19" s="17" t="s">
        <v>141</v>
      </c>
      <c r="C19" s="17" t="s">
        <v>28</v>
      </c>
      <c r="D19" s="10" t="s">
        <v>22</v>
      </c>
      <c r="E19" s="48">
        <v>1</v>
      </c>
      <c r="F19" s="11"/>
      <c r="G19" s="29">
        <f t="shared" si="0"/>
        <v>0</v>
      </c>
      <c r="H19" s="11"/>
      <c r="I19" s="29">
        <f t="shared" si="1"/>
        <v>0</v>
      </c>
      <c r="J19" s="1">
        <v>5100</v>
      </c>
      <c r="K19" s="70">
        <f t="shared" si="2"/>
        <v>5100</v>
      </c>
    </row>
    <row r="20" spans="1:14" ht="15">
      <c r="A20" s="9" t="s">
        <v>34</v>
      </c>
      <c r="B20" s="17" t="s">
        <v>142</v>
      </c>
      <c r="C20" s="17" t="s">
        <v>35</v>
      </c>
      <c r="D20" s="10" t="s">
        <v>18</v>
      </c>
      <c r="E20" s="48">
        <v>350</v>
      </c>
      <c r="F20" s="11"/>
      <c r="G20" s="29">
        <f t="shared" si="0"/>
        <v>0</v>
      </c>
      <c r="H20" s="11"/>
      <c r="I20" s="29">
        <f t="shared" si="1"/>
        <v>0</v>
      </c>
      <c r="J20" s="1">
        <v>50</v>
      </c>
      <c r="K20" s="70">
        <f t="shared" si="2"/>
        <v>17500</v>
      </c>
    </row>
    <row r="21" spans="1:14" s="4" customFormat="1" ht="15.75">
      <c r="A21" s="12"/>
      <c r="B21" s="13" t="s">
        <v>36</v>
      </c>
      <c r="C21" s="13" t="s">
        <v>37</v>
      </c>
      <c r="D21" s="13"/>
      <c r="E21" s="14"/>
      <c r="F21" s="15"/>
      <c r="G21" s="28">
        <f>SUM(G22:G61)</f>
        <v>0</v>
      </c>
      <c r="H21" s="49"/>
      <c r="I21" s="28">
        <f>SUM(I22:I61)</f>
        <v>0</v>
      </c>
      <c r="K21" s="70">
        <f t="shared" si="2"/>
        <v>0</v>
      </c>
      <c r="L21" s="1"/>
      <c r="M21" s="65"/>
      <c r="N21" s="1"/>
    </row>
    <row r="22" spans="1:14" ht="30">
      <c r="A22" s="9" t="s">
        <v>11</v>
      </c>
      <c r="B22" s="50" t="s">
        <v>180</v>
      </c>
      <c r="C22" s="50" t="s">
        <v>64</v>
      </c>
      <c r="D22" s="10" t="s">
        <v>12</v>
      </c>
      <c r="E22" s="11">
        <f>3.889*2.655</f>
        <v>10.325294999999999</v>
      </c>
      <c r="F22" s="11"/>
      <c r="G22" s="29">
        <f t="shared" ref="G22:G28" si="3">E22*F22</f>
        <v>0</v>
      </c>
      <c r="H22" s="11"/>
      <c r="I22" s="29">
        <f>H22*E22</f>
        <v>0</v>
      </c>
      <c r="J22" s="1">
        <v>70</v>
      </c>
      <c r="K22" s="70">
        <f t="shared" si="2"/>
        <v>722.77064999999993</v>
      </c>
    </row>
    <row r="23" spans="1:14" ht="30">
      <c r="A23" s="9" t="s">
        <v>13</v>
      </c>
      <c r="B23" s="50" t="s">
        <v>179</v>
      </c>
      <c r="C23" s="50" t="s">
        <v>65</v>
      </c>
      <c r="D23" s="10" t="s">
        <v>12</v>
      </c>
      <c r="E23" s="11">
        <f>3.8*3.3</f>
        <v>12.54</v>
      </c>
      <c r="F23" s="11"/>
      <c r="G23" s="29">
        <f t="shared" si="3"/>
        <v>0</v>
      </c>
      <c r="H23" s="11"/>
      <c r="I23" s="29">
        <f>H23*E23</f>
        <v>0</v>
      </c>
      <c r="J23" s="1">
        <v>70</v>
      </c>
      <c r="K23" s="70">
        <f t="shared" si="2"/>
        <v>877.8</v>
      </c>
    </row>
    <row r="24" spans="1:14" ht="30">
      <c r="A24" s="9" t="s">
        <v>14</v>
      </c>
      <c r="B24" s="50" t="s">
        <v>178</v>
      </c>
      <c r="C24" s="50" t="s">
        <v>66</v>
      </c>
      <c r="D24" s="10" t="s">
        <v>12</v>
      </c>
      <c r="E24" s="11">
        <f>3.8*3.2</f>
        <v>12.16</v>
      </c>
      <c r="F24" s="11"/>
      <c r="G24" s="29">
        <f t="shared" si="3"/>
        <v>0</v>
      </c>
      <c r="H24" s="11"/>
      <c r="I24" s="29">
        <f t="shared" ref="I24:I33" si="4">H24*E24</f>
        <v>0</v>
      </c>
      <c r="J24" s="1">
        <v>70</v>
      </c>
      <c r="K24" s="70">
        <f t="shared" si="2"/>
        <v>851.2</v>
      </c>
    </row>
    <row r="25" spans="1:14" ht="30">
      <c r="A25" s="9" t="s">
        <v>15</v>
      </c>
      <c r="B25" s="50" t="s">
        <v>177</v>
      </c>
      <c r="C25" s="50" t="s">
        <v>67</v>
      </c>
      <c r="D25" s="10" t="s">
        <v>12</v>
      </c>
      <c r="E25" s="11">
        <f>3.8*4.8</f>
        <v>18.239999999999998</v>
      </c>
      <c r="F25" s="11"/>
      <c r="G25" s="29">
        <f t="shared" si="3"/>
        <v>0</v>
      </c>
      <c r="H25" s="11"/>
      <c r="I25" s="29">
        <f t="shared" si="4"/>
        <v>0</v>
      </c>
      <c r="J25" s="1">
        <v>70</v>
      </c>
      <c r="K25" s="70">
        <f t="shared" si="2"/>
        <v>1276.8</v>
      </c>
    </row>
    <row r="26" spans="1:14" ht="30">
      <c r="A26" s="9" t="s">
        <v>16</v>
      </c>
      <c r="B26" s="50" t="s">
        <v>176</v>
      </c>
      <c r="C26" s="50" t="s">
        <v>112</v>
      </c>
      <c r="D26" s="10" t="s">
        <v>12</v>
      </c>
      <c r="E26" s="11">
        <f>(4*3.7)+(2.85*3.7)</f>
        <v>25.345000000000002</v>
      </c>
      <c r="F26" s="11"/>
      <c r="G26" s="29">
        <f t="shared" si="3"/>
        <v>0</v>
      </c>
      <c r="H26" s="11"/>
      <c r="I26" s="29">
        <f t="shared" si="4"/>
        <v>0</v>
      </c>
      <c r="J26" s="1">
        <v>70</v>
      </c>
      <c r="K26" s="70">
        <f t="shared" si="2"/>
        <v>1774.15</v>
      </c>
    </row>
    <row r="27" spans="1:14" ht="30">
      <c r="A27" s="9" t="s">
        <v>17</v>
      </c>
      <c r="B27" s="50" t="s">
        <v>175</v>
      </c>
      <c r="C27" s="50" t="s">
        <v>113</v>
      </c>
      <c r="D27" s="10" t="s">
        <v>12</v>
      </c>
      <c r="E27" s="11">
        <f>5.7*3.7</f>
        <v>21.090000000000003</v>
      </c>
      <c r="F27" s="11"/>
      <c r="G27" s="29">
        <f t="shared" si="3"/>
        <v>0</v>
      </c>
      <c r="H27" s="11"/>
      <c r="I27" s="29">
        <f t="shared" si="4"/>
        <v>0</v>
      </c>
      <c r="J27" s="1">
        <v>70</v>
      </c>
      <c r="K27" s="70">
        <f t="shared" si="2"/>
        <v>1476.3000000000002</v>
      </c>
    </row>
    <row r="28" spans="1:14" ht="45">
      <c r="A28" s="9" t="s">
        <v>126</v>
      </c>
      <c r="B28" s="50" t="s">
        <v>174</v>
      </c>
      <c r="C28" s="50" t="s">
        <v>68</v>
      </c>
      <c r="D28" s="10" t="s">
        <v>12</v>
      </c>
      <c r="E28" s="11">
        <f>E22</f>
        <v>10.325294999999999</v>
      </c>
      <c r="F28" s="11"/>
      <c r="G28" s="29">
        <f t="shared" si="3"/>
        <v>0</v>
      </c>
      <c r="H28" s="11"/>
      <c r="I28" s="29">
        <f t="shared" si="4"/>
        <v>0</v>
      </c>
      <c r="J28" s="1">
        <v>50</v>
      </c>
      <c r="K28" s="70">
        <f t="shared" si="2"/>
        <v>516.26474999999994</v>
      </c>
    </row>
    <row r="29" spans="1:14" ht="45">
      <c r="A29" s="9" t="s">
        <v>23</v>
      </c>
      <c r="B29" s="50" t="s">
        <v>173</v>
      </c>
      <c r="C29" s="50" t="s">
        <v>69</v>
      </c>
      <c r="D29" s="10" t="s">
        <v>12</v>
      </c>
      <c r="E29" s="11">
        <f>E23</f>
        <v>12.54</v>
      </c>
      <c r="F29" s="11"/>
      <c r="G29" s="29">
        <f t="shared" ref="G29:G33" si="5">E29*F29</f>
        <v>0</v>
      </c>
      <c r="H29" s="11"/>
      <c r="I29" s="29">
        <f t="shared" si="4"/>
        <v>0</v>
      </c>
      <c r="J29" s="1">
        <v>50</v>
      </c>
      <c r="K29" s="70">
        <f t="shared" si="2"/>
        <v>627</v>
      </c>
    </row>
    <row r="30" spans="1:14" ht="45">
      <c r="A30" s="9" t="s">
        <v>127</v>
      </c>
      <c r="B30" s="50" t="s">
        <v>172</v>
      </c>
      <c r="C30" s="50" t="s">
        <v>70</v>
      </c>
      <c r="D30" s="10" t="s">
        <v>12</v>
      </c>
      <c r="E30" s="11">
        <f>E24</f>
        <v>12.16</v>
      </c>
      <c r="F30" s="11"/>
      <c r="G30" s="29">
        <f t="shared" si="5"/>
        <v>0</v>
      </c>
      <c r="H30" s="11"/>
      <c r="I30" s="29">
        <f t="shared" si="4"/>
        <v>0</v>
      </c>
      <c r="J30" s="1">
        <v>50</v>
      </c>
      <c r="K30" s="70">
        <f t="shared" si="2"/>
        <v>608</v>
      </c>
    </row>
    <row r="31" spans="1:14" ht="45">
      <c r="A31" s="9" t="s">
        <v>27</v>
      </c>
      <c r="B31" s="50" t="s">
        <v>171</v>
      </c>
      <c r="C31" s="50" t="s">
        <v>71</v>
      </c>
      <c r="D31" s="10" t="s">
        <v>12</v>
      </c>
      <c r="E31" s="11">
        <f>E25</f>
        <v>18.239999999999998</v>
      </c>
      <c r="F31" s="11"/>
      <c r="G31" s="29">
        <f t="shared" si="5"/>
        <v>0</v>
      </c>
      <c r="H31" s="11"/>
      <c r="I31" s="29">
        <f t="shared" si="4"/>
        <v>0</v>
      </c>
      <c r="J31" s="1">
        <v>50</v>
      </c>
      <c r="K31" s="70">
        <f t="shared" si="2"/>
        <v>911.99999999999989</v>
      </c>
    </row>
    <row r="32" spans="1:14" ht="45">
      <c r="A32" s="9" t="s">
        <v>29</v>
      </c>
      <c r="B32" s="50" t="s">
        <v>181</v>
      </c>
      <c r="C32" s="50" t="s">
        <v>114</v>
      </c>
      <c r="D32" s="10" t="s">
        <v>12</v>
      </c>
      <c r="E32" s="11">
        <f t="shared" ref="E32:E33" si="6">E26</f>
        <v>25.345000000000002</v>
      </c>
      <c r="F32" s="11"/>
      <c r="G32" s="29">
        <f t="shared" si="5"/>
        <v>0</v>
      </c>
      <c r="H32" s="11"/>
      <c r="I32" s="29">
        <f t="shared" si="4"/>
        <v>0</v>
      </c>
      <c r="J32" s="1">
        <v>50</v>
      </c>
      <c r="K32" s="70">
        <f t="shared" si="2"/>
        <v>1267.2500000000002</v>
      </c>
    </row>
    <row r="33" spans="1:11" ht="45">
      <c r="A33" s="9" t="s">
        <v>128</v>
      </c>
      <c r="B33" s="50" t="s">
        <v>182</v>
      </c>
      <c r="C33" s="50" t="s">
        <v>115</v>
      </c>
      <c r="D33" s="10" t="s">
        <v>12</v>
      </c>
      <c r="E33" s="11">
        <f t="shared" si="6"/>
        <v>21.090000000000003</v>
      </c>
      <c r="F33" s="11"/>
      <c r="G33" s="29">
        <f t="shared" si="5"/>
        <v>0</v>
      </c>
      <c r="H33" s="11"/>
      <c r="I33" s="29">
        <f t="shared" si="4"/>
        <v>0</v>
      </c>
      <c r="J33" s="1">
        <v>50</v>
      </c>
      <c r="K33" s="70">
        <f t="shared" si="2"/>
        <v>1054.5000000000002</v>
      </c>
    </row>
    <row r="34" spans="1:11" ht="30">
      <c r="A34" s="9" t="s">
        <v>30</v>
      </c>
      <c r="B34" s="50" t="s">
        <v>183</v>
      </c>
      <c r="C34" s="50" t="s">
        <v>72</v>
      </c>
      <c r="D34" s="10" t="s">
        <v>12</v>
      </c>
      <c r="E34" s="11">
        <f>E22</f>
        <v>10.325294999999999</v>
      </c>
      <c r="F34" s="11"/>
      <c r="G34" s="29">
        <f t="shared" ref="G34:G63" si="7">E34*F34</f>
        <v>0</v>
      </c>
      <c r="H34" s="11"/>
      <c r="I34" s="29">
        <f t="shared" ref="I34:I63" si="8">H34*E34</f>
        <v>0</v>
      </c>
      <c r="J34" s="1">
        <v>30</v>
      </c>
      <c r="K34" s="70">
        <f t="shared" si="2"/>
        <v>309.75884999999994</v>
      </c>
    </row>
    <row r="35" spans="1:11" ht="30">
      <c r="A35" s="9" t="s">
        <v>34</v>
      </c>
      <c r="B35" s="50" t="s">
        <v>184</v>
      </c>
      <c r="C35" s="50" t="s">
        <v>73</v>
      </c>
      <c r="D35" s="10" t="s">
        <v>12</v>
      </c>
      <c r="E35" s="11">
        <f>E23</f>
        <v>12.54</v>
      </c>
      <c r="F35" s="11"/>
      <c r="G35" s="29">
        <f t="shared" si="7"/>
        <v>0</v>
      </c>
      <c r="H35" s="11"/>
      <c r="I35" s="29">
        <f t="shared" si="8"/>
        <v>0</v>
      </c>
      <c r="J35" s="1">
        <v>30</v>
      </c>
      <c r="K35" s="70">
        <f t="shared" si="2"/>
        <v>376.2</v>
      </c>
    </row>
    <row r="36" spans="1:11" ht="30">
      <c r="A36" s="9" t="s">
        <v>143</v>
      </c>
      <c r="B36" s="50" t="s">
        <v>185</v>
      </c>
      <c r="C36" s="50" t="s">
        <v>74</v>
      </c>
      <c r="D36" s="10" t="s">
        <v>12</v>
      </c>
      <c r="E36" s="11">
        <f>E24</f>
        <v>12.16</v>
      </c>
      <c r="F36" s="11"/>
      <c r="G36" s="29">
        <f t="shared" si="7"/>
        <v>0</v>
      </c>
      <c r="H36" s="11"/>
      <c r="I36" s="29">
        <f t="shared" si="8"/>
        <v>0</v>
      </c>
      <c r="J36" s="1">
        <v>30</v>
      </c>
      <c r="K36" s="70">
        <f t="shared" si="2"/>
        <v>364.8</v>
      </c>
    </row>
    <row r="37" spans="1:11" ht="30">
      <c r="A37" s="9" t="s">
        <v>144</v>
      </c>
      <c r="B37" s="50" t="s">
        <v>186</v>
      </c>
      <c r="C37" s="50" t="s">
        <v>75</v>
      </c>
      <c r="D37" s="10" t="s">
        <v>12</v>
      </c>
      <c r="E37" s="11">
        <f>E25</f>
        <v>18.239999999999998</v>
      </c>
      <c r="F37" s="11"/>
      <c r="G37" s="29">
        <f t="shared" si="7"/>
        <v>0</v>
      </c>
      <c r="H37" s="11"/>
      <c r="I37" s="29">
        <f t="shared" si="8"/>
        <v>0</v>
      </c>
      <c r="J37" s="1">
        <v>30</v>
      </c>
      <c r="K37" s="70">
        <f t="shared" si="2"/>
        <v>547.19999999999993</v>
      </c>
    </row>
    <row r="38" spans="1:11" ht="30">
      <c r="A38" s="9" t="s">
        <v>145</v>
      </c>
      <c r="B38" s="50" t="s">
        <v>187</v>
      </c>
      <c r="C38" s="50" t="s">
        <v>116</v>
      </c>
      <c r="D38" s="10" t="s">
        <v>12</v>
      </c>
      <c r="E38" s="11">
        <f t="shared" ref="E38:E39" si="9">E26</f>
        <v>25.345000000000002</v>
      </c>
      <c r="F38" s="11"/>
      <c r="G38" s="29">
        <f t="shared" si="7"/>
        <v>0</v>
      </c>
      <c r="H38" s="11"/>
      <c r="I38" s="29">
        <f t="shared" si="8"/>
        <v>0</v>
      </c>
      <c r="J38" s="1">
        <v>30</v>
      </c>
      <c r="K38" s="70">
        <f t="shared" si="2"/>
        <v>760.35</v>
      </c>
    </row>
    <row r="39" spans="1:11" ht="15">
      <c r="A39" s="9" t="s">
        <v>146</v>
      </c>
      <c r="B39" s="50" t="s">
        <v>188</v>
      </c>
      <c r="C39" s="50" t="s">
        <v>117</v>
      </c>
      <c r="D39" s="10" t="s">
        <v>12</v>
      </c>
      <c r="E39" s="11">
        <f t="shared" si="9"/>
        <v>21.090000000000003</v>
      </c>
      <c r="F39" s="11"/>
      <c r="G39" s="29">
        <f t="shared" si="7"/>
        <v>0</v>
      </c>
      <c r="H39" s="11"/>
      <c r="I39" s="29">
        <f t="shared" si="8"/>
        <v>0</v>
      </c>
      <c r="J39" s="1">
        <v>30</v>
      </c>
      <c r="K39" s="70">
        <f t="shared" si="2"/>
        <v>632.70000000000005</v>
      </c>
    </row>
    <row r="40" spans="1:11" ht="30">
      <c r="A40" s="9" t="s">
        <v>147</v>
      </c>
      <c r="B40" s="50" t="s">
        <v>189</v>
      </c>
      <c r="C40" s="50" t="s">
        <v>76</v>
      </c>
      <c r="D40" s="10" t="s">
        <v>12</v>
      </c>
      <c r="E40" s="11">
        <f>E22</f>
        <v>10.325294999999999</v>
      </c>
      <c r="F40" s="11"/>
      <c r="G40" s="29">
        <f t="shared" si="7"/>
        <v>0</v>
      </c>
      <c r="H40" s="11"/>
      <c r="I40" s="29">
        <f t="shared" si="8"/>
        <v>0</v>
      </c>
      <c r="J40" s="1">
        <v>30</v>
      </c>
      <c r="K40" s="70">
        <f t="shared" si="2"/>
        <v>309.75884999999994</v>
      </c>
    </row>
    <row r="41" spans="1:11" ht="15">
      <c r="A41" s="9" t="s">
        <v>148</v>
      </c>
      <c r="B41" s="50" t="s">
        <v>190</v>
      </c>
      <c r="C41" s="50" t="s">
        <v>77</v>
      </c>
      <c r="D41" s="10" t="s">
        <v>12</v>
      </c>
      <c r="E41" s="11">
        <f>E23</f>
        <v>12.54</v>
      </c>
      <c r="F41" s="11"/>
      <c r="G41" s="29">
        <f t="shared" si="7"/>
        <v>0</v>
      </c>
      <c r="H41" s="11"/>
      <c r="I41" s="29">
        <f t="shared" si="8"/>
        <v>0</v>
      </c>
      <c r="J41" s="1">
        <v>30</v>
      </c>
      <c r="K41" s="70">
        <f t="shared" si="2"/>
        <v>376.2</v>
      </c>
    </row>
    <row r="42" spans="1:11" ht="30">
      <c r="A42" s="9" t="s">
        <v>149</v>
      </c>
      <c r="B42" s="50" t="s">
        <v>191</v>
      </c>
      <c r="C42" s="50" t="s">
        <v>78</v>
      </c>
      <c r="D42" s="10" t="s">
        <v>12</v>
      </c>
      <c r="E42" s="11">
        <f>E24</f>
        <v>12.16</v>
      </c>
      <c r="F42" s="11"/>
      <c r="G42" s="29">
        <f t="shared" si="7"/>
        <v>0</v>
      </c>
      <c r="H42" s="11"/>
      <c r="I42" s="29">
        <f t="shared" si="8"/>
        <v>0</v>
      </c>
      <c r="J42" s="1">
        <v>30</v>
      </c>
      <c r="K42" s="70">
        <f t="shared" si="2"/>
        <v>364.8</v>
      </c>
    </row>
    <row r="43" spans="1:11" ht="30">
      <c r="A43" s="9" t="s">
        <v>150</v>
      </c>
      <c r="B43" s="50" t="s">
        <v>192</v>
      </c>
      <c r="C43" s="50" t="s">
        <v>79</v>
      </c>
      <c r="D43" s="10" t="s">
        <v>12</v>
      </c>
      <c r="E43" s="11">
        <f>E25</f>
        <v>18.239999999999998</v>
      </c>
      <c r="F43" s="11"/>
      <c r="G43" s="29">
        <f t="shared" si="7"/>
        <v>0</v>
      </c>
      <c r="H43" s="11"/>
      <c r="I43" s="29">
        <f t="shared" si="8"/>
        <v>0</v>
      </c>
      <c r="J43" s="1">
        <v>30</v>
      </c>
      <c r="K43" s="70">
        <f t="shared" si="2"/>
        <v>547.19999999999993</v>
      </c>
    </row>
    <row r="44" spans="1:11" ht="15">
      <c r="A44" s="9" t="s">
        <v>151</v>
      </c>
      <c r="B44" s="50" t="s">
        <v>193</v>
      </c>
      <c r="C44" s="50" t="s">
        <v>118</v>
      </c>
      <c r="D44" s="10" t="s">
        <v>12</v>
      </c>
      <c r="E44" s="11">
        <f t="shared" ref="E44:E45" si="10">E26</f>
        <v>25.345000000000002</v>
      </c>
      <c r="F44" s="11"/>
      <c r="G44" s="29">
        <f t="shared" si="7"/>
        <v>0</v>
      </c>
      <c r="H44" s="11"/>
      <c r="I44" s="29">
        <f t="shared" si="8"/>
        <v>0</v>
      </c>
      <c r="J44" s="1">
        <v>30</v>
      </c>
      <c r="K44" s="70">
        <f t="shared" si="2"/>
        <v>760.35</v>
      </c>
    </row>
    <row r="45" spans="1:11" ht="15">
      <c r="A45" s="9" t="s">
        <v>152</v>
      </c>
      <c r="B45" s="50" t="s">
        <v>194</v>
      </c>
      <c r="C45" s="50" t="s">
        <v>119</v>
      </c>
      <c r="D45" s="10" t="s">
        <v>12</v>
      </c>
      <c r="E45" s="11">
        <f t="shared" si="10"/>
        <v>21.090000000000003</v>
      </c>
      <c r="F45" s="11"/>
      <c r="G45" s="29">
        <f t="shared" si="7"/>
        <v>0</v>
      </c>
      <c r="H45" s="11"/>
      <c r="I45" s="29">
        <f t="shared" si="8"/>
        <v>0</v>
      </c>
      <c r="J45" s="1">
        <v>30</v>
      </c>
      <c r="K45" s="70">
        <f t="shared" si="2"/>
        <v>632.70000000000005</v>
      </c>
    </row>
    <row r="46" spans="1:11" ht="45">
      <c r="A46" s="9" t="s">
        <v>153</v>
      </c>
      <c r="B46" s="50" t="s">
        <v>195</v>
      </c>
      <c r="C46" s="50" t="s">
        <v>80</v>
      </c>
      <c r="D46" s="10" t="s">
        <v>12</v>
      </c>
      <c r="E46" s="11">
        <f>E22</f>
        <v>10.325294999999999</v>
      </c>
      <c r="F46" s="11"/>
      <c r="G46" s="29">
        <f t="shared" si="7"/>
        <v>0</v>
      </c>
      <c r="H46" s="11"/>
      <c r="I46" s="29">
        <f t="shared" si="8"/>
        <v>0</v>
      </c>
      <c r="J46" s="1">
        <v>180</v>
      </c>
      <c r="K46" s="70">
        <f t="shared" si="2"/>
        <v>1858.5530999999999</v>
      </c>
    </row>
    <row r="47" spans="1:11" ht="30">
      <c r="A47" s="9" t="s">
        <v>154</v>
      </c>
      <c r="B47" s="50" t="s">
        <v>196</v>
      </c>
      <c r="C47" s="50" t="s">
        <v>81</v>
      </c>
      <c r="D47" s="10" t="s">
        <v>12</v>
      </c>
      <c r="E47" s="11">
        <f>E23</f>
        <v>12.54</v>
      </c>
      <c r="F47" s="11"/>
      <c r="G47" s="29">
        <f t="shared" si="7"/>
        <v>0</v>
      </c>
      <c r="H47" s="11"/>
      <c r="I47" s="29">
        <f t="shared" si="8"/>
        <v>0</v>
      </c>
      <c r="J47" s="1">
        <v>180</v>
      </c>
      <c r="K47" s="70">
        <f t="shared" si="2"/>
        <v>2257.1999999999998</v>
      </c>
    </row>
    <row r="48" spans="1:11" ht="45">
      <c r="A48" s="9" t="s">
        <v>155</v>
      </c>
      <c r="B48" s="50" t="s">
        <v>197</v>
      </c>
      <c r="C48" s="50" t="s">
        <v>82</v>
      </c>
      <c r="D48" s="10" t="s">
        <v>12</v>
      </c>
      <c r="E48" s="11">
        <f>E24</f>
        <v>12.16</v>
      </c>
      <c r="F48" s="11"/>
      <c r="G48" s="29">
        <f t="shared" si="7"/>
        <v>0</v>
      </c>
      <c r="H48" s="11"/>
      <c r="I48" s="29">
        <f t="shared" si="8"/>
        <v>0</v>
      </c>
      <c r="J48" s="1">
        <v>180</v>
      </c>
      <c r="K48" s="70">
        <f t="shared" si="2"/>
        <v>2188.8000000000002</v>
      </c>
    </row>
    <row r="49" spans="1:18" ht="45">
      <c r="A49" s="9" t="s">
        <v>156</v>
      </c>
      <c r="B49" s="50" t="s">
        <v>198</v>
      </c>
      <c r="C49" s="50" t="s">
        <v>83</v>
      </c>
      <c r="D49" s="10" t="s">
        <v>12</v>
      </c>
      <c r="E49" s="11">
        <f>E25</f>
        <v>18.239999999999998</v>
      </c>
      <c r="F49" s="11"/>
      <c r="G49" s="29">
        <f t="shared" si="7"/>
        <v>0</v>
      </c>
      <c r="H49" s="11"/>
      <c r="I49" s="29">
        <f t="shared" si="8"/>
        <v>0</v>
      </c>
      <c r="J49" s="1">
        <v>180</v>
      </c>
      <c r="K49" s="70">
        <f t="shared" si="2"/>
        <v>3283.2</v>
      </c>
    </row>
    <row r="50" spans="1:18" ht="30">
      <c r="A50" s="9" t="s">
        <v>157</v>
      </c>
      <c r="B50" s="50" t="s">
        <v>199</v>
      </c>
      <c r="C50" s="50" t="s">
        <v>120</v>
      </c>
      <c r="D50" s="10" t="s">
        <v>12</v>
      </c>
      <c r="E50" s="11">
        <f t="shared" ref="E50:E51" si="11">E26</f>
        <v>25.345000000000002</v>
      </c>
      <c r="F50" s="11"/>
      <c r="G50" s="29">
        <f t="shared" si="7"/>
        <v>0</v>
      </c>
      <c r="H50" s="11"/>
      <c r="I50" s="29">
        <f t="shared" si="8"/>
        <v>0</v>
      </c>
      <c r="J50" s="1">
        <v>180</v>
      </c>
      <c r="K50" s="70">
        <f t="shared" si="2"/>
        <v>4562.1000000000004</v>
      </c>
    </row>
    <row r="51" spans="1:18" ht="30">
      <c r="A51" s="9" t="s">
        <v>158</v>
      </c>
      <c r="B51" s="50" t="s">
        <v>200</v>
      </c>
      <c r="C51" s="50" t="s">
        <v>121</v>
      </c>
      <c r="D51" s="10" t="s">
        <v>12</v>
      </c>
      <c r="E51" s="11">
        <f t="shared" si="11"/>
        <v>21.090000000000003</v>
      </c>
      <c r="F51" s="11"/>
      <c r="G51" s="29">
        <f t="shared" si="7"/>
        <v>0</v>
      </c>
      <c r="H51" s="11"/>
      <c r="I51" s="29">
        <f t="shared" si="8"/>
        <v>0</v>
      </c>
      <c r="J51" s="1">
        <v>180</v>
      </c>
      <c r="K51" s="70">
        <f t="shared" si="2"/>
        <v>3796.2000000000007</v>
      </c>
    </row>
    <row r="52" spans="1:18" s="4" customFormat="1" ht="45">
      <c r="A52" s="9" t="s">
        <v>159</v>
      </c>
      <c r="B52" s="50" t="s">
        <v>201</v>
      </c>
      <c r="C52" s="50" t="s">
        <v>84</v>
      </c>
      <c r="D52" s="10" t="s">
        <v>12</v>
      </c>
      <c r="E52" s="11">
        <f>E22</f>
        <v>10.325294999999999</v>
      </c>
      <c r="F52" s="11"/>
      <c r="G52" s="29">
        <f t="shared" si="7"/>
        <v>0</v>
      </c>
      <c r="H52" s="11"/>
      <c r="I52" s="29">
        <f t="shared" si="8"/>
        <v>0</v>
      </c>
      <c r="J52" s="4">
        <v>550</v>
      </c>
      <c r="K52" s="70">
        <f t="shared" si="2"/>
        <v>5678.9122499999994</v>
      </c>
      <c r="M52" s="68"/>
    </row>
    <row r="53" spans="1:18" s="4" customFormat="1" ht="45">
      <c r="A53" s="9" t="s">
        <v>160</v>
      </c>
      <c r="B53" s="50" t="s">
        <v>202</v>
      </c>
      <c r="C53" s="50" t="s">
        <v>85</v>
      </c>
      <c r="D53" s="10" t="s">
        <v>12</v>
      </c>
      <c r="E53" s="11">
        <f>E23</f>
        <v>12.54</v>
      </c>
      <c r="F53" s="11"/>
      <c r="G53" s="29">
        <f t="shared" si="7"/>
        <v>0</v>
      </c>
      <c r="H53" s="11"/>
      <c r="I53" s="29">
        <f t="shared" si="8"/>
        <v>0</v>
      </c>
      <c r="J53" s="4">
        <v>550</v>
      </c>
      <c r="K53" s="70">
        <f t="shared" si="2"/>
        <v>6896.9999999999991</v>
      </c>
      <c r="M53" s="68"/>
    </row>
    <row r="54" spans="1:18" s="4" customFormat="1" ht="45">
      <c r="A54" s="9" t="s">
        <v>161</v>
      </c>
      <c r="B54" s="50" t="s">
        <v>203</v>
      </c>
      <c r="C54" s="50" t="s">
        <v>86</v>
      </c>
      <c r="D54" s="10" t="s">
        <v>12</v>
      </c>
      <c r="E54" s="11">
        <f>E24</f>
        <v>12.16</v>
      </c>
      <c r="F54" s="11"/>
      <c r="G54" s="29">
        <f t="shared" si="7"/>
        <v>0</v>
      </c>
      <c r="H54" s="11"/>
      <c r="I54" s="29">
        <f t="shared" si="8"/>
        <v>0</v>
      </c>
      <c r="J54" s="4">
        <v>550</v>
      </c>
      <c r="K54" s="70">
        <f t="shared" si="2"/>
        <v>6688</v>
      </c>
      <c r="M54" s="68"/>
    </row>
    <row r="55" spans="1:18" s="4" customFormat="1" ht="45">
      <c r="A55" s="9" t="s">
        <v>162</v>
      </c>
      <c r="B55" s="50" t="s">
        <v>204</v>
      </c>
      <c r="C55" s="50" t="s">
        <v>87</v>
      </c>
      <c r="D55" s="10" t="s">
        <v>12</v>
      </c>
      <c r="E55" s="11">
        <f>E25</f>
        <v>18.239999999999998</v>
      </c>
      <c r="F55" s="11"/>
      <c r="G55" s="29">
        <f t="shared" si="7"/>
        <v>0</v>
      </c>
      <c r="H55" s="11"/>
      <c r="I55" s="29">
        <f t="shared" si="8"/>
        <v>0</v>
      </c>
      <c r="J55" s="4">
        <v>550</v>
      </c>
      <c r="K55" s="70">
        <f t="shared" si="2"/>
        <v>10032</v>
      </c>
      <c r="M55" s="68"/>
    </row>
    <row r="56" spans="1:18" s="4" customFormat="1" ht="45">
      <c r="A56" s="9" t="s">
        <v>163</v>
      </c>
      <c r="B56" s="50" t="s">
        <v>205</v>
      </c>
      <c r="C56" s="50" t="s">
        <v>122</v>
      </c>
      <c r="D56" s="10" t="s">
        <v>12</v>
      </c>
      <c r="E56" s="11">
        <f t="shared" ref="E56:E57" si="12">E26</f>
        <v>25.345000000000002</v>
      </c>
      <c r="F56" s="11"/>
      <c r="G56" s="29">
        <f t="shared" si="7"/>
        <v>0</v>
      </c>
      <c r="H56" s="11"/>
      <c r="I56" s="29">
        <f t="shared" si="8"/>
        <v>0</v>
      </c>
      <c r="J56" s="4">
        <v>550</v>
      </c>
      <c r="K56" s="70">
        <f t="shared" si="2"/>
        <v>13939.750000000002</v>
      </c>
      <c r="M56" s="68"/>
    </row>
    <row r="57" spans="1:18" s="4" customFormat="1" ht="45">
      <c r="A57" s="9" t="s">
        <v>164</v>
      </c>
      <c r="B57" s="50" t="s">
        <v>206</v>
      </c>
      <c r="C57" s="50" t="s">
        <v>123</v>
      </c>
      <c r="D57" s="10" t="s">
        <v>12</v>
      </c>
      <c r="E57" s="11">
        <f t="shared" si="12"/>
        <v>21.090000000000003</v>
      </c>
      <c r="F57" s="11"/>
      <c r="G57" s="29">
        <f t="shared" si="7"/>
        <v>0</v>
      </c>
      <c r="H57" s="11"/>
      <c r="I57" s="29">
        <f t="shared" si="8"/>
        <v>0</v>
      </c>
      <c r="J57" s="4">
        <v>550</v>
      </c>
      <c r="K57" s="70">
        <f t="shared" si="2"/>
        <v>11599.500000000002</v>
      </c>
      <c r="M57" s="68"/>
    </row>
    <row r="58" spans="1:18" s="4" customFormat="1" ht="30">
      <c r="A58" s="9" t="s">
        <v>165</v>
      </c>
      <c r="B58" s="50" t="s">
        <v>207</v>
      </c>
      <c r="C58" s="50" t="s">
        <v>88</v>
      </c>
      <c r="D58" s="10" t="s">
        <v>12</v>
      </c>
      <c r="E58" s="11">
        <f>E22</f>
        <v>10.325294999999999</v>
      </c>
      <c r="F58" s="11"/>
      <c r="G58" s="29">
        <f t="shared" si="7"/>
        <v>0</v>
      </c>
      <c r="H58" s="11"/>
      <c r="I58" s="29">
        <f t="shared" si="8"/>
        <v>0</v>
      </c>
      <c r="J58" s="4">
        <v>50</v>
      </c>
      <c r="K58" s="70">
        <f t="shared" si="2"/>
        <v>516.26474999999994</v>
      </c>
      <c r="M58" s="68"/>
    </row>
    <row r="59" spans="1:18" s="4" customFormat="1" ht="30">
      <c r="A59" s="9" t="s">
        <v>166</v>
      </c>
      <c r="B59" s="50" t="s">
        <v>208</v>
      </c>
      <c r="C59" s="50" t="s">
        <v>89</v>
      </c>
      <c r="D59" s="10" t="s">
        <v>12</v>
      </c>
      <c r="E59" s="11">
        <f>E23</f>
        <v>12.54</v>
      </c>
      <c r="F59" s="11"/>
      <c r="G59" s="29">
        <f t="shared" si="7"/>
        <v>0</v>
      </c>
      <c r="H59" s="11"/>
      <c r="I59" s="29">
        <f t="shared" si="8"/>
        <v>0</v>
      </c>
      <c r="J59" s="4">
        <v>50</v>
      </c>
      <c r="K59" s="70">
        <f t="shared" si="2"/>
        <v>627</v>
      </c>
      <c r="M59" s="68"/>
    </row>
    <row r="60" spans="1:18" s="4" customFormat="1" ht="30">
      <c r="A60" s="9" t="s">
        <v>167</v>
      </c>
      <c r="B60" s="50" t="s">
        <v>209</v>
      </c>
      <c r="C60" s="50" t="s">
        <v>90</v>
      </c>
      <c r="D60" s="10" t="s">
        <v>12</v>
      </c>
      <c r="E60" s="11">
        <f>E24</f>
        <v>12.16</v>
      </c>
      <c r="F60" s="11"/>
      <c r="G60" s="29">
        <f t="shared" si="7"/>
        <v>0</v>
      </c>
      <c r="H60" s="11"/>
      <c r="I60" s="29">
        <f t="shared" si="8"/>
        <v>0</v>
      </c>
      <c r="J60" s="4">
        <v>50</v>
      </c>
      <c r="K60" s="70">
        <f t="shared" si="2"/>
        <v>608</v>
      </c>
      <c r="M60" s="68"/>
    </row>
    <row r="61" spans="1:18" s="4" customFormat="1" ht="30">
      <c r="A61" s="9" t="s">
        <v>168</v>
      </c>
      <c r="B61" s="50" t="s">
        <v>210</v>
      </c>
      <c r="C61" s="50" t="s">
        <v>91</v>
      </c>
      <c r="D61" s="10" t="s">
        <v>12</v>
      </c>
      <c r="E61" s="11">
        <f>E25</f>
        <v>18.239999999999998</v>
      </c>
      <c r="F61" s="11"/>
      <c r="G61" s="29">
        <f t="shared" si="7"/>
        <v>0</v>
      </c>
      <c r="H61" s="11"/>
      <c r="I61" s="29">
        <f t="shared" si="8"/>
        <v>0</v>
      </c>
      <c r="J61" s="4">
        <v>50</v>
      </c>
      <c r="K61" s="70">
        <f t="shared" si="2"/>
        <v>911.99999999999989</v>
      </c>
      <c r="M61" s="68"/>
    </row>
    <row r="62" spans="1:18" s="4" customFormat="1" ht="30">
      <c r="A62" s="9" t="s">
        <v>169</v>
      </c>
      <c r="B62" s="50" t="s">
        <v>211</v>
      </c>
      <c r="C62" s="50" t="s">
        <v>124</v>
      </c>
      <c r="D62" s="10" t="s">
        <v>12</v>
      </c>
      <c r="E62" s="11">
        <f t="shared" ref="E62:E63" si="13">E26</f>
        <v>25.345000000000002</v>
      </c>
      <c r="F62" s="11"/>
      <c r="G62" s="29">
        <f t="shared" si="7"/>
        <v>0</v>
      </c>
      <c r="H62" s="11"/>
      <c r="I62" s="29">
        <f t="shared" si="8"/>
        <v>0</v>
      </c>
      <c r="J62" s="4">
        <v>50</v>
      </c>
      <c r="K62" s="70">
        <f t="shared" si="2"/>
        <v>1267.2500000000002</v>
      </c>
      <c r="M62" s="68"/>
    </row>
    <row r="63" spans="1:18" s="4" customFormat="1" ht="30">
      <c r="A63" s="9" t="s">
        <v>170</v>
      </c>
      <c r="B63" s="50" t="s">
        <v>212</v>
      </c>
      <c r="C63" s="50" t="s">
        <v>125</v>
      </c>
      <c r="D63" s="10" t="s">
        <v>12</v>
      </c>
      <c r="E63" s="11">
        <f t="shared" si="13"/>
        <v>21.090000000000003</v>
      </c>
      <c r="F63" s="11"/>
      <c r="G63" s="29">
        <f t="shared" si="7"/>
        <v>0</v>
      </c>
      <c r="H63" s="11"/>
      <c r="I63" s="29">
        <f t="shared" si="8"/>
        <v>0</v>
      </c>
      <c r="J63" s="4">
        <v>50</v>
      </c>
      <c r="K63" s="70">
        <f t="shared" si="2"/>
        <v>1054.5000000000002</v>
      </c>
      <c r="M63" s="68"/>
    </row>
    <row r="64" spans="1:18" ht="15.75">
      <c r="A64" s="51"/>
      <c r="B64" s="52" t="s">
        <v>38</v>
      </c>
      <c r="C64" s="53" t="s">
        <v>39</v>
      </c>
      <c r="D64" s="51"/>
      <c r="E64" s="51"/>
      <c r="F64" s="54"/>
      <c r="G64" s="28">
        <f>SUM(G65:G86)</f>
        <v>0</v>
      </c>
      <c r="H64" s="49"/>
      <c r="I64" s="28">
        <f>SUM(I65:I86)</f>
        <v>0</v>
      </c>
      <c r="K64" s="70">
        <f t="shared" si="2"/>
        <v>0</v>
      </c>
      <c r="L64" s="4"/>
      <c r="M64" s="68"/>
      <c r="N64" s="4"/>
      <c r="O64" s="4"/>
      <c r="P64" s="4"/>
      <c r="Q64" s="4"/>
      <c r="R64" s="4"/>
    </row>
    <row r="65" spans="1:18" ht="45">
      <c r="A65" s="9" t="s">
        <v>11</v>
      </c>
      <c r="B65" s="55" t="s">
        <v>245</v>
      </c>
      <c r="C65" s="55" t="s">
        <v>244</v>
      </c>
      <c r="D65" s="10" t="s">
        <v>12</v>
      </c>
      <c r="E65" s="11">
        <f>(2.85*3)+(2.85*3)+(3.8*3)+(3.8*3)-(1.629*1.162)-(2.198*0.854)</f>
        <v>36.130009999999999</v>
      </c>
      <c r="F65" s="11"/>
      <c r="G65" s="29">
        <f>E65*F65</f>
        <v>0</v>
      </c>
      <c r="H65" s="11"/>
      <c r="I65" s="29">
        <f>E65*H65</f>
        <v>0</v>
      </c>
      <c r="J65" s="1">
        <v>80</v>
      </c>
      <c r="K65" s="70">
        <f t="shared" si="2"/>
        <v>2890.4007999999999</v>
      </c>
      <c r="L65" s="4"/>
      <c r="M65" s="68"/>
      <c r="N65" s="4"/>
      <c r="O65" s="4"/>
      <c r="P65" s="4"/>
      <c r="Q65" s="4"/>
      <c r="R65" s="4"/>
    </row>
    <row r="66" spans="1:18" ht="30">
      <c r="A66" s="9" t="s">
        <v>13</v>
      </c>
      <c r="B66" s="55" t="s">
        <v>213</v>
      </c>
      <c r="C66" s="55" t="s">
        <v>92</v>
      </c>
      <c r="D66" s="10" t="s">
        <v>12</v>
      </c>
      <c r="E66" s="11">
        <f>(3.3*3)+(3.3*3)+(3.9*3)+(3.9*3)-(1.605*1.138)-(2.199*0.844)</f>
        <v>39.517553999999997</v>
      </c>
      <c r="F66" s="11"/>
      <c r="G66" s="29">
        <f>E66*F66</f>
        <v>0</v>
      </c>
      <c r="H66" s="11"/>
      <c r="I66" s="29">
        <f>E66*H66</f>
        <v>0</v>
      </c>
      <c r="J66" s="1">
        <v>80</v>
      </c>
      <c r="K66" s="70">
        <f t="shared" si="2"/>
        <v>3161.4043199999996</v>
      </c>
      <c r="L66" s="4"/>
      <c r="M66" s="68"/>
      <c r="N66" s="4"/>
      <c r="O66" s="4"/>
      <c r="P66" s="4"/>
      <c r="Q66" s="4"/>
      <c r="R66" s="4"/>
    </row>
    <row r="67" spans="1:18" ht="45">
      <c r="A67" s="9" t="s">
        <v>14</v>
      </c>
      <c r="B67" s="55" t="s">
        <v>214</v>
      </c>
      <c r="C67" s="55" t="s">
        <v>93</v>
      </c>
      <c r="D67" s="10" t="s">
        <v>12</v>
      </c>
      <c r="E67" s="11">
        <f>(3.8*3)+(3.8*3)+(3.2*3)+(3.2*3)-(1.639*1.159)-(1.639*1.159)-(2.203*0.866)</f>
        <v>36.293000000000006</v>
      </c>
      <c r="F67" s="11"/>
      <c r="G67" s="29">
        <f>E67*F67</f>
        <v>0</v>
      </c>
      <c r="H67" s="11"/>
      <c r="I67" s="29">
        <f>E67*H67</f>
        <v>0</v>
      </c>
      <c r="J67" s="1">
        <v>80</v>
      </c>
      <c r="K67" s="70">
        <f t="shared" si="2"/>
        <v>2903.4400000000005</v>
      </c>
      <c r="L67" s="4"/>
      <c r="M67" s="68"/>
      <c r="N67" s="4"/>
      <c r="O67" s="4"/>
      <c r="P67" s="4"/>
      <c r="Q67" s="4"/>
      <c r="R67" s="4"/>
    </row>
    <row r="68" spans="1:18" ht="30">
      <c r="A68" s="9" t="s">
        <v>15</v>
      </c>
      <c r="B68" s="55" t="s">
        <v>215</v>
      </c>
      <c r="C68" s="55" t="s">
        <v>94</v>
      </c>
      <c r="D68" s="10" t="s">
        <v>12</v>
      </c>
      <c r="E68" s="11">
        <f>(3.8*3)+(3.8*3)+(4.8*3)+(4.8*3)-(1.615*1.15)-(2.208*0.854)-(1.604*1.145)</f>
        <v>46.020537999999995</v>
      </c>
      <c r="F68" s="11"/>
      <c r="G68" s="29">
        <f>E68*F68</f>
        <v>0</v>
      </c>
      <c r="H68" s="11"/>
      <c r="I68" s="29">
        <f>E68*H68</f>
        <v>0</v>
      </c>
      <c r="J68" s="1">
        <v>80</v>
      </c>
      <c r="K68" s="70">
        <f t="shared" si="2"/>
        <v>3681.6430399999995</v>
      </c>
      <c r="L68" s="4"/>
      <c r="M68" s="68"/>
      <c r="N68" s="4"/>
      <c r="O68" s="4"/>
      <c r="P68" s="4"/>
      <c r="Q68" s="4"/>
      <c r="R68" s="4"/>
    </row>
    <row r="69" spans="1:18" ht="30">
      <c r="A69" s="9" t="s">
        <v>16</v>
      </c>
      <c r="B69" s="56" t="s">
        <v>216</v>
      </c>
      <c r="C69" s="55" t="s">
        <v>95</v>
      </c>
      <c r="D69" s="10" t="s">
        <v>12</v>
      </c>
      <c r="E69" s="11">
        <f>E65*1.25</f>
        <v>45.162512499999998</v>
      </c>
      <c r="F69" s="11"/>
      <c r="G69" s="29">
        <f t="shared" ref="G69:G86" si="14">E69*F69</f>
        <v>0</v>
      </c>
      <c r="H69" s="11"/>
      <c r="I69" s="29">
        <f t="shared" ref="I69:I86" si="15">E69*H69</f>
        <v>0</v>
      </c>
      <c r="J69" s="1">
        <v>250</v>
      </c>
      <c r="K69" s="70">
        <f t="shared" si="2"/>
        <v>11290.628124999999</v>
      </c>
      <c r="L69" s="4"/>
      <c r="M69" s="68"/>
      <c r="N69" s="4"/>
      <c r="O69" s="4"/>
      <c r="P69" s="4"/>
      <c r="Q69" s="4"/>
      <c r="R69" s="4"/>
    </row>
    <row r="70" spans="1:18" ht="30">
      <c r="A70" s="9" t="s">
        <v>17</v>
      </c>
      <c r="B70" s="56" t="s">
        <v>217</v>
      </c>
      <c r="C70" s="55" t="s">
        <v>96</v>
      </c>
      <c r="D70" s="10" t="s">
        <v>12</v>
      </c>
      <c r="E70" s="11">
        <f>E66*1.25</f>
        <v>49.396942499999994</v>
      </c>
      <c r="F70" s="11"/>
      <c r="G70" s="29">
        <f t="shared" si="14"/>
        <v>0</v>
      </c>
      <c r="H70" s="11"/>
      <c r="I70" s="29">
        <f t="shared" si="15"/>
        <v>0</v>
      </c>
      <c r="J70" s="1">
        <v>250</v>
      </c>
      <c r="K70" s="70">
        <f t="shared" si="2"/>
        <v>12349.235624999999</v>
      </c>
      <c r="L70" s="4"/>
      <c r="M70" s="68"/>
      <c r="N70" s="4"/>
      <c r="O70" s="4"/>
      <c r="P70" s="4"/>
      <c r="Q70" s="4"/>
      <c r="R70" s="4"/>
    </row>
    <row r="71" spans="1:18" ht="30">
      <c r="A71" s="9" t="s">
        <v>126</v>
      </c>
      <c r="B71" s="56" t="s">
        <v>218</v>
      </c>
      <c r="C71" s="55" t="s">
        <v>97</v>
      </c>
      <c r="D71" s="10" t="s">
        <v>12</v>
      </c>
      <c r="E71" s="11">
        <f>E67*1.25</f>
        <v>45.366250000000008</v>
      </c>
      <c r="F71" s="11"/>
      <c r="G71" s="29">
        <f t="shared" si="14"/>
        <v>0</v>
      </c>
      <c r="H71" s="11"/>
      <c r="I71" s="29">
        <f t="shared" si="15"/>
        <v>0</v>
      </c>
      <c r="J71" s="1">
        <v>250</v>
      </c>
      <c r="K71" s="70">
        <f t="shared" si="2"/>
        <v>11341.562500000002</v>
      </c>
      <c r="L71" s="4"/>
      <c r="M71" s="68"/>
      <c r="N71" s="4"/>
      <c r="O71" s="4"/>
      <c r="P71" s="4"/>
      <c r="Q71" s="4"/>
      <c r="R71" s="4"/>
    </row>
    <row r="72" spans="1:18" ht="30">
      <c r="A72" s="9" t="s">
        <v>23</v>
      </c>
      <c r="B72" s="56" t="s">
        <v>219</v>
      </c>
      <c r="C72" s="55" t="s">
        <v>98</v>
      </c>
      <c r="D72" s="10" t="s">
        <v>12</v>
      </c>
      <c r="E72" s="11">
        <f>E68*1.25</f>
        <v>57.525672499999992</v>
      </c>
      <c r="F72" s="11"/>
      <c r="G72" s="29">
        <f t="shared" si="14"/>
        <v>0</v>
      </c>
      <c r="H72" s="11"/>
      <c r="I72" s="29">
        <f t="shared" si="15"/>
        <v>0</v>
      </c>
      <c r="J72" s="1">
        <v>250</v>
      </c>
      <c r="K72" s="70">
        <f t="shared" ref="K72:K103" si="16">E72*J72</f>
        <v>14381.418124999998</v>
      </c>
      <c r="L72" s="4"/>
      <c r="M72" s="68"/>
      <c r="N72" s="4"/>
      <c r="O72" s="4"/>
      <c r="P72" s="4"/>
      <c r="Q72" s="4"/>
      <c r="R72" s="4"/>
    </row>
    <row r="73" spans="1:18" ht="15">
      <c r="A73" s="9" t="s">
        <v>127</v>
      </c>
      <c r="B73" s="56" t="s">
        <v>220</v>
      </c>
      <c r="C73" s="55" t="s">
        <v>99</v>
      </c>
      <c r="D73" s="10" t="s">
        <v>12</v>
      </c>
      <c r="E73" s="11">
        <f>E65</f>
        <v>36.130009999999999</v>
      </c>
      <c r="F73" s="11"/>
      <c r="G73" s="29">
        <f t="shared" si="14"/>
        <v>0</v>
      </c>
      <c r="H73" s="11"/>
      <c r="I73" s="29">
        <f t="shared" si="15"/>
        <v>0</v>
      </c>
      <c r="J73" s="1">
        <v>20</v>
      </c>
      <c r="K73" s="70">
        <f t="shared" si="16"/>
        <v>722.60019999999997</v>
      </c>
      <c r="L73" s="4"/>
      <c r="M73" s="68"/>
      <c r="N73" s="4"/>
      <c r="O73" s="4"/>
      <c r="P73" s="4"/>
      <c r="Q73" s="4"/>
      <c r="R73" s="4"/>
    </row>
    <row r="74" spans="1:18" ht="15">
      <c r="A74" s="9" t="s">
        <v>27</v>
      </c>
      <c r="B74" s="56" t="s">
        <v>221</v>
      </c>
      <c r="C74" s="55" t="s">
        <v>100</v>
      </c>
      <c r="D74" s="10" t="s">
        <v>12</v>
      </c>
      <c r="E74" s="11">
        <f>E66</f>
        <v>39.517553999999997</v>
      </c>
      <c r="F74" s="11"/>
      <c r="G74" s="29">
        <f t="shared" si="14"/>
        <v>0</v>
      </c>
      <c r="H74" s="11"/>
      <c r="I74" s="29">
        <f t="shared" si="15"/>
        <v>0</v>
      </c>
      <c r="J74" s="1">
        <v>20</v>
      </c>
      <c r="K74" s="70">
        <f t="shared" si="16"/>
        <v>790.35107999999991</v>
      </c>
      <c r="L74" s="4"/>
      <c r="M74" s="68"/>
      <c r="N74" s="4"/>
      <c r="O74" s="4"/>
      <c r="P74" s="4"/>
      <c r="Q74" s="4"/>
      <c r="R74" s="4"/>
    </row>
    <row r="75" spans="1:18" ht="15">
      <c r="A75" s="9" t="s">
        <v>29</v>
      </c>
      <c r="B75" s="56" t="s">
        <v>222</v>
      </c>
      <c r="C75" s="55" t="s">
        <v>101</v>
      </c>
      <c r="D75" s="10" t="s">
        <v>12</v>
      </c>
      <c r="E75" s="11">
        <f>E67</f>
        <v>36.293000000000006</v>
      </c>
      <c r="F75" s="11"/>
      <c r="G75" s="29">
        <f t="shared" si="14"/>
        <v>0</v>
      </c>
      <c r="H75" s="11"/>
      <c r="I75" s="29">
        <f t="shared" si="15"/>
        <v>0</v>
      </c>
      <c r="J75" s="1">
        <v>20</v>
      </c>
      <c r="K75" s="70">
        <f t="shared" si="16"/>
        <v>725.86000000000013</v>
      </c>
      <c r="L75" s="4"/>
      <c r="M75" s="68"/>
      <c r="N75" s="4"/>
      <c r="O75" s="4"/>
      <c r="P75" s="4"/>
      <c r="Q75" s="4"/>
      <c r="R75" s="4"/>
    </row>
    <row r="76" spans="1:18" ht="15">
      <c r="A76" s="9" t="s">
        <v>128</v>
      </c>
      <c r="B76" s="56" t="s">
        <v>223</v>
      </c>
      <c r="C76" s="55" t="s">
        <v>102</v>
      </c>
      <c r="D76" s="10" t="s">
        <v>12</v>
      </c>
      <c r="E76" s="11">
        <f>E68</f>
        <v>46.020537999999995</v>
      </c>
      <c r="F76" s="11"/>
      <c r="G76" s="29">
        <f t="shared" si="14"/>
        <v>0</v>
      </c>
      <c r="H76" s="11"/>
      <c r="I76" s="29">
        <f t="shared" si="15"/>
        <v>0</v>
      </c>
      <c r="J76" s="1">
        <v>20</v>
      </c>
      <c r="K76" s="70">
        <f t="shared" si="16"/>
        <v>920.41075999999987</v>
      </c>
      <c r="L76" s="4"/>
      <c r="M76" s="68"/>
      <c r="N76" s="4"/>
      <c r="O76" s="4"/>
      <c r="P76" s="4"/>
      <c r="Q76" s="4"/>
      <c r="R76" s="4"/>
    </row>
    <row r="77" spans="1:18" ht="45">
      <c r="A77" s="9" t="s">
        <v>30</v>
      </c>
      <c r="B77" s="56" t="s">
        <v>224</v>
      </c>
      <c r="C77" s="55" t="s">
        <v>110</v>
      </c>
      <c r="D77" s="10" t="s">
        <v>12</v>
      </c>
      <c r="E77" s="11">
        <f>E65</f>
        <v>36.130009999999999</v>
      </c>
      <c r="F77" s="11"/>
      <c r="G77" s="29">
        <f t="shared" si="14"/>
        <v>0</v>
      </c>
      <c r="H77" s="11"/>
      <c r="I77" s="29">
        <f t="shared" si="15"/>
        <v>0</v>
      </c>
      <c r="J77" s="1">
        <v>550</v>
      </c>
      <c r="K77" s="70">
        <f t="shared" si="16"/>
        <v>19871.505499999999</v>
      </c>
      <c r="L77" s="4"/>
      <c r="M77" s="68"/>
      <c r="N77" s="4"/>
      <c r="O77" s="4"/>
      <c r="P77" s="4"/>
      <c r="Q77" s="4"/>
      <c r="R77" s="4"/>
    </row>
    <row r="78" spans="1:18" ht="45">
      <c r="A78" s="9" t="s">
        <v>34</v>
      </c>
      <c r="B78" s="56" t="s">
        <v>225</v>
      </c>
      <c r="C78" s="55" t="s">
        <v>111</v>
      </c>
      <c r="D78" s="10" t="s">
        <v>12</v>
      </c>
      <c r="E78" s="11">
        <f>E66</f>
        <v>39.517553999999997</v>
      </c>
      <c r="F78" s="11"/>
      <c r="G78" s="29">
        <f t="shared" si="14"/>
        <v>0</v>
      </c>
      <c r="H78" s="11"/>
      <c r="I78" s="29">
        <f t="shared" si="15"/>
        <v>0</v>
      </c>
      <c r="J78" s="1">
        <v>550</v>
      </c>
      <c r="K78" s="70">
        <f t="shared" si="16"/>
        <v>21734.654699999999</v>
      </c>
      <c r="L78" s="4"/>
      <c r="M78" s="68"/>
      <c r="N78" s="4"/>
      <c r="O78" s="4"/>
      <c r="P78" s="4"/>
      <c r="Q78" s="4"/>
      <c r="R78" s="4"/>
    </row>
    <row r="79" spans="1:18" ht="30">
      <c r="A79" s="9" t="s">
        <v>143</v>
      </c>
      <c r="B79" s="56" t="s">
        <v>226</v>
      </c>
      <c r="C79" s="55" t="s">
        <v>103</v>
      </c>
      <c r="D79" s="10" t="s">
        <v>12</v>
      </c>
      <c r="E79" s="11">
        <f>E67</f>
        <v>36.293000000000006</v>
      </c>
      <c r="F79" s="11"/>
      <c r="G79" s="29">
        <f t="shared" si="14"/>
        <v>0</v>
      </c>
      <c r="H79" s="11"/>
      <c r="I79" s="29">
        <f t="shared" si="15"/>
        <v>0</v>
      </c>
      <c r="J79" s="1">
        <v>160</v>
      </c>
      <c r="K79" s="70">
        <f t="shared" si="16"/>
        <v>5806.880000000001</v>
      </c>
      <c r="L79" s="4"/>
      <c r="M79" s="68"/>
      <c r="N79" s="4"/>
      <c r="O79" s="4"/>
      <c r="P79" s="4"/>
      <c r="Q79" s="4"/>
      <c r="R79" s="4"/>
    </row>
    <row r="80" spans="1:18" ht="30">
      <c r="A80" s="9" t="s">
        <v>144</v>
      </c>
      <c r="B80" s="56" t="s">
        <v>226</v>
      </c>
      <c r="C80" s="55" t="s">
        <v>103</v>
      </c>
      <c r="D80" s="10" t="s">
        <v>12</v>
      </c>
      <c r="E80" s="11">
        <f>E67</f>
        <v>36.293000000000006</v>
      </c>
      <c r="F80" s="11"/>
      <c r="G80" s="29">
        <f t="shared" si="14"/>
        <v>0</v>
      </c>
      <c r="H80" s="11"/>
      <c r="I80" s="29">
        <f t="shared" si="15"/>
        <v>0</v>
      </c>
      <c r="J80" s="1">
        <v>160</v>
      </c>
      <c r="K80" s="70">
        <f t="shared" si="16"/>
        <v>5806.880000000001</v>
      </c>
      <c r="L80" s="4"/>
      <c r="M80" s="68"/>
      <c r="N80" s="4"/>
      <c r="O80" s="4"/>
      <c r="P80" s="4"/>
      <c r="Q80" s="4"/>
      <c r="R80" s="4"/>
    </row>
    <row r="81" spans="1:18" ht="30">
      <c r="A81" s="9" t="s">
        <v>145</v>
      </c>
      <c r="B81" s="56" t="s">
        <v>227</v>
      </c>
      <c r="C81" s="55" t="s">
        <v>104</v>
      </c>
      <c r="D81" s="10" t="s">
        <v>12</v>
      </c>
      <c r="E81" s="11">
        <f>E68</f>
        <v>46.020537999999995</v>
      </c>
      <c r="F81" s="11"/>
      <c r="G81" s="29">
        <f t="shared" si="14"/>
        <v>0</v>
      </c>
      <c r="H81" s="11"/>
      <c r="I81" s="29">
        <f t="shared" si="15"/>
        <v>0</v>
      </c>
      <c r="J81" s="1">
        <v>160</v>
      </c>
      <c r="K81" s="70">
        <f t="shared" si="16"/>
        <v>7363.2860799999989</v>
      </c>
      <c r="L81" s="4"/>
      <c r="M81" s="68"/>
      <c r="N81" s="4"/>
      <c r="O81" s="4"/>
      <c r="P81" s="4"/>
      <c r="Q81" s="4"/>
      <c r="R81" s="4"/>
    </row>
    <row r="82" spans="1:18" ht="30">
      <c r="A82" s="9" t="s">
        <v>146</v>
      </c>
      <c r="B82" s="56" t="s">
        <v>227</v>
      </c>
      <c r="C82" s="55" t="s">
        <v>104</v>
      </c>
      <c r="D82" s="10" t="s">
        <v>12</v>
      </c>
      <c r="E82" s="11">
        <f>E68</f>
        <v>46.020537999999995</v>
      </c>
      <c r="F82" s="11"/>
      <c r="G82" s="29">
        <f t="shared" si="14"/>
        <v>0</v>
      </c>
      <c r="H82" s="11"/>
      <c r="I82" s="29">
        <f t="shared" si="15"/>
        <v>0</v>
      </c>
      <c r="J82" s="1">
        <v>160</v>
      </c>
      <c r="K82" s="70">
        <f t="shared" si="16"/>
        <v>7363.2860799999989</v>
      </c>
      <c r="L82" s="4"/>
      <c r="M82" s="68"/>
      <c r="N82" s="4"/>
      <c r="O82" s="4"/>
      <c r="P82" s="4"/>
      <c r="Q82" s="4"/>
      <c r="R82" s="4"/>
    </row>
    <row r="83" spans="1:18" ht="30">
      <c r="A83" s="9" t="s">
        <v>147</v>
      </c>
      <c r="B83" s="56" t="s">
        <v>228</v>
      </c>
      <c r="C83" s="55" t="s">
        <v>105</v>
      </c>
      <c r="D83" s="10" t="s">
        <v>12</v>
      </c>
      <c r="E83" s="11">
        <f>E22</f>
        <v>10.325294999999999</v>
      </c>
      <c r="F83" s="11"/>
      <c r="G83" s="29">
        <f t="shared" si="14"/>
        <v>0</v>
      </c>
      <c r="H83" s="11"/>
      <c r="I83" s="29">
        <f t="shared" si="15"/>
        <v>0</v>
      </c>
      <c r="J83" s="1">
        <v>210</v>
      </c>
      <c r="K83" s="70">
        <f t="shared" si="16"/>
        <v>2168.3119499999998</v>
      </c>
      <c r="L83" s="4"/>
      <c r="M83" s="68"/>
      <c r="N83" s="4"/>
      <c r="O83" s="4"/>
      <c r="P83" s="4"/>
      <c r="Q83" s="4"/>
      <c r="R83" s="4"/>
    </row>
    <row r="84" spans="1:18" ht="30">
      <c r="A84" s="9" t="s">
        <v>148</v>
      </c>
      <c r="B84" s="56" t="s">
        <v>229</v>
      </c>
      <c r="C84" s="55" t="s">
        <v>106</v>
      </c>
      <c r="D84" s="10" t="s">
        <v>12</v>
      </c>
      <c r="E84" s="11">
        <f>E23</f>
        <v>12.54</v>
      </c>
      <c r="F84" s="11"/>
      <c r="G84" s="29">
        <f t="shared" si="14"/>
        <v>0</v>
      </c>
      <c r="H84" s="11"/>
      <c r="I84" s="29">
        <f t="shared" si="15"/>
        <v>0</v>
      </c>
      <c r="J84" s="1">
        <v>210</v>
      </c>
      <c r="K84" s="70">
        <f t="shared" si="16"/>
        <v>2633.3999999999996</v>
      </c>
      <c r="L84" s="4"/>
      <c r="M84" s="68"/>
      <c r="N84" s="4"/>
      <c r="O84" s="4"/>
      <c r="P84" s="4"/>
      <c r="Q84" s="4"/>
      <c r="R84" s="4"/>
    </row>
    <row r="85" spans="1:18" ht="30">
      <c r="A85" s="9" t="s">
        <v>149</v>
      </c>
      <c r="B85" s="56" t="s">
        <v>230</v>
      </c>
      <c r="C85" s="55" t="s">
        <v>107</v>
      </c>
      <c r="D85" s="10" t="s">
        <v>12</v>
      </c>
      <c r="E85" s="11">
        <f>E24</f>
        <v>12.16</v>
      </c>
      <c r="F85" s="11"/>
      <c r="G85" s="29">
        <f t="shared" si="14"/>
        <v>0</v>
      </c>
      <c r="H85" s="11"/>
      <c r="I85" s="29">
        <f t="shared" si="15"/>
        <v>0</v>
      </c>
      <c r="J85" s="1">
        <v>210</v>
      </c>
      <c r="K85" s="70">
        <f t="shared" si="16"/>
        <v>2553.6</v>
      </c>
      <c r="L85" s="4"/>
      <c r="M85" s="68"/>
      <c r="N85" s="4"/>
      <c r="O85" s="4"/>
      <c r="P85" s="4"/>
      <c r="Q85" s="4"/>
      <c r="R85" s="4"/>
    </row>
    <row r="86" spans="1:18" ht="30">
      <c r="A86" s="9" t="s">
        <v>150</v>
      </c>
      <c r="B86" s="56" t="s">
        <v>231</v>
      </c>
      <c r="C86" s="55" t="s">
        <v>108</v>
      </c>
      <c r="D86" s="10" t="s">
        <v>12</v>
      </c>
      <c r="E86" s="11">
        <f>E25</f>
        <v>18.239999999999998</v>
      </c>
      <c r="F86" s="11"/>
      <c r="G86" s="29">
        <f t="shared" si="14"/>
        <v>0</v>
      </c>
      <c r="H86" s="11"/>
      <c r="I86" s="29">
        <f t="shared" si="15"/>
        <v>0</v>
      </c>
      <c r="J86" s="1">
        <v>210</v>
      </c>
      <c r="K86" s="70">
        <f t="shared" si="16"/>
        <v>3830.3999999999996</v>
      </c>
    </row>
    <row r="87" spans="1:18" ht="15.75">
      <c r="A87" s="51"/>
      <c r="B87" s="57" t="s">
        <v>40</v>
      </c>
      <c r="C87" s="57" t="s">
        <v>41</v>
      </c>
      <c r="D87" s="51"/>
      <c r="E87" s="51"/>
      <c r="F87" s="54"/>
      <c r="G87" s="28">
        <f>SUM(G88:G90)</f>
        <v>0</v>
      </c>
      <c r="H87" s="49"/>
      <c r="I87" s="28">
        <f>SUM(I88:I90)</f>
        <v>0</v>
      </c>
      <c r="K87" s="70">
        <f t="shared" si="16"/>
        <v>0</v>
      </c>
      <c r="L87" s="31"/>
    </row>
    <row r="88" spans="1:18" ht="30">
      <c r="A88" s="58">
        <v>1</v>
      </c>
      <c r="B88" s="24" t="s">
        <v>233</v>
      </c>
      <c r="C88" s="56" t="s">
        <v>42</v>
      </c>
      <c r="D88" s="59" t="s">
        <v>22</v>
      </c>
      <c r="E88" s="10">
        <v>3</v>
      </c>
      <c r="F88" s="11"/>
      <c r="G88" s="29">
        <f t="shared" ref="G88:G90" si="17">E88*F88</f>
        <v>0</v>
      </c>
      <c r="H88" s="11"/>
      <c r="I88" s="29">
        <f>E88*H88</f>
        <v>0</v>
      </c>
      <c r="J88" s="1">
        <v>3000</v>
      </c>
      <c r="K88" s="70">
        <f t="shared" si="16"/>
        <v>9000</v>
      </c>
    </row>
    <row r="89" spans="1:18" ht="30">
      <c r="A89" s="58">
        <v>2</v>
      </c>
      <c r="B89" s="24" t="s">
        <v>234</v>
      </c>
      <c r="C89" s="56" t="s">
        <v>43</v>
      </c>
      <c r="D89" s="59" t="s">
        <v>22</v>
      </c>
      <c r="E89" s="10">
        <v>3</v>
      </c>
      <c r="F89" s="11"/>
      <c r="G89" s="29">
        <f t="shared" si="17"/>
        <v>0</v>
      </c>
      <c r="H89" s="11"/>
      <c r="I89" s="29">
        <f>E89*H89</f>
        <v>0</v>
      </c>
      <c r="J89" s="1">
        <v>550</v>
      </c>
      <c r="K89" s="70">
        <f t="shared" si="16"/>
        <v>1650</v>
      </c>
    </row>
    <row r="90" spans="1:18" ht="30">
      <c r="A90" s="58">
        <v>3</v>
      </c>
      <c r="B90" s="50" t="s">
        <v>235</v>
      </c>
      <c r="C90" s="55" t="s">
        <v>232</v>
      </c>
      <c r="D90" s="58" t="s">
        <v>22</v>
      </c>
      <c r="E90" s="48">
        <v>1</v>
      </c>
      <c r="F90" s="11"/>
      <c r="G90" s="29">
        <f t="shared" si="17"/>
        <v>0</v>
      </c>
      <c r="H90" s="11"/>
      <c r="I90" s="29">
        <f>E90*H90</f>
        <v>0</v>
      </c>
      <c r="J90" s="1">
        <v>1000</v>
      </c>
      <c r="K90" s="70">
        <f t="shared" si="16"/>
        <v>1000</v>
      </c>
    </row>
    <row r="91" spans="1:18" ht="15.75">
      <c r="A91" s="51"/>
      <c r="B91" s="57" t="s">
        <v>44</v>
      </c>
      <c r="C91" s="57" t="s">
        <v>45</v>
      </c>
      <c r="D91" s="51"/>
      <c r="E91" s="51"/>
      <c r="F91" s="54"/>
      <c r="G91" s="28">
        <f>SUM(G92:G95)</f>
        <v>0</v>
      </c>
      <c r="H91" s="49"/>
      <c r="I91" s="28">
        <f>SUM(I92:I95)</f>
        <v>0</v>
      </c>
      <c r="K91" s="70">
        <f t="shared" si="16"/>
        <v>0</v>
      </c>
      <c r="L91" s="31"/>
    </row>
    <row r="92" spans="1:18" ht="30">
      <c r="A92" s="9" t="s">
        <v>11</v>
      </c>
      <c r="B92" s="55" t="s">
        <v>237</v>
      </c>
      <c r="C92" s="55" t="s">
        <v>236</v>
      </c>
      <c r="D92" s="58" t="s">
        <v>22</v>
      </c>
      <c r="E92" s="58">
        <v>4</v>
      </c>
      <c r="F92" s="11"/>
      <c r="G92" s="29">
        <f t="shared" ref="G92:G102" si="18">F92*E92</f>
        <v>0</v>
      </c>
      <c r="H92" s="11"/>
      <c r="I92" s="29">
        <f t="shared" ref="I92:I102" si="19">H92*E92</f>
        <v>0</v>
      </c>
      <c r="J92" s="1">
        <v>180</v>
      </c>
      <c r="K92" s="70">
        <f t="shared" si="16"/>
        <v>720</v>
      </c>
    </row>
    <row r="93" spans="1:18" ht="15">
      <c r="A93" s="9" t="s">
        <v>13</v>
      </c>
      <c r="B93" s="55" t="s">
        <v>238</v>
      </c>
      <c r="C93" s="55" t="s">
        <v>46</v>
      </c>
      <c r="D93" s="58" t="s">
        <v>22</v>
      </c>
      <c r="E93" s="58">
        <v>1</v>
      </c>
      <c r="F93" s="11"/>
      <c r="G93" s="29">
        <f t="shared" si="18"/>
        <v>0</v>
      </c>
      <c r="H93" s="11"/>
      <c r="I93" s="29">
        <f t="shared" si="19"/>
        <v>0</v>
      </c>
      <c r="J93" s="1">
        <v>3000</v>
      </c>
      <c r="K93" s="70">
        <f t="shared" si="16"/>
        <v>3000</v>
      </c>
    </row>
    <row r="94" spans="1:18" ht="45">
      <c r="A94" s="9" t="s">
        <v>14</v>
      </c>
      <c r="B94" s="50" t="s">
        <v>239</v>
      </c>
      <c r="C94" s="55" t="s">
        <v>109</v>
      </c>
      <c r="D94" s="58" t="s">
        <v>22</v>
      </c>
      <c r="E94" s="58">
        <v>12</v>
      </c>
      <c r="F94" s="11"/>
      <c r="G94" s="29">
        <f>F94*E94</f>
        <v>0</v>
      </c>
      <c r="H94" s="11"/>
      <c r="I94" s="29">
        <f>H94*E94</f>
        <v>0</v>
      </c>
      <c r="J94" s="1">
        <v>80</v>
      </c>
      <c r="K94" s="70">
        <f t="shared" si="16"/>
        <v>960</v>
      </c>
    </row>
    <row r="95" spans="1:18" ht="30">
      <c r="A95" s="9" t="s">
        <v>15</v>
      </c>
      <c r="B95" s="55" t="s">
        <v>240</v>
      </c>
      <c r="C95" s="69" t="s">
        <v>47</v>
      </c>
      <c r="D95" s="58" t="s">
        <v>22</v>
      </c>
      <c r="E95" s="58">
        <v>4</v>
      </c>
      <c r="F95" s="11"/>
      <c r="G95" s="29">
        <f>F95*E95</f>
        <v>0</v>
      </c>
      <c r="H95" s="11"/>
      <c r="I95" s="29">
        <f>H95*E95</f>
        <v>0</v>
      </c>
      <c r="J95" s="1">
        <v>80</v>
      </c>
      <c r="K95" s="70">
        <f t="shared" si="16"/>
        <v>320</v>
      </c>
    </row>
    <row r="96" spans="1:18" ht="15.75">
      <c r="A96" s="60"/>
      <c r="B96" s="52" t="s">
        <v>48</v>
      </c>
      <c r="C96" s="61" t="s">
        <v>49</v>
      </c>
      <c r="D96" s="51"/>
      <c r="E96" s="51"/>
      <c r="F96" s="54"/>
      <c r="G96" s="28">
        <f>SUM(G97:G99)</f>
        <v>0</v>
      </c>
      <c r="H96" s="49"/>
      <c r="I96" s="28">
        <f>SUM(I97:I99)</f>
        <v>0</v>
      </c>
      <c r="K96" s="70">
        <f t="shared" si="16"/>
        <v>0</v>
      </c>
      <c r="L96" s="31"/>
    </row>
    <row r="97" spans="1:17" ht="30">
      <c r="A97" s="9" t="s">
        <v>11</v>
      </c>
      <c r="B97" s="50" t="s">
        <v>243</v>
      </c>
      <c r="C97" s="55" t="s">
        <v>50</v>
      </c>
      <c r="D97" s="58" t="s">
        <v>22</v>
      </c>
      <c r="E97" s="58">
        <v>4</v>
      </c>
      <c r="F97" s="11"/>
      <c r="G97" s="29">
        <f t="shared" ref="G97:G99" si="20">E97*F97</f>
        <v>0</v>
      </c>
      <c r="H97" s="11"/>
      <c r="I97" s="29">
        <f t="shared" ref="I97:I99" si="21">E97*H97</f>
        <v>0</v>
      </c>
      <c r="J97" s="1">
        <v>500</v>
      </c>
      <c r="K97" s="70">
        <f t="shared" si="16"/>
        <v>2000</v>
      </c>
    </row>
    <row r="98" spans="1:17" ht="30">
      <c r="A98" s="9" t="s">
        <v>13</v>
      </c>
      <c r="B98" s="50" t="s">
        <v>242</v>
      </c>
      <c r="C98" s="55" t="s">
        <v>57</v>
      </c>
      <c r="D98" s="58" t="s">
        <v>22</v>
      </c>
      <c r="E98" s="58">
        <v>4</v>
      </c>
      <c r="F98" s="11"/>
      <c r="G98" s="29">
        <f t="shared" si="20"/>
        <v>0</v>
      </c>
      <c r="H98" s="11"/>
      <c r="I98" s="29">
        <f t="shared" si="21"/>
        <v>0</v>
      </c>
      <c r="J98" s="1">
        <v>1800</v>
      </c>
      <c r="K98" s="70">
        <f t="shared" si="16"/>
        <v>7200</v>
      </c>
    </row>
    <row r="99" spans="1:17" ht="30">
      <c r="A99" s="9" t="s">
        <v>14</v>
      </c>
      <c r="B99" s="50" t="s">
        <v>241</v>
      </c>
      <c r="C99" s="55" t="s">
        <v>246</v>
      </c>
      <c r="D99" s="10" t="s">
        <v>18</v>
      </c>
      <c r="E99" s="58">
        <f>(2.3*2)+(0.866)+(2.3*2)+(0.866)+(2.3*2)+(0.866)+(2.3*2)+(0.866)</f>
        <v>21.863999999999997</v>
      </c>
      <c r="F99" s="11"/>
      <c r="G99" s="29">
        <f t="shared" si="20"/>
        <v>0</v>
      </c>
      <c r="H99" s="11"/>
      <c r="I99" s="29">
        <f t="shared" si="21"/>
        <v>0</v>
      </c>
      <c r="J99" s="1">
        <v>300</v>
      </c>
      <c r="K99" s="70">
        <f t="shared" si="16"/>
        <v>6559.1999999999989</v>
      </c>
    </row>
    <row r="100" spans="1:17" ht="31.5">
      <c r="A100" s="62"/>
      <c r="B100" s="52" t="s">
        <v>51</v>
      </c>
      <c r="C100" s="53" t="s">
        <v>52</v>
      </c>
      <c r="D100" s="63"/>
      <c r="E100" s="51"/>
      <c r="F100" s="16"/>
      <c r="G100" s="28">
        <f>SUM(G101:G102)</f>
        <v>0</v>
      </c>
      <c r="H100" s="49"/>
      <c r="I100" s="28">
        <f>SUM(I101:I102)</f>
        <v>0</v>
      </c>
      <c r="K100" s="70">
        <f t="shared" si="16"/>
        <v>0</v>
      </c>
    </row>
    <row r="101" spans="1:17" customFormat="1" ht="15">
      <c r="A101" s="58">
        <v>1</v>
      </c>
      <c r="B101" s="17" t="s">
        <v>53</v>
      </c>
      <c r="C101" s="17" t="s">
        <v>54</v>
      </c>
      <c r="D101" s="64" t="s">
        <v>55</v>
      </c>
      <c r="E101" s="58">
        <v>1</v>
      </c>
      <c r="F101" s="11"/>
      <c r="G101" s="29">
        <f t="shared" si="18"/>
        <v>0</v>
      </c>
      <c r="H101" s="11"/>
      <c r="I101" s="29">
        <f t="shared" si="19"/>
        <v>0</v>
      </c>
      <c r="J101" s="1">
        <v>15000</v>
      </c>
      <c r="K101" s="70">
        <v>15000</v>
      </c>
      <c r="L101" s="1"/>
      <c r="M101" s="65"/>
      <c r="N101" s="1"/>
      <c r="O101" s="1"/>
      <c r="P101" s="1"/>
      <c r="Q101" s="1"/>
    </row>
    <row r="102" spans="1:17" customFormat="1" ht="15">
      <c r="A102" s="58">
        <v>2</v>
      </c>
      <c r="B102" s="17" t="s">
        <v>56</v>
      </c>
      <c r="C102" s="17" t="s">
        <v>248</v>
      </c>
      <c r="D102" s="64" t="s">
        <v>55</v>
      </c>
      <c r="E102" s="58">
        <v>1</v>
      </c>
      <c r="F102" s="11"/>
      <c r="G102" s="29">
        <f t="shared" si="18"/>
        <v>0</v>
      </c>
      <c r="H102" s="11"/>
      <c r="I102" s="29">
        <f t="shared" si="19"/>
        <v>0</v>
      </c>
      <c r="J102" s="1">
        <v>5000</v>
      </c>
      <c r="K102" s="70">
        <f t="shared" si="16"/>
        <v>5000</v>
      </c>
      <c r="L102" s="1"/>
      <c r="M102" s="65"/>
      <c r="N102" s="1"/>
      <c r="O102" s="1"/>
      <c r="P102" s="1"/>
      <c r="Q102" s="1"/>
    </row>
    <row r="103" spans="1:17" ht="15">
      <c r="A103" s="43" t="s">
        <v>14</v>
      </c>
      <c r="B103" s="44"/>
      <c r="C103" s="44" t="s">
        <v>247</v>
      </c>
      <c r="D103" s="45"/>
      <c r="E103" s="46">
        <v>3</v>
      </c>
      <c r="F103" s="46"/>
      <c r="G103" s="47"/>
      <c r="H103" s="46"/>
      <c r="I103" s="47"/>
      <c r="J103" s="1">
        <v>1500</v>
      </c>
      <c r="K103" s="70">
        <f t="shared" si="16"/>
        <v>4500</v>
      </c>
    </row>
    <row r="104" spans="1:17" ht="15.75">
      <c r="A104" s="5"/>
      <c r="B104" s="6"/>
      <c r="C104" s="32" t="s">
        <v>19</v>
      </c>
      <c r="D104" s="25"/>
      <c r="E104" s="25"/>
      <c r="F104" s="25"/>
      <c r="G104" s="41">
        <f>G6+G21+G64+G87+G91+G96+G100</f>
        <v>0</v>
      </c>
      <c r="H104" s="41"/>
      <c r="I104" s="41">
        <f>I6+I21+I64+I87+I91+I96+I100</f>
        <v>0</v>
      </c>
      <c r="K104" s="71">
        <f>SUM(K7:K103)</f>
        <v>338912.64208499994</v>
      </c>
    </row>
    <row r="105" spans="1:17" ht="15.75">
      <c r="A105" s="5"/>
      <c r="B105" s="6"/>
      <c r="C105" s="6"/>
      <c r="D105" s="6"/>
      <c r="E105" s="6"/>
      <c r="F105" s="6"/>
      <c r="G105" s="30"/>
      <c r="H105" s="20">
        <f>(G104+I104)/47.29774</f>
        <v>0</v>
      </c>
      <c r="I105" s="19"/>
    </row>
    <row r="106" spans="1:17" ht="15.75">
      <c r="A106" s="5"/>
      <c r="B106" s="6"/>
      <c r="C106" s="6"/>
      <c r="D106" s="6"/>
      <c r="E106" s="6"/>
      <c r="F106" s="6"/>
      <c r="G106" s="30"/>
      <c r="H106" s="20"/>
      <c r="I106" s="19"/>
    </row>
    <row r="107" spans="1:17" ht="15.75">
      <c r="A107" s="5"/>
      <c r="B107" s="6"/>
      <c r="C107" s="6"/>
      <c r="D107" s="6"/>
      <c r="E107" s="6"/>
      <c r="F107" s="6"/>
      <c r="G107" s="30"/>
      <c r="H107" s="20"/>
      <c r="I107" s="19"/>
    </row>
    <row r="108" spans="1:17" ht="18.75">
      <c r="B108" s="34"/>
      <c r="C108" s="34"/>
      <c r="H108" s="35"/>
    </row>
    <row r="109" spans="1:17" ht="15">
      <c r="B109" s="36"/>
      <c r="C109" s="37"/>
      <c r="D109" s="37"/>
      <c r="E109" s="37"/>
      <c r="F109" s="37"/>
      <c r="G109" s="75"/>
      <c r="H109" s="75"/>
      <c r="I109" s="75"/>
    </row>
    <row r="110" spans="1:17" ht="12.75" customHeight="1">
      <c r="B110" s="37"/>
      <c r="C110" s="37"/>
      <c r="D110" s="37"/>
      <c r="E110" s="37"/>
      <c r="F110" s="37"/>
      <c r="G110" s="38"/>
      <c r="H110" s="39"/>
      <c r="I110" s="37"/>
    </row>
    <row r="111" spans="1:17" ht="13.9" customHeight="1">
      <c r="B111" s="36"/>
      <c r="C111" s="37"/>
      <c r="D111" s="37"/>
      <c r="E111" s="37"/>
      <c r="F111" s="37"/>
      <c r="G111" s="76"/>
      <c r="H111" s="76"/>
      <c r="I111" s="76"/>
      <c r="K111" s="31"/>
    </row>
    <row r="112" spans="1:17" ht="13.9" customHeight="1">
      <c r="B112" s="36"/>
      <c r="C112" s="37"/>
      <c r="D112" s="37"/>
      <c r="E112" s="37"/>
      <c r="F112" s="37"/>
      <c r="G112" s="76"/>
      <c r="H112" s="76"/>
      <c r="I112" s="76"/>
      <c r="K112" s="31"/>
    </row>
    <row r="113" spans="2:19" ht="12.75" customHeight="1">
      <c r="B113" s="36"/>
      <c r="C113" s="37"/>
      <c r="D113" s="37"/>
      <c r="E113" s="37"/>
      <c r="F113" s="37"/>
      <c r="G113" s="37"/>
      <c r="H113" s="39"/>
      <c r="I113" s="40"/>
      <c r="K113" s="31"/>
      <c r="O113" s="3"/>
      <c r="P113" s="3"/>
      <c r="Q113" s="3"/>
      <c r="S113" s="3"/>
    </row>
    <row r="114" spans="2:19" ht="15" customHeight="1">
      <c r="B114" s="36"/>
      <c r="C114" s="37"/>
      <c r="D114" s="37"/>
      <c r="E114" s="37"/>
      <c r="F114" s="37"/>
      <c r="G114" s="75"/>
      <c r="H114" s="75"/>
      <c r="I114" s="75"/>
      <c r="K114" s="31"/>
      <c r="O114" s="3"/>
      <c r="P114" s="3"/>
      <c r="Q114" s="3"/>
      <c r="S114" s="3"/>
    </row>
    <row r="115" spans="2:19" ht="12.75" customHeight="1">
      <c r="I115" s="31"/>
    </row>
    <row r="121" spans="2:19" ht="12.75" customHeight="1">
      <c r="I121" s="31"/>
    </row>
    <row r="122" spans="2:19" ht="12.75" customHeight="1">
      <c r="I122" s="31"/>
    </row>
    <row r="123" spans="2:19" ht="12.75" customHeight="1">
      <c r="I123" s="31"/>
      <c r="N123" s="3"/>
      <c r="O123" s="3"/>
      <c r="P123" s="3"/>
      <c r="R123" s="3"/>
    </row>
    <row r="124" spans="2:19" ht="12.75" customHeight="1">
      <c r="I124" s="31"/>
      <c r="N124" s="3"/>
      <c r="O124" s="3"/>
      <c r="P124" s="3"/>
      <c r="R124" s="3"/>
    </row>
    <row r="125" spans="2:19" ht="12.75" customHeight="1">
      <c r="I125" s="31"/>
      <c r="N125" s="3"/>
      <c r="O125" s="3"/>
      <c r="P125" s="3"/>
      <c r="R125" s="3"/>
    </row>
    <row r="126" spans="2:19" ht="12.75" customHeight="1">
      <c r="I126" s="31"/>
      <c r="N126" s="3"/>
      <c r="O126" s="3"/>
      <c r="P126" s="3"/>
    </row>
    <row r="127" spans="2:19" ht="12.75" customHeight="1">
      <c r="I127" s="31"/>
      <c r="N127" s="3"/>
      <c r="O127" s="3"/>
      <c r="P127" s="3"/>
    </row>
    <row r="128" spans="2:19" ht="12.75" customHeight="1">
      <c r="I128" s="31"/>
      <c r="N128" s="3"/>
      <c r="O128" s="3"/>
      <c r="P128" s="3"/>
    </row>
    <row r="129" spans="7:16" ht="12.75" customHeight="1">
      <c r="I129" s="31"/>
      <c r="N129" s="3"/>
      <c r="O129" s="3"/>
      <c r="P129" s="3"/>
    </row>
    <row r="130" spans="7:16" ht="12.75" customHeight="1">
      <c r="G130" s="1"/>
      <c r="O130" s="3"/>
      <c r="P130" s="3"/>
    </row>
    <row r="131" spans="7:16" ht="12.75" customHeight="1">
      <c r="I131" s="31"/>
    </row>
    <row r="132" spans="7:16" ht="12.75" customHeight="1">
      <c r="I132" s="31"/>
    </row>
    <row r="133" spans="7:16" ht="12.75" customHeight="1">
      <c r="I133" s="31"/>
    </row>
    <row r="134" spans="7:16" ht="12.75" customHeight="1">
      <c r="I134" s="31"/>
    </row>
    <row r="135" spans="7:16" ht="12.75" customHeight="1">
      <c r="I135" s="31"/>
    </row>
    <row r="136" spans="7:16" ht="12.75" customHeight="1">
      <c r="I136" s="31"/>
    </row>
    <row r="137" spans="7:16" ht="12.75" customHeight="1">
      <c r="I137" s="31"/>
    </row>
    <row r="138" spans="7:16" ht="12.75" customHeight="1">
      <c r="I138" s="31"/>
    </row>
    <row r="139" spans="7:16" ht="12.75" customHeight="1">
      <c r="I139" s="31"/>
    </row>
    <row r="140" spans="7:16" ht="12.75" customHeight="1">
      <c r="I140" s="31"/>
    </row>
    <row r="141" spans="7:16" ht="12.75" customHeight="1">
      <c r="I141" s="31"/>
    </row>
    <row r="142" spans="7:16" ht="12.75" customHeight="1">
      <c r="I142" s="31"/>
    </row>
    <row r="143" spans="7:16" ht="12.75" customHeight="1">
      <c r="I143" s="31"/>
    </row>
    <row r="144" spans="7:16" ht="12.75" customHeight="1">
      <c r="I144" s="31"/>
    </row>
    <row r="145" spans="9:9" ht="12.75" customHeight="1">
      <c r="I145" s="31"/>
    </row>
    <row r="146" spans="9:9" ht="12.75" customHeight="1">
      <c r="I146" s="31"/>
    </row>
    <row r="147" spans="9:9" ht="12.75" customHeight="1">
      <c r="I147" s="31"/>
    </row>
    <row r="148" spans="9:9" ht="12.75" customHeight="1">
      <c r="I148" s="31"/>
    </row>
    <row r="149" spans="9:9" ht="12.75" customHeight="1">
      <c r="I149" s="31"/>
    </row>
    <row r="150" spans="9:9" ht="12.75" customHeight="1">
      <c r="I150" s="31"/>
    </row>
    <row r="151" spans="9:9" ht="12.75" customHeight="1">
      <c r="I151" s="31"/>
    </row>
    <row r="152" spans="9:9" ht="12.75" customHeight="1">
      <c r="I152" s="31"/>
    </row>
  </sheetData>
  <mergeCells count="12">
    <mergeCell ref="A4:A5"/>
    <mergeCell ref="B4:B5"/>
    <mergeCell ref="C4:C5"/>
    <mergeCell ref="D4:D5"/>
    <mergeCell ref="E4:E5"/>
    <mergeCell ref="D3:I3"/>
    <mergeCell ref="G109:I109"/>
    <mergeCell ref="G111:I111"/>
    <mergeCell ref="G112:I112"/>
    <mergeCell ref="G114:I114"/>
    <mergeCell ref="F4:G4"/>
    <mergeCell ref="H4:I4"/>
  </mergeCells>
  <phoneticPr fontId="2" type="noConversion"/>
  <pageMargins left="0.65811023622047249" right="0.11811023622047245" top="0.35433070866141736" bottom="0.35433070866141736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a6cb1a-6c0f-4ec8-979f-455359bc4619" xsi:nil="true"/>
    <lcf76f155ced4ddcb4097134ff3c332f xmlns="6d9465f4-60ab-47dd-9b7f-3b47b905ebc4">
      <Terms xmlns="http://schemas.microsoft.com/office/infopath/2007/PartnerControls"/>
    </lcf76f155ced4ddcb4097134ff3c332f>
    <numberoffiles xmlns="6d9465f4-60ab-47dd-9b7f-3b47b905ebc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642F191D857548997B5697CAB2318C" ma:contentTypeVersion="18" ma:contentTypeDescription="Crear nuevo documento." ma:contentTypeScope="" ma:versionID="6821a714b94af9cee2a67436b5a9b13e">
  <xsd:schema xmlns:xsd="http://www.w3.org/2001/XMLSchema" xmlns:xs="http://www.w3.org/2001/XMLSchema" xmlns:p="http://schemas.microsoft.com/office/2006/metadata/properties" xmlns:ns2="6d9465f4-60ab-47dd-9b7f-3b47b905ebc4" xmlns:ns3="b1a6cb1a-6c0f-4ec8-979f-455359bc4619" targetNamespace="http://schemas.microsoft.com/office/2006/metadata/properties" ma:root="true" ma:fieldsID="72edcc4ad08aeee53aed35b71aad8ffa" ns2:_="" ns3:_="">
    <xsd:import namespace="6d9465f4-60ab-47dd-9b7f-3b47b905ebc4"/>
    <xsd:import namespace="b1a6cb1a-6c0f-4ec8-979f-455359bc4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umberoffil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465f4-60ab-47dd-9b7f-3b47b905e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3058889-ac5a-448b-8865-e4f4579a17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umberoffiles" ma:index="24" nillable="true" ma:displayName="number of files" ma:format="Dropdown" ma:internalName="numberoffiles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6cb1a-6c0f-4ec8-979f-455359bc4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00d3635-83bf-4044-b6c3-8d453da68d40}" ma:internalName="TaxCatchAll" ma:showField="CatchAllData" ma:web="b1a6cb1a-6c0f-4ec8-979f-455359bc4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EBA347-473F-45B5-9708-74BBAF66AD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F3D88A-B788-4FD2-A513-661DAB8A7F8D}">
  <ds:schemaRefs>
    <ds:schemaRef ds:uri="http://purl.org/dc/terms/"/>
    <ds:schemaRef ds:uri="http://schemas.microsoft.com/office/2006/documentManagement/types"/>
    <ds:schemaRef ds:uri="b1a6cb1a-6c0f-4ec8-979f-455359bc461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d9465f4-60ab-47dd-9b7f-3b47b905ebc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9E42529-EED9-4A55-BC26-7737FA8D3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465f4-60ab-47dd-9b7f-3b47b905ebc4"/>
    <ds:schemaRef ds:uri="b1a6cb1a-6c0f-4ec8-979f-455359bc4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266e868-3e09-468c-a009-e9fa7aec7ca9}" enabled="1" method="Standard" siteId="{676a1117-be19-434a-8eea-b581bc112f0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Dubovi_Makharyntsi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LogCo MdM Ukraine</dc:creator>
  <cp:lastModifiedBy>User</cp:lastModifiedBy>
  <cp:revision/>
  <cp:lastPrinted>2023-12-25T11:05:02Z</cp:lastPrinted>
  <dcterms:created xsi:type="dcterms:W3CDTF">2006-09-16T00:00:00Z</dcterms:created>
  <dcterms:modified xsi:type="dcterms:W3CDTF">2025-07-04T12:48:10Z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  <property fmtid="{D5CDD505-2E9C-101B-9397-08002B2CF9AE}" pid="3" name="ContentTypeId">
    <vt:lpwstr>0x010100F4642F191D857548997B5697CAB2318C</vt:lpwstr>
  </property>
  <property fmtid="{D5CDD505-2E9C-101B-9397-08002B2CF9AE}" pid="4" name="MediaServiceImageTags">
    <vt:lpwstr/>
  </property>
</Properties>
</file>