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-120" yWindow="-120" windowWidth="29040" windowHeight="15840"/>
  </bookViews>
  <sheets>
    <sheet name="Table 1 (доповнення)" sheetId="3" r:id="rId1"/>
  </sheets>
  <definedNames>
    <definedName name="_xlnm._FilterDatabase" localSheetId="0" hidden="1">'Table 1 (доповнення)'!$B$1:$B$217</definedName>
  </definedNames>
  <calcPr calcId="162913" iterateDelta="1E-4"/>
</workbook>
</file>

<file path=xl/calcChain.xml><?xml version="1.0" encoding="utf-8"?>
<calcChain xmlns="http://schemas.openxmlformats.org/spreadsheetml/2006/main">
  <c r="G204" i="3" l="1"/>
  <c r="G205" i="3"/>
  <c r="D157" i="3"/>
  <c r="D130" i="3"/>
  <c r="D62" i="3"/>
  <c r="D61" i="3"/>
  <c r="D177" i="3"/>
  <c r="G154" i="3" l="1"/>
  <c r="G127" i="3"/>
  <c r="G128" i="3"/>
  <c r="F129" i="3"/>
  <c r="F118" i="3"/>
  <c r="D114" i="3"/>
  <c r="D112" i="3"/>
  <c r="D111" i="3"/>
  <c r="D107" i="3"/>
  <c r="G103" i="3"/>
  <c r="G104" i="3"/>
  <c r="G105" i="3"/>
  <c r="D93" i="3"/>
  <c r="G86" i="3"/>
  <c r="G83" i="3"/>
  <c r="G79" i="3"/>
  <c r="G80" i="3"/>
  <c r="G81" i="3"/>
  <c r="G82" i="3"/>
  <c r="G84" i="3"/>
  <c r="G85" i="3"/>
  <c r="G87" i="3"/>
  <c r="G88" i="3"/>
  <c r="G89" i="3"/>
  <c r="G91" i="3"/>
  <c r="G92" i="3"/>
  <c r="G94" i="3"/>
  <c r="G95" i="3"/>
  <c r="G96" i="3"/>
  <c r="G97" i="3"/>
  <c r="D58" i="3"/>
  <c r="D54" i="3"/>
  <c r="D49" i="3"/>
  <c r="D50" i="3" s="1"/>
  <c r="G35" i="3"/>
  <c r="G36" i="3"/>
  <c r="G37" i="3"/>
  <c r="G38" i="3"/>
  <c r="G39" i="3"/>
  <c r="G40" i="3"/>
  <c r="G41" i="3"/>
  <c r="G42" i="3"/>
  <c r="G43" i="3"/>
  <c r="G44" i="3"/>
  <c r="G45" i="3"/>
  <c r="G24" i="3"/>
  <c r="G25" i="3"/>
  <c r="G26" i="3"/>
  <c r="G27" i="3"/>
  <c r="G93" i="3" l="1"/>
  <c r="D20" i="3" l="1"/>
  <c r="G28" i="3"/>
  <c r="G19" i="3"/>
  <c r="G16" i="3"/>
  <c r="G7" i="3"/>
  <c r="D212" i="3"/>
  <c r="G196" i="3"/>
  <c r="D193" i="3"/>
  <c r="D203" i="3"/>
  <c r="G203" i="3" s="1"/>
  <c r="G202" i="3"/>
  <c r="G201" i="3"/>
  <c r="G200" i="3"/>
  <c r="D199" i="3"/>
  <c r="G216" i="3"/>
  <c r="G215" i="3"/>
  <c r="G214" i="3"/>
  <c r="G213" i="3"/>
  <c r="G211" i="3"/>
  <c r="G210" i="3"/>
  <c r="G209" i="3"/>
  <c r="G208" i="3"/>
  <c r="G207" i="3"/>
  <c r="G206" i="3"/>
  <c r="G198" i="3"/>
  <c r="G197" i="3"/>
  <c r="G195" i="3"/>
  <c r="G194" i="3"/>
  <c r="G191" i="3"/>
  <c r="G190" i="3"/>
  <c r="D189" i="3"/>
  <c r="G189" i="3" s="1"/>
  <c r="D188" i="3"/>
  <c r="G187" i="3"/>
  <c r="G129" i="3" l="1"/>
  <c r="G20" i="3"/>
  <c r="G130" i="3"/>
  <c r="G212" i="3"/>
  <c r="G199" i="3"/>
  <c r="G193" i="3"/>
  <c r="G192" i="3"/>
  <c r="G188" i="3"/>
  <c r="D185" i="3" l="1"/>
  <c r="G184" i="3"/>
  <c r="D182" i="3"/>
  <c r="G183" i="3"/>
  <c r="G181" i="3"/>
  <c r="G180" i="3"/>
  <c r="G156" i="3"/>
  <c r="D155" i="3"/>
  <c r="D153" i="3"/>
  <c r="D145" i="3"/>
  <c r="D141" i="3"/>
  <c r="G141" i="3" s="1"/>
  <c r="D140" i="3"/>
  <c r="G140" i="3" s="1"/>
  <c r="D122" i="3"/>
  <c r="G121" i="3"/>
  <c r="G120" i="3"/>
  <c r="G119" i="3"/>
  <c r="G118" i="3"/>
  <c r="D123" i="3"/>
  <c r="D124" i="3" s="1"/>
  <c r="G106" i="3"/>
  <c r="D102" i="3"/>
  <c r="G102" i="3" s="1"/>
  <c r="D101" i="3"/>
  <c r="G101" i="3" s="1"/>
  <c r="G100" i="3"/>
  <c r="G99" i="3"/>
  <c r="G98" i="3"/>
  <c r="D90" i="3"/>
  <c r="G126" i="3"/>
  <c r="G125" i="3"/>
  <c r="D67" i="3"/>
  <c r="D66" i="3"/>
  <c r="D48" i="3"/>
  <c r="D47" i="3"/>
  <c r="D9" i="3"/>
  <c r="G179" i="3"/>
  <c r="G170" i="3"/>
  <c r="G177" i="3"/>
  <c r="G176" i="3"/>
  <c r="G175" i="3"/>
  <c r="G174" i="3"/>
  <c r="D173" i="3"/>
  <c r="G173" i="3" s="1"/>
  <c r="G172" i="3"/>
  <c r="G171" i="3"/>
  <c r="G168" i="3"/>
  <c r="G167" i="3"/>
  <c r="G166" i="3"/>
  <c r="G165" i="3"/>
  <c r="G164" i="3"/>
  <c r="G163" i="3"/>
  <c r="D162" i="3"/>
  <c r="G161" i="3"/>
  <c r="G160" i="3"/>
  <c r="G159" i="3"/>
  <c r="G158" i="3"/>
  <c r="G152" i="3"/>
  <c r="G151" i="3"/>
  <c r="G150" i="3"/>
  <c r="G149" i="3"/>
  <c r="G148" i="3"/>
  <c r="G147" i="3"/>
  <c r="G146" i="3"/>
  <c r="G144" i="3"/>
  <c r="G143" i="3"/>
  <c r="G142" i="3"/>
  <c r="G139" i="3"/>
  <c r="G138" i="3"/>
  <c r="G137" i="3"/>
  <c r="G136" i="3"/>
  <c r="G135" i="3"/>
  <c r="G134" i="3"/>
  <c r="G133" i="3"/>
  <c r="G132" i="3"/>
  <c r="G117" i="3"/>
  <c r="G116" i="3"/>
  <c r="G115" i="3"/>
  <c r="G114" i="3"/>
  <c r="G113" i="3"/>
  <c r="G112" i="3"/>
  <c r="G111" i="3"/>
  <c r="G110" i="3"/>
  <c r="D109" i="3"/>
  <c r="F108" i="3"/>
  <c r="G78" i="3"/>
  <c r="D77" i="3"/>
  <c r="G76" i="3"/>
  <c r="D75" i="3"/>
  <c r="G75" i="3" s="1"/>
  <c r="G74" i="3"/>
  <c r="G73" i="3"/>
  <c r="D72" i="3"/>
  <c r="D71" i="3"/>
  <c r="G70" i="3"/>
  <c r="G69" i="3"/>
  <c r="D68" i="3"/>
  <c r="G68" i="3" s="1"/>
  <c r="D65" i="3"/>
  <c r="F64" i="3"/>
  <c r="G64" i="3" s="1"/>
  <c r="G63" i="3"/>
  <c r="G61" i="3"/>
  <c r="F60" i="3"/>
  <c r="G60" i="3" s="1"/>
  <c r="D59" i="3"/>
  <c r="G59" i="3" s="1"/>
  <c r="G58" i="3"/>
  <c r="F57" i="3"/>
  <c r="G57" i="3" s="1"/>
  <c r="D56" i="3"/>
  <c r="D55" i="3"/>
  <c r="F53" i="3"/>
  <c r="G53" i="3" s="1"/>
  <c r="F49" i="3"/>
  <c r="D52" i="3"/>
  <c r="G46" i="3"/>
  <c r="G34" i="3"/>
  <c r="G33" i="3"/>
  <c r="G32" i="3"/>
  <c r="G31" i="3"/>
  <c r="G30" i="3"/>
  <c r="G29" i="3"/>
  <c r="G22" i="3"/>
  <c r="G21" i="3"/>
  <c r="G17" i="3"/>
  <c r="G15" i="3"/>
  <c r="G14" i="3"/>
  <c r="G13" i="3"/>
  <c r="G12" i="3"/>
  <c r="G11" i="3"/>
  <c r="G10" i="3"/>
  <c r="G8" i="3"/>
  <c r="G6" i="3"/>
  <c r="G5" i="3"/>
  <c r="G155" i="3" l="1"/>
  <c r="G153" i="3"/>
  <c r="G122" i="3"/>
  <c r="G9" i="3"/>
  <c r="G90" i="3"/>
  <c r="G185" i="3"/>
  <c r="G182" i="3"/>
  <c r="G145" i="3"/>
  <c r="G123" i="3"/>
  <c r="G107" i="3"/>
  <c r="G124" i="3"/>
  <c r="G47" i="3"/>
  <c r="G48" i="3"/>
  <c r="G108" i="3"/>
  <c r="G56" i="3"/>
  <c r="G72" i="3"/>
  <c r="G71" i="3"/>
  <c r="G55" i="3"/>
  <c r="G62" i="3"/>
  <c r="G109" i="3"/>
  <c r="G77" i="3"/>
  <c r="G49" i="3"/>
  <c r="G178" i="3"/>
  <c r="G52" i="3"/>
  <c r="G169" i="3"/>
  <c r="D51" i="3"/>
  <c r="G65" i="3"/>
  <c r="G66" i="3"/>
  <c r="G54" i="3"/>
  <c r="G67" i="3"/>
  <c r="G162" i="3"/>
  <c r="G157" i="3" l="1"/>
  <c r="G51" i="3"/>
  <c r="G50" i="3"/>
  <c r="G217" i="3" l="1"/>
</calcChain>
</file>

<file path=xl/sharedStrings.xml><?xml version="1.0" encoding="utf-8"?>
<sst xmlns="http://schemas.openxmlformats.org/spreadsheetml/2006/main" count="421" uniqueCount="184">
  <si>
    <t>Наша</t>
  </si>
  <si>
    <t>Найменування робіт, матеріалів, витрат</t>
  </si>
  <si>
    <t>Од. вим.</t>
  </si>
  <si>
    <t>Кількість</t>
  </si>
  <si>
    <t>м.п.</t>
  </si>
  <si>
    <t>шт</t>
  </si>
  <si>
    <t>Демонтаж металопластикових дверей</t>
  </si>
  <si>
    <t>кг</t>
  </si>
  <si>
    <t>Ґрунтовка глибокопроникна Ceresit CT 17 10 л</t>
  </si>
  <si>
    <t>м3</t>
  </si>
  <si>
    <t>м2</t>
  </si>
  <si>
    <t>л</t>
  </si>
  <si>
    <t>Всього без ПДВ</t>
  </si>
  <si>
    <t>СОБІВАРТІСТЬ</t>
  </si>
  <si>
    <t>№ з/п</t>
  </si>
  <si>
    <t>м</t>
  </si>
  <si>
    <t>т</t>
  </si>
  <si>
    <t>Демонтажні роботи</t>
  </si>
  <si>
    <t>Монтажні роботи</t>
  </si>
  <si>
    <t xml:space="preserve">Вивезення будівельного сміття с навантаженням </t>
  </si>
  <si>
    <t>Встановлення металопластикових дверей (вхідна группа)</t>
  </si>
  <si>
    <t>Встановлення дотягувачів дверних</t>
  </si>
  <si>
    <t>Дотягувачі дверні</t>
  </si>
  <si>
    <t xml:space="preserve">т </t>
  </si>
  <si>
    <t>Грунт-емаль антикорозійна 3 в 1, напівматовий, графітовий, 2,8 кг</t>
  </si>
  <si>
    <t>мп</t>
  </si>
  <si>
    <t>Грунтування та пофарбування металевих поверхонь  фарбою за два рази</t>
  </si>
  <si>
    <t xml:space="preserve">Стяжка цементна армована мікроволокном, 10-100 мм, 20 МПа, 25 кг </t>
  </si>
  <si>
    <t>Укладання плитки на підлогу</t>
  </si>
  <si>
    <t>Клей для плитки Ceresit CM-12 25 кг</t>
  </si>
  <si>
    <t>Фуга Ceresit CE 40 AQUASTATIC №10 (ширина шва 1-6мм) 2 кг сірий</t>
  </si>
  <si>
    <t>уп.</t>
  </si>
  <si>
    <t>Монтаж керамічного плінтусу (ширина до 100 мм)</t>
  </si>
  <si>
    <t>шт.</t>
  </si>
  <si>
    <t>Система вирівнювання плитки TecnicBuild 1,5 мм 1000 шт./уп</t>
  </si>
  <si>
    <t xml:space="preserve">Шпаклівка гіпсова HP Finish, 25 кг </t>
  </si>
  <si>
    <t xml:space="preserve"> Малярна стрічка помаранчева, 38 мм * 25 м, HPX4400 100С</t>
  </si>
  <si>
    <t>Фарба акрилова ізносостійка з пігментом</t>
  </si>
  <si>
    <t>Фарбування стін фасаду</t>
  </si>
  <si>
    <t>Демонтаж умивальника</t>
  </si>
  <si>
    <t>Демонтаж унітазу</t>
  </si>
  <si>
    <t>Демонтаж змішувачів</t>
  </si>
  <si>
    <t xml:space="preserve">Розширення прорізу з цегли (0,096м3) </t>
  </si>
  <si>
    <t>Демонтаж цегляної кладки в залі</t>
  </si>
  <si>
    <t>Улаштування прорізів в бетонних 
панелях несучих стінах (1300х2100 глибина 500)</t>
  </si>
  <si>
    <t xml:space="preserve">Демонтаж цегляної кладки в складських приміщеннях </t>
  </si>
  <si>
    <t xml:space="preserve">Демонтаж керамічної плитки підлоги </t>
  </si>
  <si>
    <t xml:space="preserve">Демонтаж плитки зі стін </t>
  </si>
  <si>
    <t>Шпаклювання відкосів прорізів
(Ширина 500мм, стартова шпаклівка та фінішна)</t>
  </si>
  <si>
    <t>Штукатурка НР СТАРТ, мішок 30 кг</t>
  </si>
  <si>
    <t xml:space="preserve">Частковий ремонт штукатурки </t>
  </si>
  <si>
    <t>Частковий ремонт стін шпаклівкою</t>
  </si>
  <si>
    <t xml:space="preserve">Фарбування стін з розчищенням старої фарби до 10% </t>
  </si>
  <si>
    <t xml:space="preserve">Фарба червона </t>
  </si>
  <si>
    <t>Клей для плитки Ceresit CM 11</t>
  </si>
  <si>
    <t>Фуга Ceresit CE 40 AQUASTATIC (ширина шва 1-6мм) № 10 2 кг світло-сірий</t>
  </si>
  <si>
    <t>Плитка Cersanit Henley біла 30х60</t>
  </si>
  <si>
    <t xml:space="preserve">	Вкладання плитка на стіни сан вузла </t>
  </si>
  <si>
    <t>ЧОРНИЙ ВХІД</t>
  </si>
  <si>
    <t>Демонтаж керамічної плитки сходів</t>
  </si>
  <si>
    <t xml:space="preserve">Укладання плитки керамічної  </t>
  </si>
  <si>
    <t>Улаштування пандуса для візка</t>
  </si>
  <si>
    <t>ВХІДНА ГРУППА</t>
  </si>
  <si>
    <t>Демонтаж покриття з фем</t>
  </si>
  <si>
    <t xml:space="preserve">Демонтаж бордюрів </t>
  </si>
  <si>
    <t xml:space="preserve">Відбивання штукатурки з цоколя </t>
  </si>
  <si>
    <t xml:space="preserve">Демонтаж металевих перил </t>
  </si>
  <si>
    <t xml:space="preserve">Демонтаж профільного настилу </t>
  </si>
  <si>
    <t>Поребрик Золотой Мандарин чорний 1000х200х60 мм</t>
  </si>
  <si>
    <t>Монтаж поребрика</t>
  </si>
  <si>
    <t xml:space="preserve">Улаштування покриття з фем </t>
  </si>
  <si>
    <t>Тротуарна плитка Авеню Старе місто 60 сірий</t>
  </si>
  <si>
    <t>Суміш гарцовка</t>
  </si>
  <si>
    <t xml:space="preserve">Вкладання керамограніту </t>
  </si>
  <si>
    <t>Плитка керамограніт</t>
  </si>
  <si>
    <t>Вкладання плитки на східці</t>
  </si>
  <si>
    <t xml:space="preserve">Штукатурення цоколя </t>
  </si>
  <si>
    <t>Штукатурка цементно-вапняна W31</t>
  </si>
  <si>
    <t>Частковий ремонт фасада</t>
  </si>
  <si>
    <t xml:space="preserve">Улаштування каркасу під проф.настил зварювання  
(4 точки) </t>
  </si>
  <si>
    <t>труба профільна 20х40х2</t>
  </si>
  <si>
    <t xml:space="preserve">Монтаж профнастилу </t>
  </si>
  <si>
    <t xml:space="preserve">Саморізи з прес шайбою </t>
  </si>
  <si>
    <t>Профнастил</t>
  </si>
  <si>
    <t xml:space="preserve">Піна монтажна під пістолет Whiteteq, 700 мл </t>
  </si>
  <si>
    <t>Анкер (рамний), PZ3, 10*152 мм</t>
  </si>
  <si>
    <t>Металопластикові двері (вхідна группа) 1660х2100</t>
  </si>
  <si>
    <t>Фарба сіра 7040</t>
  </si>
  <si>
    <t xml:space="preserve">Обшивка козирка проф.настилом </t>
  </si>
  <si>
    <t>Грунтування стін фасаду</t>
  </si>
  <si>
    <t xml:space="preserve">Демонтаж дверей металевих 1400х2400мм </t>
  </si>
  <si>
    <t>Демонтаж гіпсокартонної перегородки в залі</t>
  </si>
  <si>
    <t>Демонтаж дверей дерев’яних з коробками 11,76м2</t>
  </si>
  <si>
    <t>Демонтаж раковини</t>
  </si>
  <si>
    <t>Демонтаж металевої решітки  800*3000</t>
  </si>
  <si>
    <t>Демонтаж наружного блоку кондиціонера</t>
  </si>
  <si>
    <t xml:space="preserve">шт </t>
  </si>
  <si>
    <t xml:space="preserve">Демонтаж вікон </t>
  </si>
  <si>
    <t>Демонтаж ролет</t>
  </si>
  <si>
    <t xml:space="preserve">Демонтаж металевих решіток </t>
  </si>
  <si>
    <t>КЛІЄНТСЬКА ЗОНА ТА ТАМБУР</t>
  </si>
  <si>
    <t>Демонтаж стелі з гіпсокартону ( каркас та плити)</t>
  </si>
  <si>
    <t>Демонтаж металевої решітки  5640*3000</t>
  </si>
  <si>
    <t xml:space="preserve">Демонтаж лічильника </t>
  </si>
  <si>
    <t xml:space="preserve">Демонтаж щитка </t>
  </si>
  <si>
    <t xml:space="preserve">Демонтаж світильників </t>
  </si>
  <si>
    <t>Демонтаж розеток</t>
  </si>
  <si>
    <t xml:space="preserve">Демонтаж кабелів </t>
  </si>
  <si>
    <t>Демонтаж кабель-каналів</t>
  </si>
  <si>
    <t xml:space="preserve">Демонтаж вимикачів </t>
  </si>
  <si>
    <t>Посилення прорізу металевими кутниками  та пластинами (кутник 100х100 11,0 м.пог)( Полоса сталева 3х30 6 м.пог)</t>
  </si>
  <si>
    <t>Полоса сталева 3х50</t>
  </si>
  <si>
    <t>кутик 100х100</t>
  </si>
  <si>
    <t>Монтаж дверей металопластикових 4,41 м2</t>
  </si>
  <si>
    <t xml:space="preserve">Монтаж унітаза </t>
  </si>
  <si>
    <t>Сифон</t>
  </si>
  <si>
    <t>Плитка 60х60</t>
  </si>
  <si>
    <t>Ремонт сходинок (штукатурка стін окремими місцями)</t>
  </si>
  <si>
    <t xml:space="preserve">Суміш штукатурна цементно-піщана </t>
  </si>
  <si>
    <t xml:space="preserve">кг </t>
  </si>
  <si>
    <t xml:space="preserve">Зміна рівня плити на 30 см. </t>
  </si>
  <si>
    <t xml:space="preserve">Улаштування піщаного підстільного шару з утрамбуванням </t>
  </si>
  <si>
    <t xml:space="preserve">Бетонування стрічки довж. 7,2 м шир. 0,2 м висота 0,3 м </t>
  </si>
  <si>
    <t xml:space="preserve">Арматура д 14 мм </t>
  </si>
  <si>
    <t xml:space="preserve">Приготування бетонної суміши </t>
  </si>
  <si>
    <t xml:space="preserve">Пісок </t>
  </si>
  <si>
    <t xml:space="preserve">Влаштування стяжки товщ. 50 мм </t>
  </si>
  <si>
    <t>Виготовлення та вартість перил</t>
  </si>
  <si>
    <t xml:space="preserve">Труба ф 40 мм </t>
  </si>
  <si>
    <t xml:space="preserve">Труба профільна 40*40 мм 4 шт х 1,3 м </t>
  </si>
  <si>
    <t>труба профільна 40х40х3</t>
  </si>
  <si>
    <t xml:space="preserve">анкера 12х100 </t>
  </si>
  <si>
    <t xml:space="preserve">Виготовлення та монтаж навісу з профлиста </t>
  </si>
  <si>
    <t>Лист товщ. 3 мм</t>
  </si>
  <si>
    <t xml:space="preserve">Профнастил Сірий графіт </t>
  </si>
  <si>
    <t>Монтаж дверей металевих</t>
  </si>
  <si>
    <t xml:space="preserve">Виготовлення та монтаж виносної металевої платформи  </t>
  </si>
  <si>
    <t xml:space="preserve">Лист товщ. 3 мм </t>
  </si>
  <si>
    <t xml:space="preserve">Двері металеві 1400*2100 т. 2 мм +центральний завіс </t>
  </si>
  <si>
    <t>Виготовлення та монтаж перил зі  сталі</t>
  </si>
  <si>
    <t xml:space="preserve">Труба ф40 мм </t>
  </si>
  <si>
    <t xml:space="preserve">Профільна труба 40*40 мм </t>
  </si>
  <si>
    <t xml:space="preserve">Профільна труба 20*20 мм </t>
  </si>
  <si>
    <t>Ролета захисна (1,98 м2)</t>
  </si>
  <si>
    <t>Грунтування та пофарбування металевих поверхонь  фарбою за два рази з частковим розчищенням старої фарби  (підйомник)</t>
  </si>
  <si>
    <t xml:space="preserve">КЛІЄНТСЬКА ЗОНА ТА ТАМБУР </t>
  </si>
  <si>
    <t>Фарбування в чорний колір стелі за 2 рази</t>
  </si>
  <si>
    <t>Фарба для стелі</t>
  </si>
  <si>
    <t xml:space="preserve">Кабель ВВГ  нд 3*1,5 </t>
  </si>
  <si>
    <t>Кабель ВВГ  нд 3*2,5</t>
  </si>
  <si>
    <t>Прокладання гофротруби</t>
  </si>
  <si>
    <t>Гофра Ф 20 мм</t>
  </si>
  <si>
    <t>Монтаж автоматів 1ф</t>
  </si>
  <si>
    <t>Монтаж щита</t>
  </si>
  <si>
    <t>Монтаж лічильника</t>
  </si>
  <si>
    <t>Монтаж вимикача</t>
  </si>
  <si>
    <t xml:space="preserve">Вимикач зовнішній 2 кл. Білий ІР22 </t>
  </si>
  <si>
    <t>Монтаж розеток</t>
  </si>
  <si>
    <t xml:space="preserve">Розетка 2 гнізда каучукова з захисною кришкою з з/к 16 А </t>
  </si>
  <si>
    <t xml:space="preserve">Розетка 4 гнізда каучукова з захисною кришкою з з/к 16 А </t>
  </si>
  <si>
    <t>Установка світильників</t>
  </si>
  <si>
    <t xml:space="preserve">Прокладка кабелю в гофрі </t>
  </si>
  <si>
    <t xml:space="preserve">Прокладка кабелю в кабель-каналі </t>
  </si>
  <si>
    <t>Прокладання кабель-каналу</t>
  </si>
  <si>
    <t>Кабель-канал 20*20 мм</t>
  </si>
  <si>
    <t>Кабель ВВГ  нд 5*6</t>
  </si>
  <si>
    <t>Щит  (матеріал після демонтажа)</t>
  </si>
  <si>
    <t>Лічильник (матеріал після демонтажа)</t>
  </si>
  <si>
    <t>Світильник вологозахищений 36 Вт 3000Lm AC 100-265V 6500K</t>
  </si>
  <si>
    <t xml:space="preserve">Демонтаж бетонного  порога  </t>
  </si>
  <si>
    <t>Двері металопластикові (сендвич 0,7*2,1)*3 шт</t>
  </si>
  <si>
    <t xml:space="preserve">Гофра для унітазу армована </t>
  </si>
  <si>
    <t xml:space="preserve">Унітаз </t>
  </si>
  <si>
    <t xml:space="preserve">Монтаж умивальника (400*600) </t>
  </si>
  <si>
    <t>Умивальник  400*600</t>
  </si>
  <si>
    <t xml:space="preserve">П`єдестал </t>
  </si>
  <si>
    <t>Сухий бетон , суміш універсальна В-25</t>
  </si>
  <si>
    <t>Суха суміш Стяжка цементно-піщана  CN 278</t>
  </si>
  <si>
    <t>Плитка керамічна зовнішня 60х60</t>
  </si>
  <si>
    <t>Ролета захисна (1,66*2,1=3,48 м2)</t>
  </si>
  <si>
    <t>Вікно металопластикове 1,2*1,65=1,98 м2*2 шт=3,96 м2</t>
  </si>
  <si>
    <t>Монтаж металопластикових вікон 1,2*1,65 - 2 шт</t>
  </si>
  <si>
    <t xml:space="preserve">Встановлення ролети захисної </t>
  </si>
  <si>
    <t xml:space="preserve">Диф.автоматичний вимикач 1ф 16 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</si>
</sst>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name val="Helv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EEB4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142"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164" fontId="6" fillId="0" borderId="7" xfId="1" applyFont="1" applyBorder="1" applyAlignment="1">
      <alignment horizontal="center" vertical="center"/>
    </xf>
    <xf numFmtId="164" fontId="6" fillId="0" borderId="7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/>
    </xf>
    <xf numFmtId="164" fontId="6" fillId="2" borderId="1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164" fontId="6" fillId="2" borderId="0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2" borderId="11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4" fontId="4" fillId="2" borderId="0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6" fillId="0" borderId="7" xfId="0" applyFont="1" applyBorder="1" applyAlignment="1">
      <alignment horizontal="center" vertical="top" shrinkToFi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2" fontId="6" fillId="0" borderId="7" xfId="0" applyNumberFormat="1" applyFont="1" applyBorder="1" applyAlignment="1">
      <alignment horizontal="center" vertical="top" shrinkToFit="1"/>
    </xf>
    <xf numFmtId="2" fontId="3" fillId="0" borderId="7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left" vertical="top"/>
    </xf>
    <xf numFmtId="164" fontId="6" fillId="2" borderId="7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6" fillId="2" borderId="16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5" fillId="5" borderId="0" xfId="0" applyFont="1" applyFill="1" applyAlignment="1">
      <alignment horizontal="left" vertical="top"/>
    </xf>
    <xf numFmtId="0" fontId="7" fillId="5" borderId="7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left" vertical="top"/>
    </xf>
    <xf numFmtId="0" fontId="7" fillId="5" borderId="7" xfId="0" applyFont="1" applyFill="1" applyBorder="1" applyAlignment="1">
      <alignment horizontal="left" vertical="top"/>
    </xf>
    <xf numFmtId="0" fontId="5" fillId="5" borderId="7" xfId="0" applyFont="1" applyFill="1" applyBorder="1" applyAlignment="1">
      <alignment horizontal="left" vertical="top" wrapText="1"/>
    </xf>
    <xf numFmtId="165" fontId="6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165" fontId="6" fillId="0" borderId="7" xfId="0" applyNumberFormat="1" applyFont="1" applyBorder="1" applyAlignment="1">
      <alignment horizontal="center" vertical="top" shrinkToFit="1"/>
    </xf>
    <xf numFmtId="0" fontId="4" fillId="5" borderId="7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center" vertical="top"/>
    </xf>
    <xf numFmtId="165" fontId="3" fillId="0" borderId="7" xfId="0" applyNumberFormat="1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top" wrapText="1"/>
    </xf>
    <xf numFmtId="2" fontId="4" fillId="5" borderId="7" xfId="0" applyNumberFormat="1" applyFont="1" applyFill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vertical="center" wrapText="1"/>
    </xf>
    <xf numFmtId="2" fontId="4" fillId="0" borderId="7" xfId="0" applyNumberFormat="1" applyFont="1" applyBorder="1" applyAlignment="1">
      <alignment vertical="center" shrinkToFit="1"/>
    </xf>
    <xf numFmtId="2" fontId="6" fillId="0" borderId="7" xfId="0" applyNumberFormat="1" applyFont="1" applyBorder="1" applyAlignment="1">
      <alignment vertical="center" shrinkToFit="1"/>
    </xf>
    <xf numFmtId="165" fontId="6" fillId="0" borderId="7" xfId="0" applyNumberFormat="1" applyFont="1" applyBorder="1" applyAlignment="1">
      <alignment vertical="center" wrapText="1"/>
    </xf>
    <xf numFmtId="0" fontId="4" fillId="7" borderId="7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164" fontId="9" fillId="2" borderId="11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7" borderId="7" xfId="2" applyFont="1" applyFill="1" applyBorder="1" applyAlignment="1">
      <alignment horizontal="left" vertical="center" wrapText="1"/>
    </xf>
    <xf numFmtId="0" fontId="6" fillId="8" borderId="0" xfId="0" applyFont="1" applyFill="1" applyAlignment="1">
      <alignment horizontal="left" vertical="top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center" wrapText="1"/>
    </xf>
    <xf numFmtId="0" fontId="6" fillId="5" borderId="0" xfId="0" applyFont="1" applyFill="1" applyAlignment="1">
      <alignment horizontal="left" vertical="top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7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9" fillId="5" borderId="0" xfId="0" applyFont="1" applyFill="1" applyAlignment="1">
      <alignment horizontal="left" vertical="top"/>
    </xf>
    <xf numFmtId="0" fontId="6" fillId="5" borderId="7" xfId="0" applyFont="1" applyFill="1" applyBorder="1" applyAlignment="1">
      <alignment vertical="top" wrapText="1"/>
    </xf>
    <xf numFmtId="0" fontId="11" fillId="5" borderId="7" xfId="0" applyFont="1" applyFill="1" applyBorder="1" applyAlignment="1">
      <alignment horizontal="left" vertical="top"/>
    </xf>
    <xf numFmtId="0" fontId="4" fillId="5" borderId="17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left" vertical="top"/>
    </xf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center" vertical="top" shrinkToFi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2" fontId="6" fillId="5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top" shrinkToFit="1"/>
    </xf>
    <xf numFmtId="2" fontId="6" fillId="5" borderId="7" xfId="0" applyNumberFormat="1" applyFont="1" applyFill="1" applyBorder="1" applyAlignment="1">
      <alignment horizontal="center" vertical="top" shrinkToFit="1"/>
    </xf>
    <xf numFmtId="165" fontId="6" fillId="0" borderId="7" xfId="0" applyNumberFormat="1" applyFont="1" applyBorder="1" applyAlignment="1">
      <alignment horizontal="center" vertical="center" wrapText="1"/>
    </xf>
    <xf numFmtId="2" fontId="4" fillId="5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  <xf numFmtId="0" fontId="4" fillId="5" borderId="16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 indent="3"/>
    </xf>
    <xf numFmtId="0" fontId="5" fillId="0" borderId="0" xfId="0" applyFont="1" applyAlignment="1">
      <alignment horizontal="left" vertical="top" wrapText="1" indent="4"/>
    </xf>
    <xf numFmtId="164" fontId="6" fillId="9" borderId="11" xfId="1" applyFont="1" applyFill="1" applyBorder="1" applyAlignment="1">
      <alignment horizontal="center" vertical="center"/>
    </xf>
    <xf numFmtId="164" fontId="6" fillId="9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 indent="3"/>
    </xf>
    <xf numFmtId="164" fontId="6" fillId="0" borderId="8" xfId="1" applyFont="1" applyBorder="1" applyAlignment="1">
      <alignment horizontal="center" vertical="center"/>
    </xf>
    <xf numFmtId="164" fontId="6" fillId="0" borderId="9" xfId="1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Normal_Золотая смета 2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2E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tabSelected="1" view="pageBreakPreview" topLeftCell="A31" zoomScale="60" zoomScaleNormal="80" workbookViewId="0">
      <selection sqref="A1:C1"/>
    </sheetView>
  </sheetViews>
  <sheetFormatPr defaultColWidth="9.33203125" defaultRowHeight="12.75" x14ac:dyDescent="0.2"/>
  <cols>
    <col min="1" max="1" width="4.83203125" style="61" customWidth="1"/>
    <col min="2" max="2" width="50.33203125" style="1" customWidth="1"/>
    <col min="3" max="3" width="7.33203125" style="101" customWidth="1"/>
    <col min="4" max="4" width="7.33203125" style="6" customWidth="1"/>
    <col min="5" max="5" width="2.6640625" style="1" customWidth="1"/>
    <col min="6" max="6" width="33" style="16" customWidth="1"/>
    <col min="7" max="7" width="18.1640625" style="1" customWidth="1"/>
    <col min="8" max="8" width="15.6640625" style="52" customWidth="1"/>
    <col min="9" max="16384" width="9.33203125" style="1"/>
  </cols>
  <sheetData>
    <row r="1" spans="1:7" x14ac:dyDescent="0.2">
      <c r="A1" s="129"/>
      <c r="B1" s="129"/>
      <c r="C1" s="129"/>
      <c r="D1" s="125"/>
      <c r="E1" s="126"/>
      <c r="F1" s="130"/>
      <c r="G1" s="131"/>
    </row>
    <row r="2" spans="1:7" x14ac:dyDescent="0.2">
      <c r="A2" s="136" t="s">
        <v>14</v>
      </c>
      <c r="B2" s="138" t="s">
        <v>1</v>
      </c>
      <c r="C2" s="140" t="s">
        <v>2</v>
      </c>
      <c r="D2" s="138" t="s">
        <v>3</v>
      </c>
      <c r="F2" s="2" t="s">
        <v>0</v>
      </c>
      <c r="G2" s="3" t="s">
        <v>13</v>
      </c>
    </row>
    <row r="3" spans="1:7" ht="13.5" thickBot="1" x14ac:dyDescent="0.25">
      <c r="A3" s="137"/>
      <c r="B3" s="139"/>
      <c r="C3" s="141"/>
      <c r="D3" s="139"/>
      <c r="F3" s="4"/>
      <c r="G3" s="4"/>
    </row>
    <row r="4" spans="1:7" x14ac:dyDescent="0.2">
      <c r="A4" s="132" t="s">
        <v>17</v>
      </c>
      <c r="B4" s="133"/>
      <c r="C4" s="133"/>
      <c r="D4" s="133"/>
      <c r="F4" s="5"/>
      <c r="G4" s="5"/>
    </row>
    <row r="5" spans="1:7" x14ac:dyDescent="0.2">
      <c r="A5" s="89">
        <v>1</v>
      </c>
      <c r="B5" s="27" t="s">
        <v>90</v>
      </c>
      <c r="C5" s="76" t="s">
        <v>5</v>
      </c>
      <c r="D5" s="7">
        <v>1</v>
      </c>
      <c r="F5" s="5">
        <v>500</v>
      </c>
      <c r="G5" s="5">
        <f t="shared" ref="G5:G17" si="0">D5*F5</f>
        <v>500</v>
      </c>
    </row>
    <row r="6" spans="1:7" x14ac:dyDescent="0.2">
      <c r="A6" s="89">
        <v>2</v>
      </c>
      <c r="B6" s="28" t="s">
        <v>42</v>
      </c>
      <c r="C6" s="76" t="s">
        <v>9</v>
      </c>
      <c r="D6" s="7">
        <v>9.6000000000000002E-2</v>
      </c>
      <c r="F6" s="5">
        <v>7000</v>
      </c>
      <c r="G6" s="5">
        <f t="shared" si="0"/>
        <v>672</v>
      </c>
    </row>
    <row r="7" spans="1:7" x14ac:dyDescent="0.2">
      <c r="A7" s="89">
        <v>3</v>
      </c>
      <c r="B7" s="88" t="s">
        <v>91</v>
      </c>
      <c r="C7" s="76" t="s">
        <v>10</v>
      </c>
      <c r="D7" s="7">
        <v>16.920000000000002</v>
      </c>
      <c r="F7" s="5">
        <v>120</v>
      </c>
      <c r="G7" s="5">
        <f t="shared" si="0"/>
        <v>2030.4</v>
      </c>
    </row>
    <row r="8" spans="1:7" x14ac:dyDescent="0.2">
      <c r="A8" s="89">
        <v>4</v>
      </c>
      <c r="B8" s="8" t="s">
        <v>43</v>
      </c>
      <c r="C8" s="76" t="s">
        <v>9</v>
      </c>
      <c r="D8" s="7">
        <v>2</v>
      </c>
      <c r="F8" s="5">
        <v>650</v>
      </c>
      <c r="G8" s="5">
        <f t="shared" si="0"/>
        <v>1300</v>
      </c>
    </row>
    <row r="9" spans="1:7" ht="25.5" x14ac:dyDescent="0.2">
      <c r="A9" s="89">
        <v>5</v>
      </c>
      <c r="B9" s="29" t="s">
        <v>44</v>
      </c>
      <c r="C9" s="76" t="s">
        <v>9</v>
      </c>
      <c r="D9" s="7">
        <f>(1.365*2)</f>
        <v>2.73</v>
      </c>
      <c r="F9" s="5">
        <v>2000</v>
      </c>
      <c r="G9" s="5">
        <f t="shared" si="0"/>
        <v>5460</v>
      </c>
    </row>
    <row r="10" spans="1:7" ht="25.5" x14ac:dyDescent="0.2">
      <c r="A10" s="89">
        <v>6</v>
      </c>
      <c r="B10" s="8" t="s">
        <v>92</v>
      </c>
      <c r="C10" s="76" t="s">
        <v>5</v>
      </c>
      <c r="D10" s="7">
        <v>8</v>
      </c>
      <c r="F10" s="5">
        <v>500</v>
      </c>
      <c r="G10" s="5">
        <f t="shared" si="0"/>
        <v>4000</v>
      </c>
    </row>
    <row r="11" spans="1:7" ht="25.5" x14ac:dyDescent="0.2">
      <c r="A11" s="89">
        <v>7</v>
      </c>
      <c r="B11" s="8" t="s">
        <v>45</v>
      </c>
      <c r="C11" s="76" t="s">
        <v>9</v>
      </c>
      <c r="D11" s="7">
        <v>3.83</v>
      </c>
      <c r="F11" s="5">
        <v>650</v>
      </c>
      <c r="G11" s="5">
        <f t="shared" si="0"/>
        <v>2489.5</v>
      </c>
    </row>
    <row r="12" spans="1:7" x14ac:dyDescent="0.2">
      <c r="A12" s="89">
        <v>8</v>
      </c>
      <c r="B12" s="8" t="s">
        <v>46</v>
      </c>
      <c r="C12" s="76" t="s">
        <v>10</v>
      </c>
      <c r="D12" s="30">
        <v>100.5</v>
      </c>
      <c r="F12" s="5">
        <v>80</v>
      </c>
      <c r="G12" s="5">
        <f t="shared" si="0"/>
        <v>8040</v>
      </c>
    </row>
    <row r="13" spans="1:7" x14ac:dyDescent="0.2">
      <c r="A13" s="89">
        <v>9</v>
      </c>
      <c r="B13" s="8" t="s">
        <v>47</v>
      </c>
      <c r="C13" s="76" t="s">
        <v>10</v>
      </c>
      <c r="D13" s="7">
        <v>4.47</v>
      </c>
      <c r="F13" s="5">
        <v>80</v>
      </c>
      <c r="G13" s="5">
        <f t="shared" si="0"/>
        <v>357.59999999999997</v>
      </c>
    </row>
    <row r="14" spans="1:7" x14ac:dyDescent="0.2">
      <c r="A14" s="89">
        <v>10</v>
      </c>
      <c r="B14" s="8" t="s">
        <v>40</v>
      </c>
      <c r="C14" s="76" t="s">
        <v>5</v>
      </c>
      <c r="D14" s="11">
        <v>1</v>
      </c>
      <c r="F14" s="5">
        <v>250</v>
      </c>
      <c r="G14" s="5">
        <f t="shared" si="0"/>
        <v>250</v>
      </c>
    </row>
    <row r="15" spans="1:7" x14ac:dyDescent="0.2">
      <c r="A15" s="89">
        <v>11</v>
      </c>
      <c r="B15" s="8" t="s">
        <v>39</v>
      </c>
      <c r="C15" s="76" t="s">
        <v>5</v>
      </c>
      <c r="D15" s="11">
        <v>1</v>
      </c>
      <c r="F15" s="5">
        <v>180</v>
      </c>
      <c r="G15" s="5">
        <f t="shared" si="0"/>
        <v>180</v>
      </c>
    </row>
    <row r="16" spans="1:7" x14ac:dyDescent="0.2">
      <c r="A16" s="89">
        <v>12</v>
      </c>
      <c r="B16" s="60" t="s">
        <v>93</v>
      </c>
      <c r="C16" s="76" t="s">
        <v>5</v>
      </c>
      <c r="D16" s="11">
        <v>1</v>
      </c>
      <c r="F16" s="5">
        <v>180</v>
      </c>
      <c r="G16" s="5">
        <f t="shared" si="0"/>
        <v>180</v>
      </c>
    </row>
    <row r="17" spans="1:7" x14ac:dyDescent="0.2">
      <c r="A17" s="89">
        <v>13</v>
      </c>
      <c r="B17" s="8" t="s">
        <v>41</v>
      </c>
      <c r="C17" s="76" t="s">
        <v>5</v>
      </c>
      <c r="D17" s="7">
        <v>1</v>
      </c>
      <c r="F17" s="5">
        <v>150</v>
      </c>
      <c r="G17" s="5">
        <f t="shared" si="0"/>
        <v>150</v>
      </c>
    </row>
    <row r="18" spans="1:7" x14ac:dyDescent="0.2">
      <c r="A18" s="89"/>
      <c r="B18" s="49" t="s">
        <v>58</v>
      </c>
      <c r="C18" s="76"/>
      <c r="D18" s="7"/>
      <c r="F18" s="5"/>
      <c r="G18" s="5"/>
    </row>
    <row r="19" spans="1:7" x14ac:dyDescent="0.2">
      <c r="A19" s="89">
        <v>14</v>
      </c>
      <c r="B19" s="60" t="s">
        <v>94</v>
      </c>
      <c r="C19" s="76" t="s">
        <v>5</v>
      </c>
      <c r="D19" s="7">
        <v>1</v>
      </c>
      <c r="F19" s="5">
        <v>500</v>
      </c>
      <c r="G19" s="5">
        <f>D19*F19</f>
        <v>500</v>
      </c>
    </row>
    <row r="20" spans="1:7" x14ac:dyDescent="0.2">
      <c r="A20" s="89">
        <v>15</v>
      </c>
      <c r="B20" s="90" t="s">
        <v>63</v>
      </c>
      <c r="C20" s="76" t="s">
        <v>10</v>
      </c>
      <c r="D20" s="7">
        <f>1.44</f>
        <v>1.44</v>
      </c>
      <c r="F20" s="5">
        <v>80</v>
      </c>
      <c r="G20" s="5">
        <f>D20*F20</f>
        <v>115.19999999999999</v>
      </c>
    </row>
    <row r="21" spans="1:7" x14ac:dyDescent="0.2">
      <c r="A21" s="67">
        <v>16</v>
      </c>
      <c r="B21" s="8" t="s">
        <v>59</v>
      </c>
      <c r="C21" s="76" t="s">
        <v>10</v>
      </c>
      <c r="D21" s="7">
        <v>2.75</v>
      </c>
      <c r="F21" s="5">
        <v>100</v>
      </c>
      <c r="G21" s="5">
        <f>D21*F21</f>
        <v>275</v>
      </c>
    </row>
    <row r="22" spans="1:7" x14ac:dyDescent="0.2">
      <c r="A22" s="89">
        <v>17</v>
      </c>
      <c r="B22" s="26" t="s">
        <v>169</v>
      </c>
      <c r="C22" s="96" t="s">
        <v>5</v>
      </c>
      <c r="D22" s="9">
        <v>1</v>
      </c>
      <c r="E22" s="16"/>
      <c r="F22" s="5">
        <v>700</v>
      </c>
      <c r="G22" s="5">
        <f>D22*F22</f>
        <v>700</v>
      </c>
    </row>
    <row r="23" spans="1:7" x14ac:dyDescent="0.2">
      <c r="A23" s="89"/>
      <c r="B23" s="51" t="s">
        <v>62</v>
      </c>
      <c r="C23" s="79"/>
      <c r="D23" s="67"/>
      <c r="F23" s="5"/>
      <c r="G23" s="5"/>
    </row>
    <row r="24" spans="1:7" x14ac:dyDescent="0.2">
      <c r="A24" s="89">
        <v>18</v>
      </c>
      <c r="B24" s="51" t="s">
        <v>95</v>
      </c>
      <c r="C24" s="76" t="s">
        <v>96</v>
      </c>
      <c r="D24" s="7">
        <v>1</v>
      </c>
      <c r="F24" s="127">
        <v>1500</v>
      </c>
      <c r="G24" s="5">
        <f t="shared" ref="G24:G55" si="1">D24*F24</f>
        <v>1500</v>
      </c>
    </row>
    <row r="25" spans="1:7" x14ac:dyDescent="0.2">
      <c r="A25" s="89">
        <v>19</v>
      </c>
      <c r="B25" s="51" t="s">
        <v>97</v>
      </c>
      <c r="C25" s="76" t="s">
        <v>10</v>
      </c>
      <c r="D25" s="7">
        <v>3.96</v>
      </c>
      <c r="F25" s="5">
        <v>290</v>
      </c>
      <c r="G25" s="5">
        <f t="shared" si="1"/>
        <v>1148.4000000000001</v>
      </c>
    </row>
    <row r="26" spans="1:7" x14ac:dyDescent="0.2">
      <c r="A26" s="89">
        <v>20</v>
      </c>
      <c r="B26" s="51" t="s">
        <v>98</v>
      </c>
      <c r="C26" s="76" t="s">
        <v>5</v>
      </c>
      <c r="D26" s="7">
        <v>2</v>
      </c>
      <c r="F26" s="127">
        <v>1500</v>
      </c>
      <c r="G26" s="5">
        <f t="shared" si="1"/>
        <v>3000</v>
      </c>
    </row>
    <row r="27" spans="1:7" x14ac:dyDescent="0.2">
      <c r="A27" s="89">
        <v>21</v>
      </c>
      <c r="B27" s="51" t="s">
        <v>99</v>
      </c>
      <c r="C27" s="76" t="s">
        <v>10</v>
      </c>
      <c r="D27" s="7">
        <v>5.2</v>
      </c>
      <c r="F27" s="127">
        <v>200</v>
      </c>
      <c r="G27" s="5">
        <f t="shared" si="1"/>
        <v>1040</v>
      </c>
    </row>
    <row r="28" spans="1:7" x14ac:dyDescent="0.2">
      <c r="A28" s="89">
        <v>22</v>
      </c>
      <c r="B28" s="28" t="s">
        <v>63</v>
      </c>
      <c r="C28" s="76" t="s">
        <v>10</v>
      </c>
      <c r="D28" s="7">
        <v>2</v>
      </c>
      <c r="F28" s="5">
        <v>80</v>
      </c>
      <c r="G28" s="5">
        <f t="shared" si="1"/>
        <v>160</v>
      </c>
    </row>
    <row r="29" spans="1:7" x14ac:dyDescent="0.2">
      <c r="A29" s="89">
        <v>23</v>
      </c>
      <c r="B29" s="8" t="s">
        <v>64</v>
      </c>
      <c r="C29" s="76" t="s">
        <v>15</v>
      </c>
      <c r="D29" s="7">
        <v>2.1</v>
      </c>
      <c r="F29" s="5">
        <v>80</v>
      </c>
      <c r="G29" s="5">
        <f t="shared" si="1"/>
        <v>168</v>
      </c>
    </row>
    <row r="30" spans="1:7" x14ac:dyDescent="0.2">
      <c r="A30" s="89">
        <v>24</v>
      </c>
      <c r="B30" s="8" t="s">
        <v>65</v>
      </c>
      <c r="C30" s="76" t="s">
        <v>10</v>
      </c>
      <c r="D30" s="7">
        <v>10.16</v>
      </c>
      <c r="F30" s="5">
        <v>80</v>
      </c>
      <c r="G30" s="5">
        <f t="shared" si="1"/>
        <v>812.8</v>
      </c>
    </row>
    <row r="31" spans="1:7" x14ac:dyDescent="0.2">
      <c r="A31" s="89">
        <v>25</v>
      </c>
      <c r="B31" s="8" t="s">
        <v>66</v>
      </c>
      <c r="C31" s="76" t="s">
        <v>15</v>
      </c>
      <c r="D31" s="7">
        <v>11.5</v>
      </c>
      <c r="F31" s="5">
        <v>200</v>
      </c>
      <c r="G31" s="5">
        <f t="shared" si="1"/>
        <v>2300</v>
      </c>
    </row>
    <row r="32" spans="1:7" x14ac:dyDescent="0.2">
      <c r="A32" s="89">
        <v>26</v>
      </c>
      <c r="B32" s="8" t="s">
        <v>67</v>
      </c>
      <c r="C32" s="76" t="s">
        <v>10</v>
      </c>
      <c r="D32" s="7">
        <v>8.6</v>
      </c>
      <c r="F32" s="5">
        <v>80</v>
      </c>
      <c r="G32" s="5">
        <f t="shared" si="1"/>
        <v>688</v>
      </c>
    </row>
    <row r="33" spans="1:7" x14ac:dyDescent="0.2">
      <c r="A33" s="89">
        <v>27</v>
      </c>
      <c r="B33" s="8" t="s">
        <v>6</v>
      </c>
      <c r="C33" s="76" t="s">
        <v>10</v>
      </c>
      <c r="D33" s="7">
        <v>3.48</v>
      </c>
      <c r="F33" s="5">
        <v>350</v>
      </c>
      <c r="G33" s="5">
        <f t="shared" si="1"/>
        <v>1218</v>
      </c>
    </row>
    <row r="34" spans="1:7" x14ac:dyDescent="0.2">
      <c r="A34" s="89">
        <v>28</v>
      </c>
      <c r="B34" s="42" t="s">
        <v>19</v>
      </c>
      <c r="C34" s="97" t="s">
        <v>16</v>
      </c>
      <c r="D34" s="43">
        <v>15</v>
      </c>
      <c r="F34" s="45">
        <v>2000</v>
      </c>
      <c r="G34" s="45">
        <f t="shared" si="1"/>
        <v>30000</v>
      </c>
    </row>
    <row r="35" spans="1:7" x14ac:dyDescent="0.2">
      <c r="A35" s="53"/>
      <c r="B35" s="49" t="s">
        <v>100</v>
      </c>
      <c r="C35" s="20"/>
      <c r="D35" s="32"/>
      <c r="E35" s="44"/>
      <c r="F35" s="45"/>
      <c r="G35" s="45">
        <f t="shared" si="1"/>
        <v>0</v>
      </c>
    </row>
    <row r="36" spans="1:7" x14ac:dyDescent="0.2">
      <c r="A36" s="53">
        <v>29</v>
      </c>
      <c r="B36" s="60" t="s">
        <v>101</v>
      </c>
      <c r="C36" s="20" t="s">
        <v>10</v>
      </c>
      <c r="D36" s="32">
        <v>57.2</v>
      </c>
      <c r="E36" s="44"/>
      <c r="F36" s="45">
        <v>110</v>
      </c>
      <c r="G36" s="45">
        <f t="shared" si="1"/>
        <v>6292</v>
      </c>
    </row>
    <row r="37" spans="1:7" x14ac:dyDescent="0.2">
      <c r="A37" s="53">
        <v>30</v>
      </c>
      <c r="B37" s="60" t="s">
        <v>102</v>
      </c>
      <c r="C37" s="76" t="s">
        <v>10</v>
      </c>
      <c r="D37" s="7">
        <v>16.920000000000002</v>
      </c>
      <c r="E37" s="44"/>
      <c r="F37" s="128">
        <v>200</v>
      </c>
      <c r="G37" s="45">
        <f t="shared" si="1"/>
        <v>3384.0000000000005</v>
      </c>
    </row>
    <row r="38" spans="1:7" x14ac:dyDescent="0.2">
      <c r="A38" s="53">
        <v>31</v>
      </c>
      <c r="B38" s="60" t="s">
        <v>103</v>
      </c>
      <c r="C38" s="76" t="s">
        <v>5</v>
      </c>
      <c r="D38" s="7">
        <v>1</v>
      </c>
      <c r="E38" s="44"/>
      <c r="F38" s="45">
        <v>180</v>
      </c>
      <c r="G38" s="45">
        <f t="shared" si="1"/>
        <v>180</v>
      </c>
    </row>
    <row r="39" spans="1:7" x14ac:dyDescent="0.2">
      <c r="A39" s="53">
        <v>32</v>
      </c>
      <c r="B39" s="60" t="s">
        <v>104</v>
      </c>
      <c r="C39" s="76" t="s">
        <v>5</v>
      </c>
      <c r="D39" s="7">
        <v>1</v>
      </c>
      <c r="E39" s="44"/>
      <c r="F39" s="45">
        <v>180</v>
      </c>
      <c r="G39" s="45">
        <f t="shared" si="1"/>
        <v>180</v>
      </c>
    </row>
    <row r="40" spans="1:7" x14ac:dyDescent="0.2">
      <c r="A40" s="53">
        <v>33</v>
      </c>
      <c r="B40" s="60" t="s">
        <v>105</v>
      </c>
      <c r="C40" s="76" t="s">
        <v>5</v>
      </c>
      <c r="D40" s="7">
        <v>16</v>
      </c>
      <c r="E40" s="44"/>
      <c r="F40" s="45">
        <v>30</v>
      </c>
      <c r="G40" s="45">
        <f t="shared" si="1"/>
        <v>480</v>
      </c>
    </row>
    <row r="41" spans="1:7" x14ac:dyDescent="0.2">
      <c r="A41" s="53">
        <v>34</v>
      </c>
      <c r="B41" s="60" t="s">
        <v>106</v>
      </c>
      <c r="C41" s="76" t="s">
        <v>5</v>
      </c>
      <c r="D41" s="7">
        <v>22</v>
      </c>
      <c r="E41" s="44"/>
      <c r="F41" s="45">
        <v>30</v>
      </c>
      <c r="G41" s="45">
        <f t="shared" si="1"/>
        <v>660</v>
      </c>
    </row>
    <row r="42" spans="1:7" x14ac:dyDescent="0.2">
      <c r="A42" s="53">
        <v>35</v>
      </c>
      <c r="B42" s="60" t="s">
        <v>107</v>
      </c>
      <c r="C42" s="76" t="s">
        <v>15</v>
      </c>
      <c r="D42" s="7">
        <v>270</v>
      </c>
      <c r="E42" s="44"/>
      <c r="F42" s="45">
        <v>10</v>
      </c>
      <c r="G42" s="45">
        <f t="shared" si="1"/>
        <v>2700</v>
      </c>
    </row>
    <row r="43" spans="1:7" x14ac:dyDescent="0.2">
      <c r="A43" s="53">
        <v>36</v>
      </c>
      <c r="B43" s="60" t="s">
        <v>108</v>
      </c>
      <c r="C43" s="76" t="s">
        <v>15</v>
      </c>
      <c r="D43" s="7">
        <v>23</v>
      </c>
      <c r="E43" s="44"/>
      <c r="F43" s="45">
        <v>30</v>
      </c>
      <c r="G43" s="45">
        <f t="shared" si="1"/>
        <v>690</v>
      </c>
    </row>
    <row r="44" spans="1:7" x14ac:dyDescent="0.2">
      <c r="A44" s="53">
        <v>37</v>
      </c>
      <c r="B44" s="60" t="s">
        <v>109</v>
      </c>
      <c r="C44" s="20" t="s">
        <v>5</v>
      </c>
      <c r="D44" s="32">
        <v>5</v>
      </c>
      <c r="E44" s="44"/>
      <c r="F44" s="45">
        <v>30</v>
      </c>
      <c r="G44" s="45">
        <f t="shared" si="1"/>
        <v>150</v>
      </c>
    </row>
    <row r="45" spans="1:7" x14ac:dyDescent="0.2">
      <c r="A45" s="134" t="s">
        <v>18</v>
      </c>
      <c r="B45" s="135"/>
      <c r="C45" s="135"/>
      <c r="D45" s="135"/>
      <c r="F45" s="45"/>
      <c r="G45" s="45">
        <f t="shared" si="1"/>
        <v>0</v>
      </c>
    </row>
    <row r="46" spans="1:7" ht="38.25" x14ac:dyDescent="0.2">
      <c r="A46" s="53">
        <v>38</v>
      </c>
      <c r="B46" s="51" t="s">
        <v>110</v>
      </c>
      <c r="C46" s="96" t="s">
        <v>5</v>
      </c>
      <c r="D46" s="9">
        <v>1</v>
      </c>
      <c r="F46" s="127">
        <v>3000</v>
      </c>
      <c r="G46" s="5">
        <f t="shared" si="1"/>
        <v>3000</v>
      </c>
    </row>
    <row r="47" spans="1:7" x14ac:dyDescent="0.2">
      <c r="A47" s="53"/>
      <c r="B47" s="63" t="s">
        <v>112</v>
      </c>
      <c r="C47" s="102" t="s">
        <v>15</v>
      </c>
      <c r="D47" s="12">
        <f>11*2</f>
        <v>22</v>
      </c>
      <c r="F47" s="5"/>
      <c r="G47" s="5">
        <f t="shared" si="1"/>
        <v>0</v>
      </c>
    </row>
    <row r="48" spans="1:7" x14ac:dyDescent="0.2">
      <c r="A48" s="53"/>
      <c r="B48" s="63" t="s">
        <v>111</v>
      </c>
      <c r="C48" s="102" t="s">
        <v>15</v>
      </c>
      <c r="D48" s="12">
        <f>8*2</f>
        <v>16</v>
      </c>
      <c r="F48" s="5"/>
      <c r="G48" s="5">
        <f t="shared" si="1"/>
        <v>0</v>
      </c>
    </row>
    <row r="49" spans="1:8" s="35" customFormat="1" ht="25.5" x14ac:dyDescent="0.2">
      <c r="A49" s="53">
        <v>39</v>
      </c>
      <c r="B49" s="34" t="s">
        <v>48</v>
      </c>
      <c r="C49" s="96" t="s">
        <v>10</v>
      </c>
      <c r="D49" s="9">
        <f>((5.5*0.5*2)+(5.1*0.5))</f>
        <v>8.0500000000000007</v>
      </c>
      <c r="F49" s="5">
        <f>160+20</f>
        <v>180</v>
      </c>
      <c r="G49" s="5">
        <f t="shared" si="1"/>
        <v>1449.0000000000002</v>
      </c>
      <c r="H49" s="84"/>
    </row>
    <row r="50" spans="1:8" x14ac:dyDescent="0.2">
      <c r="A50" s="53"/>
      <c r="B50" s="15" t="s">
        <v>49</v>
      </c>
      <c r="C50" s="102" t="s">
        <v>7</v>
      </c>
      <c r="D50" s="106">
        <f>9.2*D49</f>
        <v>74.06</v>
      </c>
      <c r="F50" s="5"/>
      <c r="G50" s="5">
        <f t="shared" si="1"/>
        <v>0</v>
      </c>
    </row>
    <row r="51" spans="1:8" x14ac:dyDescent="0.2">
      <c r="A51" s="53"/>
      <c r="B51" s="13" t="s">
        <v>35</v>
      </c>
      <c r="C51" s="102" t="s">
        <v>7</v>
      </c>
      <c r="D51" s="106">
        <f>D49*1.2*2</f>
        <v>19.32</v>
      </c>
      <c r="F51" s="5"/>
      <c r="G51" s="5">
        <f t="shared" si="1"/>
        <v>0</v>
      </c>
    </row>
    <row r="52" spans="1:8" s="16" customFormat="1" x14ac:dyDescent="0.2">
      <c r="A52" s="67"/>
      <c r="B52" s="22" t="s">
        <v>8</v>
      </c>
      <c r="C52" s="19" t="s">
        <v>11</v>
      </c>
      <c r="D52" s="91">
        <f>0.2*D49</f>
        <v>1.6100000000000003</v>
      </c>
      <c r="F52" s="5"/>
      <c r="G52" s="5">
        <f t="shared" si="1"/>
        <v>0</v>
      </c>
      <c r="H52" s="81"/>
    </row>
    <row r="53" spans="1:8" s="35" customFormat="1" x14ac:dyDescent="0.2">
      <c r="A53" s="53">
        <v>40</v>
      </c>
      <c r="B53" s="14" t="s">
        <v>50</v>
      </c>
      <c r="C53" s="96" t="s">
        <v>10</v>
      </c>
      <c r="D53" s="53">
        <v>10</v>
      </c>
      <c r="F53" s="5">
        <f>80+160+20</f>
        <v>260</v>
      </c>
      <c r="G53" s="5">
        <f t="shared" si="1"/>
        <v>2600</v>
      </c>
      <c r="H53" s="84"/>
    </row>
    <row r="54" spans="1:8" x14ac:dyDescent="0.2">
      <c r="A54" s="53"/>
      <c r="B54" s="15" t="s">
        <v>49</v>
      </c>
      <c r="C54" s="102" t="s">
        <v>7</v>
      </c>
      <c r="D54" s="106">
        <f>9.2*D53</f>
        <v>92</v>
      </c>
      <c r="F54" s="5"/>
      <c r="G54" s="5">
        <f t="shared" si="1"/>
        <v>0</v>
      </c>
    </row>
    <row r="55" spans="1:8" x14ac:dyDescent="0.2">
      <c r="A55" s="53"/>
      <c r="B55" s="13" t="s">
        <v>35</v>
      </c>
      <c r="C55" s="102" t="s">
        <v>7</v>
      </c>
      <c r="D55" s="106">
        <f>D53*1.2*2</f>
        <v>24</v>
      </c>
      <c r="F55" s="5"/>
      <c r="G55" s="5">
        <f t="shared" si="1"/>
        <v>0</v>
      </c>
    </row>
    <row r="56" spans="1:8" s="16" customFormat="1" x14ac:dyDescent="0.2">
      <c r="A56" s="67"/>
      <c r="B56" s="22" t="s">
        <v>8</v>
      </c>
      <c r="C56" s="19" t="s">
        <v>11</v>
      </c>
      <c r="D56" s="19">
        <f>0.2*D53</f>
        <v>2</v>
      </c>
      <c r="F56" s="5"/>
      <c r="G56" s="5">
        <f t="shared" ref="G56:G87" si="2">D56*F56</f>
        <v>0</v>
      </c>
      <c r="H56" s="81"/>
    </row>
    <row r="57" spans="1:8" s="35" customFormat="1" x14ac:dyDescent="0.2">
      <c r="A57" s="53">
        <v>41</v>
      </c>
      <c r="B57" s="14" t="s">
        <v>51</v>
      </c>
      <c r="C57" s="96" t="s">
        <v>10</v>
      </c>
      <c r="D57" s="9">
        <v>30</v>
      </c>
      <c r="F57" s="5">
        <f>80+160+20</f>
        <v>260</v>
      </c>
      <c r="G57" s="5">
        <f t="shared" si="2"/>
        <v>7800</v>
      </c>
      <c r="H57" s="84"/>
    </row>
    <row r="58" spans="1:8" x14ac:dyDescent="0.2">
      <c r="A58" s="53"/>
      <c r="B58" s="13" t="s">
        <v>35</v>
      </c>
      <c r="C58" s="96" t="s">
        <v>7</v>
      </c>
      <c r="D58" s="9">
        <f>D57*1.2*2</f>
        <v>72</v>
      </c>
      <c r="F58" s="5"/>
      <c r="G58" s="5">
        <f t="shared" si="2"/>
        <v>0</v>
      </c>
    </row>
    <row r="59" spans="1:8" s="16" customFormat="1" x14ac:dyDescent="0.2">
      <c r="A59" s="67"/>
      <c r="B59" s="22" t="s">
        <v>8</v>
      </c>
      <c r="C59" s="19" t="s">
        <v>11</v>
      </c>
      <c r="D59" s="19">
        <f>0.2*D57</f>
        <v>6</v>
      </c>
      <c r="F59" s="5"/>
      <c r="G59" s="5">
        <f t="shared" si="2"/>
        <v>0</v>
      </c>
      <c r="H59" s="81"/>
    </row>
    <row r="60" spans="1:8" s="16" customFormat="1" ht="25.5" x14ac:dyDescent="0.2">
      <c r="A60" s="67">
        <v>42</v>
      </c>
      <c r="B60" s="8" t="s">
        <v>52</v>
      </c>
      <c r="C60" s="20" t="s">
        <v>10</v>
      </c>
      <c r="D60" s="20">
        <v>197</v>
      </c>
      <c r="F60" s="5">
        <f>110+30</f>
        <v>140</v>
      </c>
      <c r="G60" s="5">
        <f t="shared" si="2"/>
        <v>27580</v>
      </c>
      <c r="H60" s="81"/>
    </row>
    <row r="61" spans="1:8" s="16" customFormat="1" x14ac:dyDescent="0.2">
      <c r="A61" s="67"/>
      <c r="B61" s="13" t="s">
        <v>87</v>
      </c>
      <c r="C61" s="20" t="s">
        <v>11</v>
      </c>
      <c r="D61" s="118">
        <f>0.3*D60</f>
        <v>59.099999999999994</v>
      </c>
      <c r="F61" s="5"/>
      <c r="G61" s="5">
        <f t="shared" si="2"/>
        <v>0</v>
      </c>
      <c r="H61" s="81"/>
    </row>
    <row r="62" spans="1:8" s="16" customFormat="1" x14ac:dyDescent="0.2">
      <c r="A62" s="67"/>
      <c r="B62" s="13" t="s">
        <v>53</v>
      </c>
      <c r="C62" s="20" t="s">
        <v>11</v>
      </c>
      <c r="D62" s="20">
        <f>0.3*D60</f>
        <v>59.099999999999994</v>
      </c>
      <c r="F62" s="5"/>
      <c r="G62" s="5">
        <f t="shared" si="2"/>
        <v>0</v>
      </c>
      <c r="H62" s="81"/>
    </row>
    <row r="63" spans="1:8" s="16" customFormat="1" ht="25.5" x14ac:dyDescent="0.2">
      <c r="A63" s="67"/>
      <c r="B63" s="13" t="s">
        <v>36</v>
      </c>
      <c r="C63" s="20" t="s">
        <v>33</v>
      </c>
      <c r="D63" s="20">
        <v>20</v>
      </c>
      <c r="F63" s="5"/>
      <c r="G63" s="5">
        <f t="shared" si="2"/>
        <v>0</v>
      </c>
      <c r="H63" s="81"/>
    </row>
    <row r="64" spans="1:8" s="16" customFormat="1" x14ac:dyDescent="0.2">
      <c r="A64" s="67">
        <v>43</v>
      </c>
      <c r="B64" s="8" t="s">
        <v>28</v>
      </c>
      <c r="C64" s="20" t="s">
        <v>10</v>
      </c>
      <c r="D64" s="32">
        <v>115.2</v>
      </c>
      <c r="F64" s="5">
        <f>550+20</f>
        <v>570</v>
      </c>
      <c r="G64" s="5">
        <f t="shared" si="2"/>
        <v>65664</v>
      </c>
      <c r="H64" s="81"/>
    </row>
    <row r="65" spans="1:8" s="16" customFormat="1" x14ac:dyDescent="0.2">
      <c r="A65" s="67"/>
      <c r="B65" s="22" t="s">
        <v>8</v>
      </c>
      <c r="C65" s="19" t="s">
        <v>11</v>
      </c>
      <c r="D65" s="19">
        <f>0.2*D64</f>
        <v>23.040000000000003</v>
      </c>
      <c r="F65" s="5"/>
      <c r="G65" s="5">
        <f t="shared" si="2"/>
        <v>0</v>
      </c>
      <c r="H65" s="81"/>
    </row>
    <row r="66" spans="1:8" s="16" customFormat="1" x14ac:dyDescent="0.2">
      <c r="A66" s="67"/>
      <c r="B66" s="23" t="s">
        <v>116</v>
      </c>
      <c r="C66" s="19" t="s">
        <v>10</v>
      </c>
      <c r="D66" s="19">
        <f>1.15*D64</f>
        <v>132.47999999999999</v>
      </c>
      <c r="F66" s="5"/>
      <c r="G66" s="5">
        <f t="shared" si="2"/>
        <v>0</v>
      </c>
      <c r="H66" s="81"/>
    </row>
    <row r="67" spans="1:8" s="16" customFormat="1" x14ac:dyDescent="0.2">
      <c r="A67" s="67"/>
      <c r="B67" s="92" t="s">
        <v>29</v>
      </c>
      <c r="C67" s="19" t="s">
        <v>7</v>
      </c>
      <c r="D67" s="91">
        <f>8*D64</f>
        <v>921.6</v>
      </c>
      <c r="F67" s="5"/>
      <c r="G67" s="5">
        <f t="shared" si="2"/>
        <v>0</v>
      </c>
      <c r="H67" s="81"/>
    </row>
    <row r="68" spans="1:8" s="16" customFormat="1" ht="25.5" x14ac:dyDescent="0.2">
      <c r="A68" s="67"/>
      <c r="B68" s="23" t="s">
        <v>30</v>
      </c>
      <c r="C68" s="19" t="s">
        <v>7</v>
      </c>
      <c r="D68" s="19">
        <f>0.3*D64</f>
        <v>34.56</v>
      </c>
      <c r="F68" s="5"/>
      <c r="G68" s="5">
        <f t="shared" si="2"/>
        <v>0</v>
      </c>
      <c r="H68" s="81"/>
    </row>
    <row r="69" spans="1:8" s="16" customFormat="1" ht="25.5" x14ac:dyDescent="0.2">
      <c r="A69" s="67"/>
      <c r="B69" s="23" t="s">
        <v>34</v>
      </c>
      <c r="C69" s="19" t="s">
        <v>31</v>
      </c>
      <c r="D69" s="19">
        <v>1</v>
      </c>
      <c r="F69" s="5"/>
      <c r="G69" s="5">
        <f t="shared" si="2"/>
        <v>0</v>
      </c>
      <c r="H69" s="81"/>
    </row>
    <row r="70" spans="1:8" x14ac:dyDescent="0.2">
      <c r="A70" s="53">
        <v>44</v>
      </c>
      <c r="B70" s="14" t="s">
        <v>57</v>
      </c>
      <c r="C70" s="96" t="s">
        <v>10</v>
      </c>
      <c r="D70" s="9">
        <v>5</v>
      </c>
      <c r="E70" s="16"/>
      <c r="F70" s="5">
        <v>550</v>
      </c>
      <c r="G70" s="5">
        <f t="shared" si="2"/>
        <v>2750</v>
      </c>
    </row>
    <row r="71" spans="1:8" x14ac:dyDescent="0.2">
      <c r="A71" s="53"/>
      <c r="B71" s="15" t="s">
        <v>54</v>
      </c>
      <c r="C71" s="96" t="s">
        <v>7</v>
      </c>
      <c r="D71" s="9">
        <f>1.3*2*D70</f>
        <v>13</v>
      </c>
      <c r="E71" s="16"/>
      <c r="F71" s="5"/>
      <c r="G71" s="5">
        <f t="shared" si="2"/>
        <v>0</v>
      </c>
    </row>
    <row r="72" spans="1:8" ht="25.5" x14ac:dyDescent="0.2">
      <c r="A72" s="53"/>
      <c r="B72" s="15" t="s">
        <v>55</v>
      </c>
      <c r="C72" s="96" t="s">
        <v>7</v>
      </c>
      <c r="D72" s="9">
        <f>0.3*D70</f>
        <v>1.5</v>
      </c>
      <c r="E72" s="16"/>
      <c r="F72" s="5"/>
      <c r="G72" s="5">
        <f t="shared" si="2"/>
        <v>0</v>
      </c>
    </row>
    <row r="73" spans="1:8" s="16" customFormat="1" x14ac:dyDescent="0.2">
      <c r="A73" s="67"/>
      <c r="B73" s="15" t="s">
        <v>56</v>
      </c>
      <c r="C73" s="76" t="s">
        <v>10</v>
      </c>
      <c r="D73" s="7">
        <v>6</v>
      </c>
      <c r="F73" s="5"/>
      <c r="G73" s="5">
        <f t="shared" si="2"/>
        <v>0</v>
      </c>
      <c r="H73" s="81"/>
    </row>
    <row r="74" spans="1:8" s="16" customFormat="1" ht="25.5" x14ac:dyDescent="0.2">
      <c r="A74" s="67">
        <v>45</v>
      </c>
      <c r="B74" s="24" t="s">
        <v>32</v>
      </c>
      <c r="C74" s="46" t="s">
        <v>4</v>
      </c>
      <c r="D74" s="46">
        <v>80.900000000000006</v>
      </c>
      <c r="F74" s="5">
        <v>150</v>
      </c>
      <c r="G74" s="5">
        <f t="shared" si="2"/>
        <v>12135</v>
      </c>
      <c r="H74" s="81"/>
    </row>
    <row r="75" spans="1:8" s="16" customFormat="1" x14ac:dyDescent="0.2">
      <c r="A75" s="67"/>
      <c r="B75" s="23" t="s">
        <v>116</v>
      </c>
      <c r="C75" s="19" t="s">
        <v>10</v>
      </c>
      <c r="D75" s="38">
        <f>1.02*D74*0.1</f>
        <v>8.2518000000000011</v>
      </c>
      <c r="F75" s="5"/>
      <c r="G75" s="5">
        <f t="shared" si="2"/>
        <v>0</v>
      </c>
      <c r="H75" s="81"/>
    </row>
    <row r="76" spans="1:8" s="16" customFormat="1" x14ac:dyDescent="0.2">
      <c r="A76" s="67"/>
      <c r="B76" s="22" t="s">
        <v>29</v>
      </c>
      <c r="C76" s="19" t="s">
        <v>7</v>
      </c>
      <c r="D76" s="19">
        <v>34</v>
      </c>
      <c r="F76" s="5"/>
      <c r="G76" s="5">
        <f t="shared" si="2"/>
        <v>0</v>
      </c>
      <c r="H76" s="81"/>
    </row>
    <row r="77" spans="1:8" s="16" customFormat="1" ht="25.5" x14ac:dyDescent="0.2">
      <c r="A77" s="67"/>
      <c r="B77" s="23" t="s">
        <v>30</v>
      </c>
      <c r="C77" s="19" t="s">
        <v>7</v>
      </c>
      <c r="D77" s="19">
        <f>0.3*0.1*D74</f>
        <v>2.427</v>
      </c>
      <c r="F77" s="5"/>
      <c r="G77" s="5">
        <f t="shared" si="2"/>
        <v>0</v>
      </c>
      <c r="H77" s="81"/>
    </row>
    <row r="78" spans="1:8" s="16" customFormat="1" ht="25.5" x14ac:dyDescent="0.2">
      <c r="A78" s="67"/>
      <c r="B78" s="23" t="s">
        <v>34</v>
      </c>
      <c r="C78" s="19" t="s">
        <v>31</v>
      </c>
      <c r="D78" s="19">
        <v>1</v>
      </c>
      <c r="F78" s="5"/>
      <c r="G78" s="5">
        <f t="shared" si="2"/>
        <v>0</v>
      </c>
      <c r="H78" s="81"/>
    </row>
    <row r="79" spans="1:8" s="16" customFormat="1" x14ac:dyDescent="0.2">
      <c r="A79" s="67">
        <v>47</v>
      </c>
      <c r="B79" s="103" t="s">
        <v>113</v>
      </c>
      <c r="C79" s="104" t="s">
        <v>5</v>
      </c>
      <c r="D79" s="104">
        <v>3</v>
      </c>
      <c r="F79" s="45">
        <v>1500</v>
      </c>
      <c r="G79" s="5">
        <f t="shared" si="2"/>
        <v>4500</v>
      </c>
      <c r="H79" s="81"/>
    </row>
    <row r="80" spans="1:8" s="16" customFormat="1" x14ac:dyDescent="0.2">
      <c r="A80" s="121"/>
      <c r="B80" s="93" t="s">
        <v>170</v>
      </c>
      <c r="C80" s="94" t="s">
        <v>10</v>
      </c>
      <c r="D80" s="94">
        <v>4.41</v>
      </c>
      <c r="F80" s="47"/>
      <c r="G80" s="5">
        <f t="shared" si="2"/>
        <v>0</v>
      </c>
      <c r="H80" s="81"/>
    </row>
    <row r="81" spans="1:8" s="16" customFormat="1" x14ac:dyDescent="0.2">
      <c r="A81" s="67">
        <v>48</v>
      </c>
      <c r="B81" s="103" t="s">
        <v>114</v>
      </c>
      <c r="C81" s="104" t="s">
        <v>5</v>
      </c>
      <c r="D81" s="104">
        <v>1</v>
      </c>
      <c r="E81" s="48"/>
      <c r="F81" s="45">
        <v>600</v>
      </c>
      <c r="G81" s="5">
        <f t="shared" si="2"/>
        <v>600</v>
      </c>
      <c r="H81" s="81"/>
    </row>
    <row r="82" spans="1:8" x14ac:dyDescent="0.2">
      <c r="A82" s="95"/>
      <c r="B82" s="54" t="s">
        <v>172</v>
      </c>
      <c r="C82" s="98" t="s">
        <v>5</v>
      </c>
      <c r="D82" s="95">
        <v>1</v>
      </c>
      <c r="E82" s="44"/>
      <c r="F82" s="45"/>
      <c r="G82" s="5">
        <f t="shared" si="2"/>
        <v>0</v>
      </c>
    </row>
    <row r="83" spans="1:8" x14ac:dyDescent="0.2">
      <c r="A83" s="95"/>
      <c r="B83" s="54" t="s">
        <v>171</v>
      </c>
      <c r="C83" s="98" t="s">
        <v>5</v>
      </c>
      <c r="D83" s="95">
        <v>1</v>
      </c>
      <c r="E83" s="44"/>
      <c r="F83" s="45"/>
      <c r="G83" s="5">
        <f t="shared" si="2"/>
        <v>0</v>
      </c>
    </row>
    <row r="84" spans="1:8" s="16" customFormat="1" x14ac:dyDescent="0.2">
      <c r="A84" s="67">
        <v>49</v>
      </c>
      <c r="B84" s="103" t="s">
        <v>173</v>
      </c>
      <c r="C84" s="104" t="s">
        <v>5</v>
      </c>
      <c r="D84" s="104">
        <v>1</v>
      </c>
      <c r="E84" s="48"/>
      <c r="F84" s="45">
        <v>400</v>
      </c>
      <c r="G84" s="5">
        <f t="shared" si="2"/>
        <v>400</v>
      </c>
      <c r="H84" s="81"/>
    </row>
    <row r="85" spans="1:8" s="16" customFormat="1" x14ac:dyDescent="0.2">
      <c r="A85" s="67"/>
      <c r="B85" s="92" t="s">
        <v>174</v>
      </c>
      <c r="C85" s="91" t="s">
        <v>5</v>
      </c>
      <c r="D85" s="91">
        <v>1</v>
      </c>
      <c r="E85" s="48"/>
      <c r="F85" s="45"/>
      <c r="G85" s="5">
        <f t="shared" si="2"/>
        <v>0</v>
      </c>
      <c r="H85" s="81"/>
    </row>
    <row r="86" spans="1:8" s="16" customFormat="1" x14ac:dyDescent="0.2">
      <c r="A86" s="67"/>
      <c r="B86" s="92" t="s">
        <v>175</v>
      </c>
      <c r="C86" s="91" t="s">
        <v>5</v>
      </c>
      <c r="D86" s="91">
        <v>1</v>
      </c>
      <c r="E86" s="48"/>
      <c r="F86" s="45"/>
      <c r="G86" s="5">
        <f t="shared" si="2"/>
        <v>0</v>
      </c>
      <c r="H86" s="81"/>
    </row>
    <row r="87" spans="1:8" s="16" customFormat="1" x14ac:dyDescent="0.2">
      <c r="A87" s="67"/>
      <c r="B87" s="92" t="s">
        <v>115</v>
      </c>
      <c r="C87" s="91" t="s">
        <v>5</v>
      </c>
      <c r="D87" s="91">
        <v>1</v>
      </c>
      <c r="E87" s="48"/>
      <c r="F87" s="45"/>
      <c r="G87" s="5">
        <f t="shared" si="2"/>
        <v>0</v>
      </c>
      <c r="H87" s="81"/>
    </row>
    <row r="88" spans="1:8" x14ac:dyDescent="0.2">
      <c r="A88" s="53"/>
      <c r="B88" s="50" t="s">
        <v>58</v>
      </c>
      <c r="C88" s="99"/>
      <c r="D88" s="41"/>
      <c r="E88" s="16"/>
      <c r="F88" s="5"/>
      <c r="G88" s="5">
        <f t="shared" ref="G88:G119" si="3">D88*F88</f>
        <v>0</v>
      </c>
    </row>
    <row r="89" spans="1:8" x14ac:dyDescent="0.2">
      <c r="A89" s="51">
        <v>50</v>
      </c>
      <c r="B89" s="55" t="s">
        <v>120</v>
      </c>
      <c r="C89" s="100"/>
      <c r="D89" s="53"/>
      <c r="E89" s="16"/>
      <c r="F89" s="5"/>
      <c r="G89" s="5">
        <f t="shared" si="3"/>
        <v>0</v>
      </c>
    </row>
    <row r="90" spans="1:8" x14ac:dyDescent="0.2">
      <c r="A90" s="51"/>
      <c r="B90" s="44" t="s">
        <v>122</v>
      </c>
      <c r="C90" s="100" t="s">
        <v>9</v>
      </c>
      <c r="D90" s="53">
        <f>7.2*0.2*0.3</f>
        <v>0.43200000000000005</v>
      </c>
      <c r="E90" s="16"/>
      <c r="F90" s="5">
        <v>1000</v>
      </c>
      <c r="G90" s="5">
        <f t="shared" si="3"/>
        <v>432.00000000000006</v>
      </c>
    </row>
    <row r="91" spans="1:8" x14ac:dyDescent="0.2">
      <c r="A91" s="51"/>
      <c r="B91" s="44" t="s">
        <v>123</v>
      </c>
      <c r="C91" s="105" t="s">
        <v>15</v>
      </c>
      <c r="D91" s="106">
        <v>35</v>
      </c>
      <c r="E91" s="16"/>
      <c r="F91" s="5"/>
      <c r="G91" s="5">
        <f t="shared" si="3"/>
        <v>0</v>
      </c>
    </row>
    <row r="92" spans="1:8" x14ac:dyDescent="0.2">
      <c r="A92" s="51">
        <v>51</v>
      </c>
      <c r="B92" s="27" t="s">
        <v>124</v>
      </c>
      <c r="C92" s="100" t="s">
        <v>9</v>
      </c>
      <c r="D92" s="53">
        <v>0.43</v>
      </c>
      <c r="E92" s="16"/>
      <c r="F92" s="5">
        <v>600</v>
      </c>
      <c r="G92" s="5">
        <f t="shared" si="3"/>
        <v>258</v>
      </c>
    </row>
    <row r="93" spans="1:8" x14ac:dyDescent="0.2">
      <c r="A93" s="51"/>
      <c r="B93" s="44" t="s">
        <v>176</v>
      </c>
      <c r="C93" s="105" t="s">
        <v>119</v>
      </c>
      <c r="D93" s="106">
        <f>1.8*300</f>
        <v>540</v>
      </c>
      <c r="E93" s="16"/>
      <c r="F93" s="5"/>
      <c r="G93" s="5">
        <f t="shared" si="3"/>
        <v>0</v>
      </c>
    </row>
    <row r="94" spans="1:8" x14ac:dyDescent="0.2">
      <c r="A94" s="53">
        <v>52</v>
      </c>
      <c r="B94" s="55" t="s">
        <v>121</v>
      </c>
      <c r="C94" s="100" t="s">
        <v>10</v>
      </c>
      <c r="D94" s="53">
        <v>4.8</v>
      </c>
      <c r="E94" s="16"/>
      <c r="F94" s="5">
        <v>80</v>
      </c>
      <c r="G94" s="5">
        <f t="shared" si="3"/>
        <v>384</v>
      </c>
    </row>
    <row r="95" spans="1:8" x14ac:dyDescent="0.2">
      <c r="A95" s="53"/>
      <c r="B95" s="1" t="s">
        <v>125</v>
      </c>
      <c r="C95" s="105" t="s">
        <v>9</v>
      </c>
      <c r="D95" s="106">
        <v>1.44</v>
      </c>
      <c r="E95" s="16"/>
      <c r="F95" s="5"/>
      <c r="G95" s="5">
        <f t="shared" si="3"/>
        <v>0</v>
      </c>
    </row>
    <row r="96" spans="1:8" x14ac:dyDescent="0.2">
      <c r="A96" s="53">
        <v>53</v>
      </c>
      <c r="B96" s="51" t="s">
        <v>126</v>
      </c>
      <c r="C96" s="100" t="s">
        <v>10</v>
      </c>
      <c r="D96" s="53">
        <v>4.8</v>
      </c>
      <c r="E96" s="16"/>
      <c r="F96" s="5">
        <v>200</v>
      </c>
      <c r="G96" s="5">
        <f t="shared" si="3"/>
        <v>960</v>
      </c>
    </row>
    <row r="97" spans="1:8" x14ac:dyDescent="0.2">
      <c r="A97" s="53"/>
      <c r="B97" s="56" t="s">
        <v>177</v>
      </c>
      <c r="C97" s="105" t="s">
        <v>7</v>
      </c>
      <c r="D97" s="106">
        <v>480</v>
      </c>
      <c r="E97" s="16"/>
      <c r="F97" s="5"/>
      <c r="G97" s="5">
        <f t="shared" si="3"/>
        <v>0</v>
      </c>
    </row>
    <row r="98" spans="1:8" x14ac:dyDescent="0.2">
      <c r="A98" s="53">
        <v>54</v>
      </c>
      <c r="B98" s="51" t="s">
        <v>69</v>
      </c>
      <c r="C98" s="100" t="s">
        <v>15</v>
      </c>
      <c r="D98" s="53">
        <v>2.1</v>
      </c>
      <c r="E98" s="16"/>
      <c r="F98" s="5">
        <v>150</v>
      </c>
      <c r="G98" s="5">
        <f t="shared" si="3"/>
        <v>315</v>
      </c>
    </row>
    <row r="99" spans="1:8" s="16" customFormat="1" ht="25.5" x14ac:dyDescent="0.2">
      <c r="A99" s="107"/>
      <c r="B99" s="63" t="s">
        <v>68</v>
      </c>
      <c r="C99" s="82" t="s">
        <v>5</v>
      </c>
      <c r="D99" s="107">
        <v>2</v>
      </c>
      <c r="F99" s="5"/>
      <c r="G99" s="5">
        <f t="shared" si="3"/>
        <v>0</v>
      </c>
      <c r="H99" s="81"/>
    </row>
    <row r="100" spans="1:8" s="16" customFormat="1" x14ac:dyDescent="0.2">
      <c r="A100" s="67">
        <v>55</v>
      </c>
      <c r="B100" s="8" t="s">
        <v>70</v>
      </c>
      <c r="C100" s="76" t="s">
        <v>10</v>
      </c>
      <c r="D100" s="7">
        <v>4.8</v>
      </c>
      <c r="F100" s="5">
        <v>170</v>
      </c>
      <c r="G100" s="5">
        <f t="shared" si="3"/>
        <v>816</v>
      </c>
      <c r="H100" s="81"/>
    </row>
    <row r="101" spans="1:8" s="16" customFormat="1" x14ac:dyDescent="0.2">
      <c r="A101" s="67"/>
      <c r="B101" s="13" t="s">
        <v>71</v>
      </c>
      <c r="C101" s="20" t="s">
        <v>10</v>
      </c>
      <c r="D101" s="57">
        <f>4.8*1.1</f>
        <v>5.28</v>
      </c>
      <c r="F101" s="5"/>
      <c r="G101" s="5">
        <f t="shared" si="3"/>
        <v>0</v>
      </c>
      <c r="H101" s="81"/>
    </row>
    <row r="102" spans="1:8" s="16" customFormat="1" x14ac:dyDescent="0.2">
      <c r="A102" s="67"/>
      <c r="B102" s="13" t="s">
        <v>72</v>
      </c>
      <c r="C102" s="20" t="s">
        <v>7</v>
      </c>
      <c r="D102" s="11">
        <f>50*4.8</f>
        <v>240</v>
      </c>
      <c r="F102" s="5"/>
      <c r="G102" s="5">
        <f t="shared" si="3"/>
        <v>0</v>
      </c>
      <c r="H102" s="81"/>
    </row>
    <row r="103" spans="1:8" s="16" customFormat="1" x14ac:dyDescent="0.2">
      <c r="A103" s="67">
        <v>56</v>
      </c>
      <c r="B103" s="8" t="s">
        <v>127</v>
      </c>
      <c r="C103" s="20" t="s">
        <v>15</v>
      </c>
      <c r="D103" s="11">
        <v>4</v>
      </c>
      <c r="F103" s="127">
        <v>500</v>
      </c>
      <c r="G103" s="5">
        <f t="shared" si="3"/>
        <v>2000</v>
      </c>
      <c r="H103" s="81"/>
    </row>
    <row r="104" spans="1:8" s="16" customFormat="1" x14ac:dyDescent="0.2">
      <c r="A104" s="67"/>
      <c r="B104" s="13" t="s">
        <v>128</v>
      </c>
      <c r="C104" s="20" t="s">
        <v>15</v>
      </c>
      <c r="D104" s="11">
        <v>4</v>
      </c>
      <c r="F104" s="5"/>
      <c r="G104" s="5">
        <f t="shared" si="3"/>
        <v>0</v>
      </c>
      <c r="H104" s="81"/>
    </row>
    <row r="105" spans="1:8" s="16" customFormat="1" x14ac:dyDescent="0.2">
      <c r="A105" s="67"/>
      <c r="B105" s="13" t="s">
        <v>129</v>
      </c>
      <c r="C105" s="20" t="s">
        <v>15</v>
      </c>
      <c r="D105" s="11">
        <v>5.2</v>
      </c>
      <c r="F105" s="5"/>
      <c r="G105" s="5">
        <f t="shared" si="3"/>
        <v>0</v>
      </c>
      <c r="H105" s="81"/>
    </row>
    <row r="106" spans="1:8" ht="25.5" x14ac:dyDescent="0.2">
      <c r="A106" s="53">
        <v>57</v>
      </c>
      <c r="B106" s="14" t="s">
        <v>26</v>
      </c>
      <c r="C106" s="20" t="s">
        <v>10</v>
      </c>
      <c r="D106" s="32">
        <v>3</v>
      </c>
      <c r="F106" s="5">
        <v>110</v>
      </c>
      <c r="G106" s="5">
        <f t="shared" si="3"/>
        <v>330</v>
      </c>
    </row>
    <row r="107" spans="1:8" ht="25.5" x14ac:dyDescent="0.2">
      <c r="A107" s="53"/>
      <c r="B107" s="108" t="s">
        <v>24</v>
      </c>
      <c r="C107" s="82" t="s">
        <v>7</v>
      </c>
      <c r="D107" s="109">
        <f>D106*(0.14*2)</f>
        <v>0.84000000000000008</v>
      </c>
      <c r="F107" s="5"/>
      <c r="G107" s="5">
        <f t="shared" si="3"/>
        <v>0</v>
      </c>
    </row>
    <row r="108" spans="1:8" s="16" customFormat="1" x14ac:dyDescent="0.2">
      <c r="A108" s="67">
        <v>58</v>
      </c>
      <c r="B108" s="8" t="s">
        <v>60</v>
      </c>
      <c r="C108" s="20" t="s">
        <v>10</v>
      </c>
      <c r="D108" s="32">
        <v>2.75</v>
      </c>
      <c r="F108" s="5">
        <f>550+20</f>
        <v>570</v>
      </c>
      <c r="G108" s="5">
        <f t="shared" si="3"/>
        <v>1567.5</v>
      </c>
      <c r="H108" s="81"/>
    </row>
    <row r="109" spans="1:8" s="16" customFormat="1" x14ac:dyDescent="0.2">
      <c r="A109" s="67"/>
      <c r="B109" s="22" t="s">
        <v>8</v>
      </c>
      <c r="C109" s="19" t="s">
        <v>11</v>
      </c>
      <c r="D109" s="19">
        <f>0.2*D108</f>
        <v>0.55000000000000004</v>
      </c>
      <c r="F109" s="5"/>
      <c r="G109" s="5">
        <f t="shared" si="3"/>
        <v>0</v>
      </c>
      <c r="H109" s="81"/>
    </row>
    <row r="110" spans="1:8" s="16" customFormat="1" x14ac:dyDescent="0.2">
      <c r="A110" s="67"/>
      <c r="B110" s="23" t="s">
        <v>178</v>
      </c>
      <c r="C110" s="19" t="s">
        <v>10</v>
      </c>
      <c r="D110" s="19">
        <v>3.24</v>
      </c>
      <c r="F110" s="5"/>
      <c r="G110" s="5">
        <f t="shared" si="3"/>
        <v>0</v>
      </c>
      <c r="H110" s="81"/>
    </row>
    <row r="111" spans="1:8" s="16" customFormat="1" x14ac:dyDescent="0.2">
      <c r="A111" s="67"/>
      <c r="B111" s="22" t="s">
        <v>29</v>
      </c>
      <c r="C111" s="19" t="s">
        <v>7</v>
      </c>
      <c r="D111" s="19">
        <f>D108*(1.3*60)</f>
        <v>214.5</v>
      </c>
      <c r="F111" s="5"/>
      <c r="G111" s="5">
        <f t="shared" si="3"/>
        <v>0</v>
      </c>
      <c r="H111" s="81"/>
    </row>
    <row r="112" spans="1:8" s="16" customFormat="1" ht="25.5" x14ac:dyDescent="0.2">
      <c r="A112" s="67"/>
      <c r="B112" s="23" t="s">
        <v>30</v>
      </c>
      <c r="C112" s="19" t="s">
        <v>7</v>
      </c>
      <c r="D112" s="38">
        <f>0.406*D108</f>
        <v>1.1165</v>
      </c>
      <c r="F112" s="5"/>
      <c r="G112" s="5">
        <f t="shared" si="3"/>
        <v>0</v>
      </c>
      <c r="H112" s="81"/>
    </row>
    <row r="113" spans="1:8" s="16" customFormat="1" ht="25.5" x14ac:dyDescent="0.2">
      <c r="A113" s="67"/>
      <c r="B113" s="23" t="s">
        <v>34</v>
      </c>
      <c r="C113" s="19" t="s">
        <v>31</v>
      </c>
      <c r="D113" s="19">
        <v>1</v>
      </c>
      <c r="F113" s="5"/>
      <c r="G113" s="5">
        <f t="shared" si="3"/>
        <v>0</v>
      </c>
      <c r="H113" s="81"/>
    </row>
    <row r="114" spans="1:8" ht="25.5" x14ac:dyDescent="0.2">
      <c r="A114" s="53">
        <v>59</v>
      </c>
      <c r="B114" s="60" t="s">
        <v>136</v>
      </c>
      <c r="C114" s="20" t="s">
        <v>23</v>
      </c>
      <c r="D114" s="109">
        <f>0.04+0.048</f>
        <v>8.7999999999999995E-2</v>
      </c>
      <c r="F114" s="5">
        <v>55000</v>
      </c>
      <c r="G114" s="5">
        <f t="shared" si="3"/>
        <v>4840</v>
      </c>
    </row>
    <row r="115" spans="1:8" s="16" customFormat="1" x14ac:dyDescent="0.2">
      <c r="A115" s="53"/>
      <c r="B115" s="13" t="s">
        <v>130</v>
      </c>
      <c r="C115" s="20" t="s">
        <v>15</v>
      </c>
      <c r="D115" s="33">
        <v>12</v>
      </c>
      <c r="E115" s="1"/>
      <c r="F115" s="5"/>
      <c r="G115" s="5">
        <f t="shared" si="3"/>
        <v>0</v>
      </c>
      <c r="H115" s="81"/>
    </row>
    <row r="116" spans="1:8" s="16" customFormat="1" x14ac:dyDescent="0.2">
      <c r="A116" s="53"/>
      <c r="B116" s="13" t="s">
        <v>131</v>
      </c>
      <c r="C116" s="20" t="s">
        <v>5</v>
      </c>
      <c r="D116" s="33">
        <v>8</v>
      </c>
      <c r="E116" s="1"/>
      <c r="F116" s="5"/>
      <c r="G116" s="5">
        <f t="shared" si="3"/>
        <v>0</v>
      </c>
      <c r="H116" s="81"/>
    </row>
    <row r="117" spans="1:8" s="16" customFormat="1" x14ac:dyDescent="0.2">
      <c r="A117" s="53"/>
      <c r="B117" s="13" t="s">
        <v>137</v>
      </c>
      <c r="C117" s="20" t="s">
        <v>10</v>
      </c>
      <c r="D117" s="33">
        <v>0.5</v>
      </c>
      <c r="E117" s="1"/>
      <c r="F117" s="5"/>
      <c r="G117" s="5">
        <f t="shared" si="3"/>
        <v>0</v>
      </c>
      <c r="H117" s="81"/>
    </row>
    <row r="118" spans="1:8" s="16" customFormat="1" x14ac:dyDescent="0.2">
      <c r="A118" s="53">
        <v>60</v>
      </c>
      <c r="B118" s="111" t="s">
        <v>132</v>
      </c>
      <c r="C118" s="76" t="s">
        <v>10</v>
      </c>
      <c r="D118" s="32">
        <v>4.8</v>
      </c>
      <c r="E118" s="1"/>
      <c r="F118" s="5">
        <f>700+120</f>
        <v>820</v>
      </c>
      <c r="G118" s="5">
        <f t="shared" si="3"/>
        <v>3936</v>
      </c>
      <c r="H118" s="81"/>
    </row>
    <row r="119" spans="1:8" s="16" customFormat="1" x14ac:dyDescent="0.2">
      <c r="A119" s="53"/>
      <c r="B119" s="13" t="s">
        <v>130</v>
      </c>
      <c r="C119" s="20" t="s">
        <v>15</v>
      </c>
      <c r="D119" s="33">
        <v>20.399999999999999</v>
      </c>
      <c r="E119" s="1"/>
      <c r="F119" s="5"/>
      <c r="G119" s="5">
        <f t="shared" si="3"/>
        <v>0</v>
      </c>
      <c r="H119" s="81"/>
    </row>
    <row r="120" spans="1:8" s="16" customFormat="1" x14ac:dyDescent="0.2">
      <c r="A120" s="53"/>
      <c r="B120" s="13" t="s">
        <v>131</v>
      </c>
      <c r="C120" s="20" t="s">
        <v>5</v>
      </c>
      <c r="D120" s="33">
        <v>16</v>
      </c>
      <c r="E120" s="1"/>
      <c r="F120" s="5"/>
      <c r="G120" s="5">
        <f t="shared" ref="G120:G130" si="4">D120*F120</f>
        <v>0</v>
      </c>
      <c r="H120" s="81"/>
    </row>
    <row r="121" spans="1:8" s="16" customFormat="1" x14ac:dyDescent="0.2">
      <c r="A121" s="53"/>
      <c r="B121" s="13" t="s">
        <v>133</v>
      </c>
      <c r="C121" s="20" t="s">
        <v>10</v>
      </c>
      <c r="D121" s="33">
        <v>1.2999999999999999E-2</v>
      </c>
      <c r="E121" s="1"/>
      <c r="F121" s="5"/>
      <c r="G121" s="5">
        <f t="shared" si="4"/>
        <v>0</v>
      </c>
      <c r="H121" s="81"/>
    </row>
    <row r="122" spans="1:8" s="16" customFormat="1" x14ac:dyDescent="0.2">
      <c r="A122" s="53"/>
      <c r="B122" s="13" t="s">
        <v>134</v>
      </c>
      <c r="C122" s="20" t="s">
        <v>10</v>
      </c>
      <c r="D122" s="59">
        <f>4.8*1.1</f>
        <v>5.28</v>
      </c>
      <c r="E122" s="1"/>
      <c r="F122" s="5"/>
      <c r="G122" s="5">
        <f t="shared" si="4"/>
        <v>0</v>
      </c>
      <c r="H122" s="81"/>
    </row>
    <row r="123" spans="1:8" ht="25.5" x14ac:dyDescent="0.2">
      <c r="A123" s="53">
        <v>61</v>
      </c>
      <c r="B123" s="110" t="s">
        <v>26</v>
      </c>
      <c r="C123" s="20" t="s">
        <v>10</v>
      </c>
      <c r="D123" s="32">
        <f>3.3+3.5</f>
        <v>6.8</v>
      </c>
      <c r="F123" s="5">
        <v>110</v>
      </c>
      <c r="G123" s="5">
        <f t="shared" si="4"/>
        <v>748</v>
      </c>
    </row>
    <row r="124" spans="1:8" ht="25.5" x14ac:dyDescent="0.2">
      <c r="A124" s="53"/>
      <c r="B124" s="65" t="s">
        <v>24</v>
      </c>
      <c r="C124" s="20" t="s">
        <v>119</v>
      </c>
      <c r="D124" s="117">
        <f>D123*(0.14*2)</f>
        <v>1.9040000000000001</v>
      </c>
      <c r="F124" s="5"/>
      <c r="G124" s="5">
        <f t="shared" si="4"/>
        <v>0</v>
      </c>
    </row>
    <row r="125" spans="1:8" s="16" customFormat="1" ht="25.5" x14ac:dyDescent="0.2">
      <c r="A125" s="124">
        <v>62</v>
      </c>
      <c r="B125" s="60" t="s">
        <v>117</v>
      </c>
      <c r="C125" s="112" t="s">
        <v>10</v>
      </c>
      <c r="D125" s="33">
        <v>1</v>
      </c>
      <c r="E125" s="1"/>
      <c r="F125" s="5">
        <v>160</v>
      </c>
      <c r="G125" s="5">
        <f t="shared" si="4"/>
        <v>160</v>
      </c>
      <c r="H125" s="81"/>
    </row>
    <row r="126" spans="1:8" s="16" customFormat="1" x14ac:dyDescent="0.2">
      <c r="A126" s="122"/>
      <c r="B126" s="63" t="s">
        <v>118</v>
      </c>
      <c r="C126" s="112" t="s">
        <v>119</v>
      </c>
      <c r="D126" s="32">
        <v>100</v>
      </c>
      <c r="E126" s="1"/>
      <c r="F126" s="5"/>
      <c r="G126" s="5">
        <f t="shared" si="4"/>
        <v>0</v>
      </c>
      <c r="H126" s="81"/>
    </row>
    <row r="127" spans="1:8" x14ac:dyDescent="0.2">
      <c r="A127" s="95">
        <v>63</v>
      </c>
      <c r="B127" s="55" t="s">
        <v>135</v>
      </c>
      <c r="C127" s="114" t="s">
        <v>5</v>
      </c>
      <c r="D127" s="95">
        <v>1</v>
      </c>
      <c r="F127" s="5">
        <v>1500</v>
      </c>
      <c r="G127" s="5">
        <f t="shared" si="4"/>
        <v>1500</v>
      </c>
    </row>
    <row r="128" spans="1:8" x14ac:dyDescent="0.2">
      <c r="A128" s="95"/>
      <c r="B128" s="54" t="s">
        <v>138</v>
      </c>
      <c r="C128" s="115" t="s">
        <v>96</v>
      </c>
      <c r="D128" s="120">
        <v>1</v>
      </c>
      <c r="F128" s="5"/>
      <c r="G128" s="5">
        <f t="shared" si="4"/>
        <v>0</v>
      </c>
    </row>
    <row r="129" spans="1:8" s="16" customFormat="1" ht="25.5" x14ac:dyDescent="0.2">
      <c r="A129" s="67">
        <v>64</v>
      </c>
      <c r="B129" s="8" t="s">
        <v>52</v>
      </c>
      <c r="C129" s="20" t="s">
        <v>10</v>
      </c>
      <c r="D129" s="20">
        <v>12.3</v>
      </c>
      <c r="F129" s="5">
        <f>110+30</f>
        <v>140</v>
      </c>
      <c r="G129" s="5">
        <f t="shared" si="4"/>
        <v>1722</v>
      </c>
      <c r="H129" s="81"/>
    </row>
    <row r="130" spans="1:8" s="16" customFormat="1" x14ac:dyDescent="0.2">
      <c r="A130" s="67"/>
      <c r="B130" s="13" t="s">
        <v>87</v>
      </c>
      <c r="C130" s="20" t="s">
        <v>11</v>
      </c>
      <c r="D130" s="119">
        <f>D129*(0.15*2)</f>
        <v>3.69</v>
      </c>
      <c r="F130" s="5"/>
      <c r="G130" s="5">
        <f t="shared" si="4"/>
        <v>0</v>
      </c>
      <c r="H130" s="81"/>
    </row>
    <row r="132" spans="1:8" x14ac:dyDescent="0.2">
      <c r="A132" s="53"/>
      <c r="B132" s="50" t="s">
        <v>62</v>
      </c>
      <c r="C132" s="99"/>
      <c r="D132" s="41"/>
      <c r="E132" s="16"/>
      <c r="F132" s="5"/>
      <c r="G132" s="5">
        <f t="shared" ref="G132:G163" si="5">D132*F132</f>
        <v>0</v>
      </c>
    </row>
    <row r="133" spans="1:8" x14ac:dyDescent="0.2">
      <c r="A133" s="53">
        <v>65</v>
      </c>
      <c r="B133" s="26" t="s">
        <v>69</v>
      </c>
      <c r="C133" s="96" t="s">
        <v>15</v>
      </c>
      <c r="D133" s="9">
        <v>2.1</v>
      </c>
      <c r="E133" s="16"/>
      <c r="F133" s="5">
        <v>150</v>
      </c>
      <c r="G133" s="5">
        <f t="shared" si="5"/>
        <v>315</v>
      </c>
    </row>
    <row r="134" spans="1:8" s="16" customFormat="1" ht="25.5" x14ac:dyDescent="0.2">
      <c r="A134" s="107"/>
      <c r="B134" s="13" t="s">
        <v>68</v>
      </c>
      <c r="C134" s="20" t="s">
        <v>5</v>
      </c>
      <c r="D134" s="11">
        <v>2</v>
      </c>
      <c r="F134" s="5"/>
      <c r="G134" s="5">
        <f t="shared" si="5"/>
        <v>0</v>
      </c>
      <c r="H134" s="81"/>
    </row>
    <row r="135" spans="1:8" s="16" customFormat="1" x14ac:dyDescent="0.2">
      <c r="A135" s="67">
        <v>66</v>
      </c>
      <c r="B135" s="8" t="s">
        <v>70</v>
      </c>
      <c r="C135" s="76" t="s">
        <v>10</v>
      </c>
      <c r="D135" s="7">
        <v>2</v>
      </c>
      <c r="F135" s="5">
        <v>170</v>
      </c>
      <c r="G135" s="5">
        <f t="shared" si="5"/>
        <v>340</v>
      </c>
      <c r="H135" s="81"/>
    </row>
    <row r="136" spans="1:8" s="16" customFormat="1" x14ac:dyDescent="0.2">
      <c r="A136" s="67"/>
      <c r="B136" s="13" t="s">
        <v>71</v>
      </c>
      <c r="C136" s="20" t="s">
        <v>10</v>
      </c>
      <c r="D136" s="11">
        <v>2</v>
      </c>
      <c r="F136" s="5"/>
      <c r="G136" s="5">
        <f t="shared" si="5"/>
        <v>0</v>
      </c>
      <c r="H136" s="81"/>
    </row>
    <row r="137" spans="1:8" s="16" customFormat="1" x14ac:dyDescent="0.2">
      <c r="A137" s="67"/>
      <c r="B137" s="13" t="s">
        <v>72</v>
      </c>
      <c r="C137" s="20" t="s">
        <v>7</v>
      </c>
      <c r="D137" s="11">
        <v>50</v>
      </c>
      <c r="F137" s="5"/>
      <c r="G137" s="5">
        <f t="shared" si="5"/>
        <v>0</v>
      </c>
      <c r="H137" s="81"/>
    </row>
    <row r="138" spans="1:8" x14ac:dyDescent="0.2">
      <c r="A138" s="53">
        <v>67</v>
      </c>
      <c r="B138" s="26" t="s">
        <v>73</v>
      </c>
      <c r="C138" s="96" t="s">
        <v>10</v>
      </c>
      <c r="D138" s="9">
        <v>6</v>
      </c>
      <c r="E138" s="16"/>
      <c r="F138" s="5">
        <v>550</v>
      </c>
      <c r="G138" s="5">
        <f t="shared" si="5"/>
        <v>3300</v>
      </c>
    </row>
    <row r="139" spans="1:8" x14ac:dyDescent="0.2">
      <c r="A139" s="53"/>
      <c r="B139" s="13" t="s">
        <v>74</v>
      </c>
      <c r="C139" s="102" t="s">
        <v>10</v>
      </c>
      <c r="D139" s="12">
        <v>7.5</v>
      </c>
      <c r="E139" s="16"/>
      <c r="F139" s="5"/>
      <c r="G139" s="5">
        <f t="shared" si="5"/>
        <v>0</v>
      </c>
    </row>
    <row r="140" spans="1:8" s="16" customFormat="1" x14ac:dyDescent="0.2">
      <c r="A140" s="67"/>
      <c r="B140" s="22" t="s">
        <v>29</v>
      </c>
      <c r="C140" s="19" t="s">
        <v>7</v>
      </c>
      <c r="D140" s="19">
        <f>7.5*(1.3*10)</f>
        <v>97.5</v>
      </c>
      <c r="F140" s="5"/>
      <c r="G140" s="5">
        <f t="shared" si="5"/>
        <v>0</v>
      </c>
      <c r="H140" s="81"/>
    </row>
    <row r="141" spans="1:8" s="16" customFormat="1" ht="25.5" x14ac:dyDescent="0.2">
      <c r="A141" s="67"/>
      <c r="B141" s="23" t="s">
        <v>30</v>
      </c>
      <c r="C141" s="19" t="s">
        <v>7</v>
      </c>
      <c r="D141" s="62">
        <f>7.5*0.406</f>
        <v>3.0450000000000004</v>
      </c>
      <c r="F141" s="5"/>
      <c r="G141" s="5">
        <f t="shared" si="5"/>
        <v>0</v>
      </c>
      <c r="H141" s="81"/>
    </row>
    <row r="142" spans="1:8" x14ac:dyDescent="0.2">
      <c r="A142" s="53">
        <v>68</v>
      </c>
      <c r="B142" s="26" t="s">
        <v>75</v>
      </c>
      <c r="C142" s="96" t="s">
        <v>10</v>
      </c>
      <c r="D142" s="9">
        <v>5.6</v>
      </c>
      <c r="E142" s="16"/>
      <c r="F142" s="5">
        <v>700</v>
      </c>
      <c r="G142" s="5">
        <f t="shared" si="5"/>
        <v>3919.9999999999995</v>
      </c>
    </row>
    <row r="143" spans="1:8" s="16" customFormat="1" x14ac:dyDescent="0.2">
      <c r="A143" s="67"/>
      <c r="B143" s="13" t="s">
        <v>74</v>
      </c>
      <c r="C143" s="20" t="s">
        <v>10</v>
      </c>
      <c r="D143" s="11">
        <v>7.28</v>
      </c>
      <c r="F143" s="5"/>
      <c r="G143" s="5">
        <f t="shared" si="5"/>
        <v>0</v>
      </c>
      <c r="H143" s="81"/>
    </row>
    <row r="144" spans="1:8" s="16" customFormat="1" x14ac:dyDescent="0.2">
      <c r="A144" s="67"/>
      <c r="B144" s="22" t="s">
        <v>29</v>
      </c>
      <c r="C144" s="19" t="s">
        <v>7</v>
      </c>
      <c r="D144" s="19">
        <v>200</v>
      </c>
      <c r="F144" s="5"/>
      <c r="G144" s="5">
        <f t="shared" si="5"/>
        <v>0</v>
      </c>
      <c r="H144" s="81"/>
    </row>
    <row r="145" spans="1:8" s="16" customFormat="1" ht="25.5" x14ac:dyDescent="0.2">
      <c r="A145" s="67"/>
      <c r="B145" s="23" t="s">
        <v>30</v>
      </c>
      <c r="C145" s="19" t="s">
        <v>7</v>
      </c>
      <c r="D145" s="62">
        <f>7.28*0.406</f>
        <v>2.9556800000000001</v>
      </c>
      <c r="F145" s="5"/>
      <c r="G145" s="5">
        <f t="shared" si="5"/>
        <v>0</v>
      </c>
      <c r="H145" s="81"/>
    </row>
    <row r="146" spans="1:8" s="35" customFormat="1" x14ac:dyDescent="0.2">
      <c r="A146" s="53">
        <v>69</v>
      </c>
      <c r="B146" s="36" t="s">
        <v>76</v>
      </c>
      <c r="C146" s="96" t="s">
        <v>10</v>
      </c>
      <c r="D146" s="9">
        <v>6.16</v>
      </c>
      <c r="E146" s="17"/>
      <c r="F146" s="5">
        <v>160</v>
      </c>
      <c r="G146" s="5">
        <f t="shared" si="5"/>
        <v>985.6</v>
      </c>
      <c r="H146" s="84"/>
    </row>
    <row r="147" spans="1:8" x14ac:dyDescent="0.2">
      <c r="A147" s="53"/>
      <c r="B147" s="13" t="s">
        <v>77</v>
      </c>
      <c r="C147" s="96" t="s">
        <v>7</v>
      </c>
      <c r="D147" s="9">
        <v>150</v>
      </c>
      <c r="E147" s="16"/>
      <c r="F147" s="5"/>
      <c r="G147" s="5">
        <f t="shared" si="5"/>
        <v>0</v>
      </c>
    </row>
    <row r="148" spans="1:8" s="16" customFormat="1" x14ac:dyDescent="0.2">
      <c r="A148" s="67"/>
      <c r="B148" s="22" t="s">
        <v>8</v>
      </c>
      <c r="C148" s="19" t="s">
        <v>11</v>
      </c>
      <c r="D148" s="19">
        <v>1</v>
      </c>
      <c r="F148" s="5"/>
      <c r="G148" s="5">
        <f t="shared" si="5"/>
        <v>0</v>
      </c>
      <c r="H148" s="81"/>
    </row>
    <row r="149" spans="1:8" x14ac:dyDescent="0.2">
      <c r="A149" s="53">
        <v>70</v>
      </c>
      <c r="B149" s="26" t="s">
        <v>78</v>
      </c>
      <c r="C149" s="96" t="s">
        <v>10</v>
      </c>
      <c r="D149" s="9">
        <v>5</v>
      </c>
      <c r="E149" s="16"/>
      <c r="F149" s="5">
        <v>160</v>
      </c>
      <c r="G149" s="5">
        <f t="shared" si="5"/>
        <v>800</v>
      </c>
    </row>
    <row r="150" spans="1:8" x14ac:dyDescent="0.2">
      <c r="A150" s="53"/>
      <c r="B150" s="13" t="s">
        <v>77</v>
      </c>
      <c r="C150" s="96" t="s">
        <v>7</v>
      </c>
      <c r="D150" s="9">
        <v>120</v>
      </c>
      <c r="E150" s="16"/>
      <c r="F150" s="5"/>
      <c r="G150" s="5">
        <f t="shared" si="5"/>
        <v>0</v>
      </c>
    </row>
    <row r="151" spans="1:8" s="16" customFormat="1" x14ac:dyDescent="0.2">
      <c r="A151" s="67"/>
      <c r="B151" s="22" t="s">
        <v>8</v>
      </c>
      <c r="C151" s="19" t="s">
        <v>11</v>
      </c>
      <c r="D151" s="19">
        <v>1</v>
      </c>
      <c r="F151" s="5"/>
      <c r="G151" s="5">
        <f t="shared" si="5"/>
        <v>0</v>
      </c>
      <c r="H151" s="81"/>
    </row>
    <row r="152" spans="1:8" s="17" customFormat="1" ht="18" customHeight="1" x14ac:dyDescent="0.2">
      <c r="A152" s="67">
        <v>71</v>
      </c>
      <c r="B152" s="60" t="s">
        <v>139</v>
      </c>
      <c r="C152" s="76" t="s">
        <v>25</v>
      </c>
      <c r="D152" s="32">
        <v>9.6999999999999993</v>
      </c>
      <c r="F152" s="5">
        <v>4200</v>
      </c>
      <c r="G152" s="5">
        <f t="shared" si="5"/>
        <v>40740</v>
      </c>
      <c r="H152" s="85"/>
    </row>
    <row r="153" spans="1:8" s="17" customFormat="1" ht="18" customHeight="1" x14ac:dyDescent="0.2">
      <c r="A153" s="67"/>
      <c r="B153" s="63" t="s">
        <v>140</v>
      </c>
      <c r="C153" s="20" t="s">
        <v>15</v>
      </c>
      <c r="D153" s="59">
        <f>9.7*1.05</f>
        <v>10.185</v>
      </c>
      <c r="F153" s="18"/>
      <c r="G153" s="18">
        <f t="shared" si="5"/>
        <v>0</v>
      </c>
      <c r="H153" s="85"/>
    </row>
    <row r="154" spans="1:8" s="17" customFormat="1" ht="18" customHeight="1" x14ac:dyDescent="0.2">
      <c r="A154" s="67"/>
      <c r="B154" s="63" t="s">
        <v>141</v>
      </c>
      <c r="C154" s="20" t="s">
        <v>15</v>
      </c>
      <c r="D154" s="33">
        <v>13</v>
      </c>
      <c r="F154" s="18"/>
      <c r="G154" s="18">
        <f t="shared" si="5"/>
        <v>0</v>
      </c>
      <c r="H154" s="85"/>
    </row>
    <row r="155" spans="1:8" s="17" customFormat="1" ht="18" customHeight="1" x14ac:dyDescent="0.2">
      <c r="A155" s="67"/>
      <c r="B155" s="63" t="s">
        <v>142</v>
      </c>
      <c r="C155" s="76" t="s">
        <v>15</v>
      </c>
      <c r="D155" s="59">
        <f>29.1*1.05</f>
        <v>30.555000000000003</v>
      </c>
      <c r="F155" s="18"/>
      <c r="G155" s="18">
        <f t="shared" si="5"/>
        <v>0</v>
      </c>
      <c r="H155" s="85"/>
    </row>
    <row r="156" spans="1:8" ht="25.5" x14ac:dyDescent="0.2">
      <c r="A156" s="53">
        <v>72</v>
      </c>
      <c r="B156" s="14" t="s">
        <v>26</v>
      </c>
      <c r="C156" s="20" t="s">
        <v>10</v>
      </c>
      <c r="D156" s="32">
        <v>5.8</v>
      </c>
      <c r="F156" s="5">
        <v>110</v>
      </c>
      <c r="G156" s="5">
        <f t="shared" si="5"/>
        <v>638</v>
      </c>
    </row>
    <row r="157" spans="1:8" ht="25.5" x14ac:dyDescent="0.2">
      <c r="A157" s="53"/>
      <c r="B157" s="65" t="s">
        <v>24</v>
      </c>
      <c r="C157" s="20" t="s">
        <v>119</v>
      </c>
      <c r="D157" s="64">
        <f>D156*(0.14*2)</f>
        <v>1.6240000000000001</v>
      </c>
      <c r="F157" s="5"/>
      <c r="G157" s="5">
        <f t="shared" si="5"/>
        <v>0</v>
      </c>
    </row>
    <row r="158" spans="1:8" s="16" customFormat="1" ht="38.25" x14ac:dyDescent="0.2">
      <c r="A158" s="67">
        <v>73</v>
      </c>
      <c r="B158" s="8" t="s">
        <v>79</v>
      </c>
      <c r="C158" s="76" t="s">
        <v>15</v>
      </c>
      <c r="D158" s="7">
        <v>8.6</v>
      </c>
      <c r="F158" s="5">
        <v>700</v>
      </c>
      <c r="G158" s="5">
        <f t="shared" si="5"/>
        <v>6020</v>
      </c>
      <c r="H158" s="81"/>
    </row>
    <row r="159" spans="1:8" x14ac:dyDescent="0.2">
      <c r="A159" s="106"/>
      <c r="B159" s="13" t="s">
        <v>80</v>
      </c>
      <c r="C159" s="102" t="s">
        <v>15</v>
      </c>
      <c r="D159" s="12">
        <v>8.6</v>
      </c>
      <c r="E159" s="16"/>
      <c r="F159" s="5"/>
      <c r="G159" s="5">
        <f t="shared" si="5"/>
        <v>0</v>
      </c>
    </row>
    <row r="160" spans="1:8" x14ac:dyDescent="0.2">
      <c r="A160" s="53">
        <v>74</v>
      </c>
      <c r="B160" s="8" t="s">
        <v>81</v>
      </c>
      <c r="C160" s="96" t="s">
        <v>10</v>
      </c>
      <c r="D160" s="39">
        <v>8.6</v>
      </c>
      <c r="E160" s="16"/>
      <c r="F160" s="5">
        <v>120</v>
      </c>
      <c r="G160" s="5">
        <f t="shared" si="5"/>
        <v>1032</v>
      </c>
    </row>
    <row r="161" spans="1:8" x14ac:dyDescent="0.2">
      <c r="A161" s="106"/>
      <c r="B161" s="13" t="s">
        <v>82</v>
      </c>
      <c r="C161" s="102" t="s">
        <v>5</v>
      </c>
      <c r="D161" s="12">
        <v>25</v>
      </c>
      <c r="E161" s="16"/>
      <c r="F161" s="5"/>
      <c r="G161" s="5">
        <f t="shared" si="5"/>
        <v>0</v>
      </c>
    </row>
    <row r="162" spans="1:8" x14ac:dyDescent="0.2">
      <c r="A162" s="106"/>
      <c r="B162" s="66" t="s">
        <v>83</v>
      </c>
      <c r="C162" s="102" t="s">
        <v>10</v>
      </c>
      <c r="D162" s="11">
        <f>8.6*1.1</f>
        <v>9.4600000000000009</v>
      </c>
      <c r="E162" s="16"/>
      <c r="F162" s="5"/>
      <c r="G162" s="5">
        <f t="shared" si="5"/>
        <v>0</v>
      </c>
    </row>
    <row r="163" spans="1:8" ht="25.5" x14ac:dyDescent="0.2">
      <c r="A163" s="53">
        <v>75</v>
      </c>
      <c r="B163" s="8" t="s">
        <v>20</v>
      </c>
      <c r="C163" s="20" t="s">
        <v>10</v>
      </c>
      <c r="D163" s="32">
        <v>3.48</v>
      </c>
      <c r="F163" s="5">
        <v>720</v>
      </c>
      <c r="G163" s="5">
        <f t="shared" si="5"/>
        <v>2505.6</v>
      </c>
    </row>
    <row r="164" spans="1:8" s="16" customFormat="1" ht="25.5" x14ac:dyDescent="0.2">
      <c r="A164" s="107"/>
      <c r="B164" s="13" t="s">
        <v>86</v>
      </c>
      <c r="C164" s="20" t="s">
        <v>5</v>
      </c>
      <c r="D164" s="33">
        <v>1</v>
      </c>
      <c r="F164" s="5"/>
      <c r="G164" s="5">
        <f t="shared" ref="G164:G185" si="6">D164*F164</f>
        <v>0</v>
      </c>
      <c r="H164" s="81"/>
    </row>
    <row r="165" spans="1:8" x14ac:dyDescent="0.2">
      <c r="A165" s="106"/>
      <c r="B165" s="13" t="s">
        <v>84</v>
      </c>
      <c r="C165" s="20" t="s">
        <v>5</v>
      </c>
      <c r="D165" s="37">
        <v>1</v>
      </c>
      <c r="F165" s="5"/>
      <c r="G165" s="5">
        <f t="shared" si="6"/>
        <v>0</v>
      </c>
    </row>
    <row r="166" spans="1:8" s="16" customFormat="1" x14ac:dyDescent="0.2">
      <c r="A166" s="107"/>
      <c r="B166" s="13" t="s">
        <v>85</v>
      </c>
      <c r="C166" s="20" t="s">
        <v>5</v>
      </c>
      <c r="D166" s="37">
        <v>16</v>
      </c>
      <c r="F166" s="5"/>
      <c r="G166" s="5">
        <f t="shared" si="6"/>
        <v>0</v>
      </c>
      <c r="H166" s="81"/>
    </row>
    <row r="167" spans="1:8" s="16" customFormat="1" x14ac:dyDescent="0.2">
      <c r="A167" s="67">
        <v>76</v>
      </c>
      <c r="B167" s="8" t="s">
        <v>21</v>
      </c>
      <c r="C167" s="20" t="s">
        <v>5</v>
      </c>
      <c r="D167" s="32">
        <v>1</v>
      </c>
      <c r="F167" s="5">
        <v>400</v>
      </c>
      <c r="G167" s="5">
        <f t="shared" si="6"/>
        <v>400</v>
      </c>
      <c r="H167" s="81"/>
    </row>
    <row r="168" spans="1:8" s="16" customFormat="1" x14ac:dyDescent="0.2">
      <c r="A168" s="107"/>
      <c r="B168" s="13" t="s">
        <v>22</v>
      </c>
      <c r="C168" s="20" t="s">
        <v>5</v>
      </c>
      <c r="D168" s="33">
        <v>1</v>
      </c>
      <c r="F168" s="5"/>
      <c r="G168" s="5">
        <f t="shared" si="6"/>
        <v>0</v>
      </c>
      <c r="H168" s="81"/>
    </row>
    <row r="169" spans="1:8" x14ac:dyDescent="0.2">
      <c r="A169" s="53">
        <v>77</v>
      </c>
      <c r="B169" s="60" t="s">
        <v>182</v>
      </c>
      <c r="C169" s="20" t="s">
        <v>10</v>
      </c>
      <c r="D169" s="32">
        <v>3.48</v>
      </c>
      <c r="F169" s="5">
        <v>1000</v>
      </c>
      <c r="G169" s="5">
        <f t="shared" si="6"/>
        <v>3480</v>
      </c>
    </row>
    <row r="170" spans="1:8" x14ac:dyDescent="0.2">
      <c r="A170" s="106"/>
      <c r="B170" s="63" t="s">
        <v>179</v>
      </c>
      <c r="C170" s="20" t="s">
        <v>5</v>
      </c>
      <c r="D170" s="33">
        <v>1</v>
      </c>
      <c r="F170" s="5"/>
      <c r="G170" s="5">
        <f t="shared" si="6"/>
        <v>0</v>
      </c>
    </row>
    <row r="171" spans="1:8" s="35" customFormat="1" x14ac:dyDescent="0.2">
      <c r="A171" s="53">
        <v>78</v>
      </c>
      <c r="B171" s="8" t="s">
        <v>88</v>
      </c>
      <c r="C171" s="76" t="s">
        <v>10</v>
      </c>
      <c r="D171" s="32">
        <v>13.75</v>
      </c>
      <c r="E171" s="1"/>
      <c r="F171" s="5">
        <v>200</v>
      </c>
      <c r="G171" s="5">
        <f t="shared" si="6"/>
        <v>2750</v>
      </c>
      <c r="H171" s="84"/>
    </row>
    <row r="172" spans="1:8" s="16" customFormat="1" x14ac:dyDescent="0.2">
      <c r="A172" s="107"/>
      <c r="B172" s="13" t="s">
        <v>82</v>
      </c>
      <c r="C172" s="20" t="s">
        <v>5</v>
      </c>
      <c r="D172" s="11">
        <v>150</v>
      </c>
      <c r="F172" s="5"/>
      <c r="G172" s="5">
        <f t="shared" si="6"/>
        <v>0</v>
      </c>
      <c r="H172" s="81"/>
    </row>
    <row r="173" spans="1:8" s="16" customFormat="1" x14ac:dyDescent="0.2">
      <c r="A173" s="107"/>
      <c r="B173" s="13" t="s">
        <v>83</v>
      </c>
      <c r="C173" s="20" t="s">
        <v>10</v>
      </c>
      <c r="D173" s="11">
        <f>13.75*1.1</f>
        <v>15.125000000000002</v>
      </c>
      <c r="F173" s="5"/>
      <c r="G173" s="5">
        <f t="shared" si="6"/>
        <v>0</v>
      </c>
      <c r="H173" s="81"/>
    </row>
    <row r="174" spans="1:8" s="16" customFormat="1" x14ac:dyDescent="0.2">
      <c r="A174" s="67">
        <v>79</v>
      </c>
      <c r="B174" s="8" t="s">
        <v>89</v>
      </c>
      <c r="C174" s="20" t="s">
        <v>10</v>
      </c>
      <c r="D174" s="20">
        <v>25.94</v>
      </c>
      <c r="F174" s="5">
        <v>20</v>
      </c>
      <c r="G174" s="5">
        <f t="shared" si="6"/>
        <v>518.80000000000007</v>
      </c>
      <c r="H174" s="81"/>
    </row>
    <row r="175" spans="1:8" s="16" customFormat="1" x14ac:dyDescent="0.2">
      <c r="A175" s="67"/>
      <c r="B175" s="25" t="s">
        <v>8</v>
      </c>
      <c r="C175" s="20" t="s">
        <v>11</v>
      </c>
      <c r="D175" s="20">
        <v>3.9</v>
      </c>
      <c r="F175" s="5"/>
      <c r="G175" s="5">
        <f t="shared" si="6"/>
        <v>0</v>
      </c>
      <c r="H175" s="81"/>
    </row>
    <row r="176" spans="1:8" s="16" customFormat="1" x14ac:dyDescent="0.2">
      <c r="A176" s="67">
        <v>80</v>
      </c>
      <c r="B176" s="8" t="s">
        <v>38</v>
      </c>
      <c r="C176" s="20" t="s">
        <v>10</v>
      </c>
      <c r="D176" s="20">
        <v>25.94</v>
      </c>
      <c r="F176" s="5">
        <v>125</v>
      </c>
      <c r="G176" s="5">
        <f t="shared" si="6"/>
        <v>3242.5</v>
      </c>
      <c r="H176" s="81"/>
    </row>
    <row r="177" spans="1:8" s="16" customFormat="1" x14ac:dyDescent="0.2">
      <c r="A177" s="67"/>
      <c r="B177" s="63" t="s">
        <v>37</v>
      </c>
      <c r="C177" s="82" t="s">
        <v>11</v>
      </c>
      <c r="D177" s="113">
        <f>0.3*D176</f>
        <v>7.782</v>
      </c>
      <c r="F177" s="5"/>
      <c r="G177" s="5">
        <f t="shared" si="6"/>
        <v>0</v>
      </c>
      <c r="H177" s="81"/>
    </row>
    <row r="178" spans="1:8" s="16" customFormat="1" x14ac:dyDescent="0.2">
      <c r="A178" s="67">
        <v>81</v>
      </c>
      <c r="B178" s="8" t="s">
        <v>181</v>
      </c>
      <c r="C178" s="20" t="s">
        <v>10</v>
      </c>
      <c r="D178" s="32">
        <v>3.96</v>
      </c>
      <c r="F178" s="5">
        <v>650</v>
      </c>
      <c r="G178" s="5">
        <f t="shared" si="6"/>
        <v>2574</v>
      </c>
      <c r="H178" s="81"/>
    </row>
    <row r="179" spans="1:8" s="16" customFormat="1" ht="25.5" x14ac:dyDescent="0.2">
      <c r="A179" s="67"/>
      <c r="B179" s="25" t="s">
        <v>180</v>
      </c>
      <c r="C179" s="20" t="s">
        <v>10</v>
      </c>
      <c r="D179" s="20">
        <v>3.96</v>
      </c>
      <c r="F179" s="5"/>
      <c r="G179" s="5">
        <f t="shared" si="6"/>
        <v>0</v>
      </c>
      <c r="H179" s="81"/>
    </row>
    <row r="180" spans="1:8" x14ac:dyDescent="0.2">
      <c r="A180" s="106"/>
      <c r="B180" s="13" t="s">
        <v>84</v>
      </c>
      <c r="C180" s="20" t="s">
        <v>5</v>
      </c>
      <c r="D180" s="37">
        <v>2</v>
      </c>
      <c r="F180" s="5"/>
      <c r="G180" s="5">
        <f t="shared" si="6"/>
        <v>0</v>
      </c>
    </row>
    <row r="181" spans="1:8" s="16" customFormat="1" x14ac:dyDescent="0.2">
      <c r="A181" s="107"/>
      <c r="B181" s="13" t="s">
        <v>85</v>
      </c>
      <c r="C181" s="20" t="s">
        <v>5</v>
      </c>
      <c r="D181" s="37">
        <v>12</v>
      </c>
      <c r="F181" s="5"/>
      <c r="G181" s="5">
        <f t="shared" si="6"/>
        <v>0</v>
      </c>
      <c r="H181" s="81"/>
    </row>
    <row r="182" spans="1:8" x14ac:dyDescent="0.2">
      <c r="A182" s="53">
        <v>82</v>
      </c>
      <c r="B182" s="60" t="s">
        <v>182</v>
      </c>
      <c r="C182" s="20" t="s">
        <v>10</v>
      </c>
      <c r="D182" s="109">
        <f>1.98*4</f>
        <v>7.92</v>
      </c>
      <c r="F182" s="5">
        <v>1000</v>
      </c>
      <c r="G182" s="5">
        <f t="shared" si="6"/>
        <v>7920</v>
      </c>
    </row>
    <row r="183" spans="1:8" x14ac:dyDescent="0.2">
      <c r="A183" s="106"/>
      <c r="B183" s="63" t="s">
        <v>143</v>
      </c>
      <c r="C183" s="20" t="s">
        <v>5</v>
      </c>
      <c r="D183" s="116">
        <v>4</v>
      </c>
      <c r="F183" s="5"/>
      <c r="G183" s="5">
        <f t="shared" si="6"/>
        <v>0</v>
      </c>
    </row>
    <row r="184" spans="1:8" ht="38.25" x14ac:dyDescent="0.2">
      <c r="A184" s="53">
        <v>83</v>
      </c>
      <c r="B184" s="14" t="s">
        <v>144</v>
      </c>
      <c r="C184" s="20" t="s">
        <v>10</v>
      </c>
      <c r="D184" s="32">
        <v>2.2000000000000002</v>
      </c>
      <c r="F184" s="5">
        <v>110</v>
      </c>
      <c r="G184" s="5">
        <f t="shared" si="6"/>
        <v>242.00000000000003</v>
      </c>
    </row>
    <row r="185" spans="1:8" ht="25.5" x14ac:dyDescent="0.2">
      <c r="A185" s="53"/>
      <c r="B185" s="65" t="s">
        <v>24</v>
      </c>
      <c r="C185" s="20" t="s">
        <v>119</v>
      </c>
      <c r="D185" s="117">
        <f>D184*(0.14*2)</f>
        <v>0.6160000000000001</v>
      </c>
      <c r="F185" s="5"/>
      <c r="G185" s="5">
        <f t="shared" si="6"/>
        <v>0</v>
      </c>
    </row>
    <row r="186" spans="1:8" x14ac:dyDescent="0.2">
      <c r="A186" s="53"/>
      <c r="B186" s="68" t="s">
        <v>145</v>
      </c>
      <c r="C186" s="20"/>
      <c r="D186" s="64"/>
      <c r="F186" s="5"/>
      <c r="G186" s="5"/>
    </row>
    <row r="187" spans="1:8" x14ac:dyDescent="0.2">
      <c r="A187" s="53">
        <v>84</v>
      </c>
      <c r="B187" s="69" t="s">
        <v>146</v>
      </c>
      <c r="C187" s="20" t="s">
        <v>10</v>
      </c>
      <c r="D187" s="70">
        <v>57.2</v>
      </c>
      <c r="F187" s="5">
        <v>110</v>
      </c>
      <c r="G187" s="5">
        <f t="shared" ref="G187:G216" si="7">D187*F187</f>
        <v>6292</v>
      </c>
    </row>
    <row r="188" spans="1:8" x14ac:dyDescent="0.2">
      <c r="A188" s="53"/>
      <c r="B188" s="58" t="s">
        <v>147</v>
      </c>
      <c r="C188" s="20" t="s">
        <v>11</v>
      </c>
      <c r="D188" s="71">
        <f>0.36*D187</f>
        <v>20.591999999999999</v>
      </c>
      <c r="F188" s="5"/>
      <c r="G188" s="5">
        <f t="shared" si="7"/>
        <v>0</v>
      </c>
    </row>
    <row r="189" spans="1:8" x14ac:dyDescent="0.2">
      <c r="A189" s="53"/>
      <c r="B189" s="40" t="s">
        <v>8</v>
      </c>
      <c r="C189" s="20" t="s">
        <v>11</v>
      </c>
      <c r="D189" s="72">
        <f>D187*0.2</f>
        <v>11.440000000000001</v>
      </c>
      <c r="F189" s="5"/>
      <c r="G189" s="5">
        <f t="shared" si="7"/>
        <v>0</v>
      </c>
    </row>
    <row r="190" spans="1:8" x14ac:dyDescent="0.2">
      <c r="A190" s="53">
        <v>85</v>
      </c>
      <c r="B190" s="8" t="s">
        <v>61</v>
      </c>
      <c r="C190" s="20" t="s">
        <v>10</v>
      </c>
      <c r="D190" s="32">
        <v>2.4</v>
      </c>
      <c r="F190" s="5">
        <v>350</v>
      </c>
      <c r="G190" s="5">
        <f t="shared" si="7"/>
        <v>840</v>
      </c>
    </row>
    <row r="191" spans="1:8" s="16" customFormat="1" ht="25.5" x14ac:dyDescent="0.2">
      <c r="A191" s="67"/>
      <c r="B191" s="13" t="s">
        <v>27</v>
      </c>
      <c r="C191" s="20" t="s">
        <v>7</v>
      </c>
      <c r="D191" s="32">
        <v>215</v>
      </c>
      <c r="F191" s="5"/>
      <c r="G191" s="5">
        <f t="shared" si="7"/>
        <v>0</v>
      </c>
      <c r="H191" s="81"/>
    </row>
    <row r="192" spans="1:8" s="16" customFormat="1" x14ac:dyDescent="0.2">
      <c r="A192" s="67"/>
      <c r="B192" s="22" t="s">
        <v>8</v>
      </c>
      <c r="C192" s="19" t="s">
        <v>11</v>
      </c>
      <c r="D192" s="19">
        <v>1</v>
      </c>
      <c r="F192" s="5"/>
      <c r="G192" s="5">
        <f t="shared" si="7"/>
        <v>0</v>
      </c>
      <c r="H192" s="81"/>
    </row>
    <row r="193" spans="1:8" s="16" customFormat="1" ht="14.45" customHeight="1" x14ac:dyDescent="0.2">
      <c r="A193" s="67">
        <v>86</v>
      </c>
      <c r="B193" s="73" t="s">
        <v>161</v>
      </c>
      <c r="C193" s="20" t="s">
        <v>15</v>
      </c>
      <c r="D193" s="70">
        <f>D194+D195+D196</f>
        <v>220</v>
      </c>
      <c r="F193" s="5">
        <v>30</v>
      </c>
      <c r="G193" s="5">
        <f t="shared" si="7"/>
        <v>6600</v>
      </c>
      <c r="H193" s="81"/>
    </row>
    <row r="194" spans="1:8" s="74" customFormat="1" x14ac:dyDescent="0.2">
      <c r="A194" s="123"/>
      <c r="B194" s="13" t="s">
        <v>148</v>
      </c>
      <c r="C194" s="19" t="s">
        <v>15</v>
      </c>
      <c r="D194" s="71">
        <v>80</v>
      </c>
      <c r="F194" s="5"/>
      <c r="G194" s="75">
        <f t="shared" si="7"/>
        <v>0</v>
      </c>
      <c r="H194" s="86"/>
    </row>
    <row r="195" spans="1:8" s="16" customFormat="1" x14ac:dyDescent="0.2">
      <c r="A195" s="67"/>
      <c r="B195" s="13" t="s">
        <v>149</v>
      </c>
      <c r="C195" s="20" t="s">
        <v>15</v>
      </c>
      <c r="D195" s="71">
        <v>120</v>
      </c>
      <c r="F195" s="5"/>
      <c r="G195" s="5">
        <f t="shared" si="7"/>
        <v>0</v>
      </c>
      <c r="H195" s="81"/>
    </row>
    <row r="196" spans="1:8" s="16" customFormat="1" x14ac:dyDescent="0.2">
      <c r="A196" s="67"/>
      <c r="B196" s="63" t="s">
        <v>165</v>
      </c>
      <c r="C196" s="20" t="s">
        <v>15</v>
      </c>
      <c r="D196" s="71">
        <v>20</v>
      </c>
      <c r="F196" s="5"/>
      <c r="G196" s="5">
        <f t="shared" si="7"/>
        <v>0</v>
      </c>
      <c r="H196" s="81"/>
    </row>
    <row r="197" spans="1:8" s="16" customFormat="1" x14ac:dyDescent="0.2">
      <c r="A197" s="67">
        <v>87</v>
      </c>
      <c r="B197" s="73" t="s">
        <v>150</v>
      </c>
      <c r="C197" s="76" t="s">
        <v>15</v>
      </c>
      <c r="D197" s="69">
        <v>200</v>
      </c>
      <c r="F197" s="5">
        <v>20</v>
      </c>
      <c r="G197" s="5">
        <f t="shared" si="7"/>
        <v>4000</v>
      </c>
      <c r="H197" s="81"/>
    </row>
    <row r="198" spans="1:8" s="16" customFormat="1" x14ac:dyDescent="0.2">
      <c r="A198" s="67"/>
      <c r="B198" s="58" t="s">
        <v>151</v>
      </c>
      <c r="C198" s="20" t="s">
        <v>15</v>
      </c>
      <c r="D198" s="40">
        <v>200</v>
      </c>
      <c r="F198" s="5"/>
      <c r="G198" s="5">
        <f t="shared" si="7"/>
        <v>0</v>
      </c>
      <c r="H198" s="81"/>
    </row>
    <row r="199" spans="1:8" s="16" customFormat="1" ht="14.45" customHeight="1" x14ac:dyDescent="0.2">
      <c r="A199" s="67">
        <v>88</v>
      </c>
      <c r="B199" s="73" t="s">
        <v>162</v>
      </c>
      <c r="C199" s="20" t="s">
        <v>15</v>
      </c>
      <c r="D199" s="70">
        <f>D200+D201</f>
        <v>23</v>
      </c>
      <c r="F199" s="5">
        <v>30</v>
      </c>
      <c r="G199" s="5">
        <f t="shared" si="7"/>
        <v>690</v>
      </c>
      <c r="H199" s="81"/>
    </row>
    <row r="200" spans="1:8" s="74" customFormat="1" x14ac:dyDescent="0.2">
      <c r="A200" s="123"/>
      <c r="B200" s="13" t="s">
        <v>148</v>
      </c>
      <c r="C200" s="19" t="s">
        <v>15</v>
      </c>
      <c r="D200" s="71">
        <v>7.5</v>
      </c>
      <c r="F200" s="5"/>
      <c r="G200" s="75">
        <f t="shared" si="7"/>
        <v>0</v>
      </c>
      <c r="H200" s="86"/>
    </row>
    <row r="201" spans="1:8" s="16" customFormat="1" x14ac:dyDescent="0.2">
      <c r="A201" s="67"/>
      <c r="B201" s="13" t="s">
        <v>149</v>
      </c>
      <c r="C201" s="20" t="s">
        <v>15</v>
      </c>
      <c r="D201" s="71">
        <v>15.5</v>
      </c>
      <c r="F201" s="5"/>
      <c r="G201" s="5">
        <f t="shared" si="7"/>
        <v>0</v>
      </c>
      <c r="H201" s="81"/>
    </row>
    <row r="202" spans="1:8" s="16" customFormat="1" x14ac:dyDescent="0.2">
      <c r="A202" s="67">
        <v>89</v>
      </c>
      <c r="B202" s="73" t="s">
        <v>163</v>
      </c>
      <c r="C202" s="76" t="s">
        <v>15</v>
      </c>
      <c r="D202" s="69">
        <v>23</v>
      </c>
      <c r="F202" s="5">
        <v>30</v>
      </c>
      <c r="G202" s="5">
        <f t="shared" si="7"/>
        <v>690</v>
      </c>
      <c r="H202" s="81"/>
    </row>
    <row r="203" spans="1:8" s="16" customFormat="1" x14ac:dyDescent="0.2">
      <c r="A203" s="67"/>
      <c r="B203" s="87" t="s">
        <v>164</v>
      </c>
      <c r="C203" s="20" t="s">
        <v>15</v>
      </c>
      <c r="D203" s="72">
        <f>23*1.05</f>
        <v>24.150000000000002</v>
      </c>
      <c r="F203" s="5"/>
      <c r="G203" s="5">
        <f t="shared" si="7"/>
        <v>0</v>
      </c>
      <c r="H203" s="81"/>
    </row>
    <row r="204" spans="1:8" s="78" customFormat="1" x14ac:dyDescent="0.2">
      <c r="A204" s="67">
        <v>90</v>
      </c>
      <c r="B204" s="73" t="s">
        <v>152</v>
      </c>
      <c r="C204" s="79" t="s">
        <v>5</v>
      </c>
      <c r="D204" s="80">
        <v>5</v>
      </c>
      <c r="E204" s="81"/>
      <c r="F204" s="5">
        <v>180</v>
      </c>
      <c r="G204" s="5">
        <f t="shared" si="7"/>
        <v>900</v>
      </c>
      <c r="H204" s="81"/>
    </row>
    <row r="205" spans="1:8" s="78" customFormat="1" x14ac:dyDescent="0.2">
      <c r="A205" s="67"/>
      <c r="B205" s="77" t="s">
        <v>183</v>
      </c>
      <c r="C205" s="82"/>
      <c r="D205" s="83">
        <v>5</v>
      </c>
      <c r="E205" s="81"/>
      <c r="F205" s="5"/>
      <c r="G205" s="5">
        <f t="shared" si="7"/>
        <v>0</v>
      </c>
      <c r="H205" s="81"/>
    </row>
    <row r="206" spans="1:8" s="16" customFormat="1" x14ac:dyDescent="0.2">
      <c r="A206" s="67">
        <v>91</v>
      </c>
      <c r="B206" s="73" t="s">
        <v>153</v>
      </c>
      <c r="C206" s="20" t="s">
        <v>5</v>
      </c>
      <c r="D206" s="40">
        <v>1</v>
      </c>
      <c r="F206" s="5">
        <v>600</v>
      </c>
      <c r="G206" s="5">
        <f t="shared" si="7"/>
        <v>600</v>
      </c>
      <c r="H206" s="81"/>
    </row>
    <row r="207" spans="1:8" s="16" customFormat="1" x14ac:dyDescent="0.2">
      <c r="A207" s="67"/>
      <c r="B207" s="13" t="s">
        <v>166</v>
      </c>
      <c r="C207" s="20" t="s">
        <v>5</v>
      </c>
      <c r="D207" s="70">
        <v>1</v>
      </c>
      <c r="F207" s="5"/>
      <c r="G207" s="5">
        <f t="shared" si="7"/>
        <v>0</v>
      </c>
      <c r="H207" s="81"/>
    </row>
    <row r="208" spans="1:8" s="16" customFormat="1" x14ac:dyDescent="0.2">
      <c r="A208" s="67">
        <v>92</v>
      </c>
      <c r="B208" s="14" t="s">
        <v>154</v>
      </c>
      <c r="C208" s="20" t="s">
        <v>5</v>
      </c>
      <c r="D208" s="70">
        <v>1</v>
      </c>
      <c r="F208" s="5">
        <v>550</v>
      </c>
      <c r="G208" s="5">
        <f t="shared" si="7"/>
        <v>550</v>
      </c>
      <c r="H208" s="81"/>
    </row>
    <row r="209" spans="1:8" s="16" customFormat="1" x14ac:dyDescent="0.2">
      <c r="A209" s="67"/>
      <c r="B209" s="15" t="s">
        <v>167</v>
      </c>
      <c r="C209" s="20" t="s">
        <v>5</v>
      </c>
      <c r="D209" s="40">
        <v>1</v>
      </c>
      <c r="F209" s="5"/>
      <c r="G209" s="5">
        <f t="shared" si="7"/>
        <v>0</v>
      </c>
      <c r="H209" s="81"/>
    </row>
    <row r="210" spans="1:8" s="16" customFormat="1" x14ac:dyDescent="0.2">
      <c r="A210" s="67">
        <v>93</v>
      </c>
      <c r="B210" s="14" t="s">
        <v>155</v>
      </c>
      <c r="C210" s="76" t="s">
        <v>5</v>
      </c>
      <c r="D210" s="69">
        <v>5</v>
      </c>
      <c r="F210" s="5">
        <v>75</v>
      </c>
      <c r="G210" s="5">
        <f t="shared" si="7"/>
        <v>375</v>
      </c>
      <c r="H210" s="81"/>
    </row>
    <row r="211" spans="1:8" s="16" customFormat="1" x14ac:dyDescent="0.2">
      <c r="A211" s="67"/>
      <c r="B211" s="15" t="s">
        <v>156</v>
      </c>
      <c r="C211" s="20" t="s">
        <v>5</v>
      </c>
      <c r="D211" s="40">
        <v>5</v>
      </c>
      <c r="F211" s="5"/>
      <c r="G211" s="5">
        <f t="shared" si="7"/>
        <v>0</v>
      </c>
      <c r="H211" s="81"/>
    </row>
    <row r="212" spans="1:8" s="16" customFormat="1" x14ac:dyDescent="0.2">
      <c r="A212" s="67">
        <v>94</v>
      </c>
      <c r="B212" s="14" t="s">
        <v>157</v>
      </c>
      <c r="C212" s="20" t="s">
        <v>5</v>
      </c>
      <c r="D212" s="40">
        <f>D213+D214</f>
        <v>25</v>
      </c>
      <c r="F212" s="5">
        <v>75</v>
      </c>
      <c r="G212" s="5">
        <f t="shared" si="7"/>
        <v>1875</v>
      </c>
      <c r="H212" s="81"/>
    </row>
    <row r="213" spans="1:8" s="16" customFormat="1" ht="25.5" x14ac:dyDescent="0.2">
      <c r="A213" s="67"/>
      <c r="B213" s="15" t="s">
        <v>158</v>
      </c>
      <c r="C213" s="20" t="s">
        <v>5</v>
      </c>
      <c r="D213" s="40">
        <v>10</v>
      </c>
      <c r="F213" s="5"/>
      <c r="G213" s="5">
        <f t="shared" si="7"/>
        <v>0</v>
      </c>
      <c r="H213" s="81"/>
    </row>
    <row r="214" spans="1:8" s="16" customFormat="1" ht="25.5" x14ac:dyDescent="0.2">
      <c r="A214" s="67"/>
      <c r="B214" s="15" t="s">
        <v>159</v>
      </c>
      <c r="C214" s="20" t="s">
        <v>5</v>
      </c>
      <c r="D214" s="40">
        <v>15</v>
      </c>
      <c r="F214" s="5"/>
      <c r="G214" s="5">
        <f t="shared" si="7"/>
        <v>0</v>
      </c>
      <c r="H214" s="81"/>
    </row>
    <row r="215" spans="1:8" s="16" customFormat="1" x14ac:dyDescent="0.2">
      <c r="A215" s="67">
        <v>95</v>
      </c>
      <c r="B215" s="8" t="s">
        <v>160</v>
      </c>
      <c r="C215" s="20" t="s">
        <v>5</v>
      </c>
      <c r="D215" s="40">
        <v>18</v>
      </c>
      <c r="F215" s="5">
        <v>180</v>
      </c>
      <c r="G215" s="5">
        <f t="shared" si="7"/>
        <v>3240</v>
      </c>
      <c r="H215" s="81"/>
    </row>
    <row r="216" spans="1:8" s="16" customFormat="1" ht="25.5" x14ac:dyDescent="0.2">
      <c r="A216" s="67"/>
      <c r="B216" s="40" t="s">
        <v>168</v>
      </c>
      <c r="C216" s="20" t="s">
        <v>5</v>
      </c>
      <c r="D216" s="40">
        <v>18</v>
      </c>
      <c r="F216" s="5"/>
      <c r="G216" s="5">
        <f t="shared" si="7"/>
        <v>0</v>
      </c>
      <c r="H216" s="81"/>
    </row>
    <row r="217" spans="1:8" s="16" customFormat="1" x14ac:dyDescent="0.2">
      <c r="A217" s="67"/>
      <c r="B217" s="8" t="s">
        <v>12</v>
      </c>
      <c r="C217" s="20"/>
      <c r="D217" s="31"/>
      <c r="F217" s="10"/>
      <c r="G217" s="21">
        <f>SUM(G4:G216)</f>
        <v>340772.89999999997</v>
      </c>
      <c r="H217" s="81"/>
    </row>
  </sheetData>
  <autoFilter ref="B1:B217"/>
  <mergeCells count="8">
    <mergeCell ref="A1:C1"/>
    <mergeCell ref="F1:G1"/>
    <mergeCell ref="A4:D4"/>
    <mergeCell ref="A45:D45"/>
    <mergeCell ref="A2:A3"/>
    <mergeCell ref="B2:B3"/>
    <mergeCell ref="C2:C3"/>
    <mergeCell ref="D2:D3"/>
  </mergeCells>
  <phoneticPr fontId="10" type="noConversion"/>
  <pageMargins left="0.7" right="0.7" top="0.75" bottom="0.75" header="0.3" footer="0.3"/>
  <pageSetup paperSize="9" scale="66" orientation="portrait" r:id="rId1"/>
  <rowBreaks count="1" manualBreakCount="1">
    <brk id="145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 (доповнення)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(E) -ˆ8V 2  385-4328 (@54.3).xlsx</dc:title>
  <dc:creator>(C;VG5=:&gt; ˚;5=0 !5@3VW2=0</dc:creator>
  <cp:lastModifiedBy>User</cp:lastModifiedBy>
  <cp:lastPrinted>2025-08-05T12:27:33Z</cp:lastPrinted>
  <dcterms:created xsi:type="dcterms:W3CDTF">2025-06-23T12:42:35Z</dcterms:created>
  <dcterms:modified xsi:type="dcterms:W3CDTF">2025-08-06T11:37:39Z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2025-03-12T00:00:00Z</vt:filetime>
  </property>
  <property fmtid="{D5CDD505-2E9C-101B-9397-08002B2CF9AE}" pid="3" name="LastSaved">
    <vt:filetime>2025-06-23T00:00:00Z</vt:filetime>
  </property>
  <property fmtid="{D5CDD505-2E9C-101B-9397-08002B2CF9AE}" pid="4" name="Producer">
    <vt:lpwstr>Microsoft: Print To PDF</vt:lpwstr>
  </property>
</Properties>
</file>