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0" yWindow="855" windowWidth="20730" windowHeight="11670"/>
  </bookViews>
  <sheets>
    <sheet name="БМР Одиничні розцінки" sheetId="1" r:id="rId1"/>
  </sheets>
  <definedNames>
    <definedName name="_xlnm._FilterDatabase" localSheetId="0" hidden="1">'БМР Одиничні розцінки'!$A$2:$F$109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7" i="1"/>
  <c r="G107"/>
  <c r="H100"/>
  <c r="G97"/>
  <c r="H95"/>
  <c r="H93"/>
  <c r="H87"/>
  <c r="H85"/>
  <c r="H70"/>
  <c r="H71"/>
  <c r="H72"/>
  <c r="H73"/>
  <c r="H74"/>
  <c r="H75"/>
  <c r="H76"/>
  <c r="H69"/>
  <c r="H63"/>
  <c r="H60"/>
  <c r="H59"/>
  <c r="H54"/>
  <c r="H48"/>
  <c r="H33"/>
  <c r="H36"/>
  <c r="H31"/>
  <c r="H14" l="1"/>
  <c r="H15"/>
  <c r="H17"/>
  <c r="H22"/>
  <c r="H12"/>
  <c r="G103"/>
  <c r="G7"/>
  <c r="G8"/>
  <c r="G9"/>
  <c r="G10"/>
  <c r="G11"/>
  <c r="G30"/>
  <c r="G32"/>
  <c r="G35"/>
  <c r="G37"/>
  <c r="G38"/>
  <c r="G44"/>
  <c r="G47"/>
  <c r="G50"/>
  <c r="G53"/>
  <c r="G55"/>
  <c r="G57"/>
  <c r="G62"/>
  <c r="G64"/>
  <c r="G65"/>
  <c r="G66"/>
  <c r="G67"/>
  <c r="G68"/>
  <c r="G77"/>
  <c r="G78"/>
  <c r="G84"/>
  <c r="G86"/>
  <c r="G88"/>
  <c r="G92"/>
  <c r="G94"/>
  <c r="G98"/>
  <c r="G99"/>
  <c r="G108"/>
  <c r="G101"/>
  <c r="G102"/>
  <c r="F56" l="1"/>
  <c r="G56" s="1"/>
  <c r="F6"/>
  <c r="G6" s="1"/>
  <c r="A105"/>
  <c r="A106"/>
  <c r="A97"/>
  <c r="A98" s="1"/>
  <c r="A99" s="1"/>
  <c r="A101" s="1"/>
  <c r="A102" s="1"/>
  <c r="A94"/>
  <c r="A92"/>
  <c r="A88"/>
  <c r="A84"/>
  <c r="A86"/>
  <c r="E79"/>
  <c r="E80"/>
  <c r="A78"/>
  <c r="A77"/>
  <c r="A68"/>
  <c r="A67"/>
  <c r="A62"/>
  <c r="A66" s="1"/>
  <c r="E63"/>
  <c r="E58"/>
  <c r="G58" s="1"/>
  <c r="E59"/>
  <c r="A58"/>
  <c r="A57"/>
  <c r="A56"/>
  <c r="A55"/>
  <c r="E54"/>
  <c r="E51"/>
  <c r="G51" s="1"/>
  <c r="A50"/>
  <c r="A51" s="1"/>
  <c r="A53" s="1"/>
  <c r="A47"/>
  <c r="E46"/>
  <c r="E41"/>
  <c r="G41" s="1"/>
  <c r="E43"/>
  <c r="A38"/>
  <c r="A41"/>
  <c r="A44" s="1"/>
  <c r="E40"/>
  <c r="A37"/>
  <c r="A35"/>
  <c r="A32"/>
  <c r="A30"/>
  <c r="E19"/>
  <c r="E18"/>
  <c r="A10"/>
  <c r="A11" s="1"/>
  <c r="A9"/>
  <c r="A8"/>
  <c r="A7"/>
  <c r="A6"/>
  <c r="E52" l="1"/>
  <c r="E81"/>
</calcChain>
</file>

<file path=xl/sharedStrings.xml><?xml version="1.0" encoding="utf-8"?>
<sst xmlns="http://schemas.openxmlformats.org/spreadsheetml/2006/main" count="231" uniqueCount="151">
  <si>
    <t>№ п/п</t>
  </si>
  <si>
    <t>Шифр</t>
  </si>
  <si>
    <t>Найменування робіт та витрат</t>
  </si>
  <si>
    <t>Одиниця
виміру</t>
  </si>
  <si>
    <t>Кількість</t>
  </si>
  <si>
    <t>ЗАГАЛЬНОБУДІВЕЛЬНІ РОБОТИ</t>
  </si>
  <si>
    <t xml:space="preserve">Розділ 1. Гіпсокартонні поверхні </t>
  </si>
  <si>
    <t>МОНТАЖ</t>
  </si>
  <si>
    <t>ЕН10-9-1</t>
  </si>
  <si>
    <t>Улаштування обшивки стiн гiпсокартонними плитами [фальшстiни] по металевому каркасу з ізоляцією (склад робіт: сортування профілей каркаса; розмічання стін; обрізування профілей каркаса; монтаж елементів з кріпленням до стін дюбелями; установлення мінераловатних плит з наклеюванням на стіну; монтаж гіпсокартонних плит з кріпленням самонарізними шурупами; шпаклювання швів з обклеюванням їх склострічкою)</t>
  </si>
  <si>
    <t>м2</t>
  </si>
  <si>
    <t>ЕН15-63-3а</t>
  </si>
  <si>
    <t>Улаштування обшивки укосів гіпсокартонними і гіпсоволокнистими листами з кріпленням шурупами з улаштуванням металевого каркасу з утепленням мінераловатними плитами (склад робіт: улаштування металевого каркасу; установлення утеплювача з кріпленням; розмічання і нарізання листів з кріпленням їх шурупами; установлення штукатурних кутиків на зовнішніх кутах)</t>
  </si>
  <si>
    <t>м. пог.</t>
  </si>
  <si>
    <t>ЕН15-63-6</t>
  </si>
  <si>
    <t>Улаштування обшивки колон периметром понад 1600 мм гіпсокартонними і гіпсоволокнистими листами з улаштуванням металевого каркасу  (Склад робіт:  Улаштування металевого каркасу. Розмічання і нарізання листів з кріпленням їх шурупами. Оброблення швiв між листами з проклеюванням армувальною сіткою, шпаклюванням та шліфуванням. Установлення штукатурних кутиків на зовнішніх кутах)</t>
  </si>
  <si>
    <t>ЕН15-63-6б</t>
  </si>
  <si>
    <t>Улаштування коробів периметром понад 600 мм гіпсокартонними і гіпсоволокнистими листами з улаштуванням металевого каркасу  (Склад робіт:  Улаштування металевого каркасу. Розмічання і нарізання листів з кріпленням їх шурупами. Оброблення швiв між листами з проклеюванням армувальною сіткою, шпаклюванням та шліфуванням. Установлення штукатурних кутиків на зовнішніх кутах)</t>
  </si>
  <si>
    <t>ЕН15-63-7</t>
  </si>
  <si>
    <t>Обшивка прорізів на металевому однорядному каркасі гіпсокартонними листами вологостійкими без ізоляції з двух сторін</t>
  </si>
  <si>
    <t>КБ10-9-1</t>
  </si>
  <si>
    <t>Додаткове посилення дверних прорізів сталевим профілем в  гіпсокартонних перегородках</t>
  </si>
  <si>
    <t>Саморіз по металу для гіпсокартону 3,5x25 мм</t>
  </si>
  <si>
    <t>шт</t>
  </si>
  <si>
    <t>(МАТ. ЗАМ.) Підвіс прямий П-подібний</t>
  </si>
  <si>
    <t>Дюбель ударний гриб для швидкого монтажу з комірцем та шурупом ЕСМК 6x60 мм</t>
  </si>
  <si>
    <t>Саморіз зі свердлом по металу для гіпсокартону 3,5x9,5 мм</t>
  </si>
  <si>
    <t>(МАТ. ЗАМ.) Ґрунтовка глибокопроникна Ceresit CT 17</t>
  </si>
  <si>
    <t>л</t>
  </si>
  <si>
    <t>Склострічка самоклейка ORIGINAL TAPE 50мм х 90м</t>
  </si>
  <si>
    <t>м.п.</t>
  </si>
  <si>
    <t>(МАТ. ЗАМ.) Шпаклівка Sniezka ACRYL-PUTZ ST10 START 20 кг</t>
  </si>
  <si>
    <t>кг</t>
  </si>
  <si>
    <t>(МАТ. ЗАМ.) Гіпсокартон звичайний 3000x1200х12,5 мм 3,6 кв. м</t>
  </si>
  <si>
    <t>(МАТ. ЗАМ.) Профіль для гіпсокартону UW 75, L=4,0м</t>
  </si>
  <si>
    <t>(МАТ. ЗАМ.) Профіль для гіпсокартону CW 75, L=4,0м</t>
  </si>
  <si>
    <t>Турбогвинт потайна головка 7,5x72 мм EXPERT FIX</t>
  </si>
  <si>
    <t>Розділ 3. Прорізи</t>
  </si>
  <si>
    <t>ДЕМОНТАЖ ДВЕРЕЙ</t>
  </si>
  <si>
    <t>УСТАНОВЛЕННЯ ДВЕРЕЙ</t>
  </si>
  <si>
    <t>ПР9-3458-4</t>
  </si>
  <si>
    <t>Монтаж дверей металевих протипожежних</t>
  </si>
  <si>
    <t>т</t>
  </si>
  <si>
    <t>Двері протипожежні металеві глухі ДМП ЕІ60-2-2100x1500 прав., ЄвроСтандарт</t>
  </si>
  <si>
    <t>ЕН10-40-1</t>
  </si>
  <si>
    <t>Установлення і кріплення наличників (Склад робіт: 1.Розмічання, прирізання, установлення i крiплення наличникiв з однієї сторони коробки блоку.)</t>
  </si>
  <si>
    <t>Металеві спецпланки індивідуального виготовлення 40 мм * 80 мм</t>
  </si>
  <si>
    <t>Розділ 5. Штукатурні роботи та
шпаклювання поверхні</t>
  </si>
  <si>
    <t>Е14-34-2</t>
  </si>
  <si>
    <t>Монтаж та демонтаж захисної плівки(стелажів,устаткування та ін.)  з проклеюванням стиків скотчем</t>
  </si>
  <si>
    <t>Плівка поліетиленова будівельна 1,5x50 м чорний 200 мкм рукав</t>
  </si>
  <si>
    <t>рул</t>
  </si>
  <si>
    <t>РН11-50-2</t>
  </si>
  <si>
    <t>Вiдбивання штукатурки по цеглi та бетону зi стiн та стель, площа вiдбивання в одному мiсцi бiльше 5 м2</t>
  </si>
  <si>
    <t>ЕН15-182-2</t>
  </si>
  <si>
    <t>Шпаклювання стель шпаклiвкою (склад робіт: очищення і знепилювання поверхні; змочування водою; приготвування шпаклівки; грунтування поверхні; шпаклювання стін; шліфування)</t>
  </si>
  <si>
    <t>ЕН15-182-1а</t>
  </si>
  <si>
    <t>Шпаклювання колон, пілястрів та ін.,  шпаклiвкою  (склад робіт: очищення і знепилювання поверхні; змочування водою; приготвування шпаклівки; грунтування поверхні; шпаклювання стін; шліфування)</t>
  </si>
  <si>
    <t>ЕН15-182-1б</t>
  </si>
  <si>
    <t>Шпаклювання укосів, ніш та ін.,  шпаклiвкою  (шириною до 0,3 м) (склад робіт: очищення і знепилювання поверхні; змочування водою; приготвування шпаклівки; грунтування поверхні; шпаклювання стін; шліфування)</t>
  </si>
  <si>
    <t>ЕН15-47-5</t>
  </si>
  <si>
    <t>Установлення перфорованих штукатурних кутиків</t>
  </si>
  <si>
    <t>Кутник ПВХ перфорований з сіткою 100x100 мм 2,5 м</t>
  </si>
  <si>
    <t>Розділ 6. Фарбування</t>
  </si>
  <si>
    <t>РН12-65-16</t>
  </si>
  <si>
    <t>Очищення вручну внутрішніх поверхонь стель від фарби</t>
  </si>
  <si>
    <t>РН12-66-1</t>
  </si>
  <si>
    <t>Грунтування стін та стель</t>
  </si>
  <si>
    <t>Е13-13-3</t>
  </si>
  <si>
    <t>Грунтування бетонних i обштукатуренихповерхонь бетоноконтактом (стеля)</t>
  </si>
  <si>
    <t>Ґрунтовка адгезійна Ceresit Бетонконтакт CT 19 4,5 кг</t>
  </si>
  <si>
    <t>РН12-49-5</t>
  </si>
  <si>
    <t>Фарбування водоемульсiйними сумiшами стiн за два рази (склад робіт: очищення; розшивання тріщин; часткове підмазування; шліфування підмазаних місць; грунтування; перше фарбування; друге фарбування)</t>
  </si>
  <si>
    <t>РН12-49-5а</t>
  </si>
  <si>
    <t>Фарбування водоемульсiйними сумiшами укосів,  за два рази (шириною до 0,3 м) (склад робіт: очищення; розшивання тріщин; часткове підмазування; шліфування підмазаних місць; грунтування; перше фарбування; друге фарбування)</t>
  </si>
  <si>
    <t>РН12-49-5б</t>
  </si>
  <si>
    <t>Фарбування водоемульсiйними сумiшами колон за два рази (склад робіт: очищення; розшивання тріщин; часткове підмазування; шліфування підмазаних місць; грунтування; перше фарбування; друге фарбування)</t>
  </si>
  <si>
    <t>РН12-49-6</t>
  </si>
  <si>
    <t>Фарбування водоемульсiйними сумiшами стель за два рази (склад робіт: очищення; розшивання тріщин; часткове підмазування; шліфування підмазаних місць; грунтування; перше фарбування; друге фарбування)</t>
  </si>
  <si>
    <t>Фарба інтер'єрна акрилова Ceresit IN 51 Standard База А мат білий 10 л</t>
  </si>
  <si>
    <t>Витратні матеріали (малярна стрічка, валіки,перчатки тощо)</t>
  </si>
  <si>
    <t>к-т</t>
  </si>
  <si>
    <t>Розділ 9. Підлоги</t>
  </si>
  <si>
    <t>Е13-15-1</t>
  </si>
  <si>
    <t>Грунтовка підлоги бетоноконтактом</t>
  </si>
  <si>
    <t>Підготовці роботи на будівельному майданчику та демонтажні роботи</t>
  </si>
  <si>
    <t>Планування та ущільнення підсипки основи</t>
  </si>
  <si>
    <t>ЕН11-11-18</t>
  </si>
  <si>
    <t>Комплекс робіт по влаштування бетонної підлоги 100мм</t>
  </si>
  <si>
    <t>РН7-17-5</t>
  </si>
  <si>
    <t>Вязання арматурної сітки</t>
  </si>
  <si>
    <t>Е46-8-1</t>
  </si>
  <si>
    <t>Різання горизонтальної поверхні бетонних конструкцій нарізчиком швів, глибина різання 200 мм</t>
  </si>
  <si>
    <t>Демпферна стрічка 150мм (по периметру)</t>
  </si>
  <si>
    <t>м.пог.</t>
  </si>
  <si>
    <t>Щебнево-піщана підсипка</t>
  </si>
  <si>
    <t>т.</t>
  </si>
  <si>
    <t>Арматурна сітка 4Вр 1*2м</t>
  </si>
  <si>
    <t>Фіксатори арматури</t>
  </si>
  <si>
    <t>Бетон П4Б25</t>
  </si>
  <si>
    <t>м куб</t>
  </si>
  <si>
    <t>Бетононасос</t>
  </si>
  <si>
    <t>зміна</t>
  </si>
  <si>
    <t>Розхідні матеріали та транспортні витрати</t>
  </si>
  <si>
    <t>КБ15-18-7</t>
  </si>
  <si>
    <t>Різання плитки і шліфування кромок</t>
  </si>
  <si>
    <t>ЕН11-29-1</t>
  </si>
  <si>
    <t>Улаштування покриттів з керамічних плиток на розчині із сухої клеючої суміші, кількість плиток в 1 м2 до 7 шт (600*600), площа- до 100м2 (склад робіт: очищення поверхні; грунтування основи; приготування суміші для
наклеювання; укладання плиток з встановленням маяків і напрямних рейок, підбором малюнка, сортуванням,
різанням і обробленням крайок; заповнення, затирання і розшивання швів)</t>
  </si>
  <si>
    <t xml:space="preserve">Плитка керамограніт 600х600(МАТ. ЗАМ.) </t>
  </si>
  <si>
    <t xml:space="preserve">Клей для плитки Ceresit CM-12 25 кг(МАТ. ЗАМ.) </t>
  </si>
  <si>
    <t xml:space="preserve">Заповнювач швів Ceresit CE 33 Plus 110 2 кг світло-сірий(МАТ. ЗАМ.) </t>
  </si>
  <si>
    <t>САНТЕХНІКА</t>
  </si>
  <si>
    <t>РН15-18-1</t>
  </si>
  <si>
    <t>Прокладання трубопроводiв каналiзацiї з труб ПЕ або ПП дiаметром 50 мм (склад робіт: прокладання трубопроводу iз забиванням розтрубiв ущiльнювальними кiльцями; установлення i забивання крiплень; гiдравлiчне випробування трубопроводу)</t>
  </si>
  <si>
    <t>Труба каналізаційна з розтрубом Ostendorf ПП d50х500 мм</t>
  </si>
  <si>
    <t>РН15-18-2</t>
  </si>
  <si>
    <t>Прокладання трубопроводiв каналiзацiї з труб ПЕ або ПП дiаметром 100 мм (склад робіт: прокладання трубопроводу iз забиванням розтрубiв ущiльнювальними кiльцями; установлення i забивання крiплень; гiдравлiчне випробування трубопроводу)</t>
  </si>
  <si>
    <t>Труба каналізаційна ПВХ 110x2000x3,2 мм SN4 Ostendorf</t>
  </si>
  <si>
    <t>РН15-27-5</t>
  </si>
  <si>
    <t>Монтаж лічильника води з модулем дистанційної передачі показників</t>
  </si>
  <si>
    <t>ЕЛЕКТРИКА</t>
  </si>
  <si>
    <t>Монтаж</t>
  </si>
  <si>
    <t>РН17-7-13</t>
  </si>
  <si>
    <t>Монтаж пластикових труб для електропроводки дiаметром 25-50 мм, укладених в борознах пiд заливку (склад робіт: установлення крiплень; установлення опорних конструкцiй; прокладання труб; установлення коробок; установлення перемичок, що заземлюють)</t>
  </si>
  <si>
    <t>Труба під проводку Neomax 40 мм 2 м NX3504</t>
  </si>
  <si>
    <t>РН17-8-5</t>
  </si>
  <si>
    <t>Затягування першого проводу перерiзом понад 35 мм2 до 70 мм2 в труби (склад робіт: задування тальку в труби пилососом; затягування проводу; з'єднування проводiв у коробках з продзвонюванням)</t>
  </si>
  <si>
    <t>Кабель силовий Одескабель ВВГ 4x16,0 мідь</t>
  </si>
  <si>
    <t>Інші витрати</t>
  </si>
  <si>
    <t>Т_1/03-12</t>
  </si>
  <si>
    <t>Доставка матеріалів - % від їхньої вартості на відстань до 30 км</t>
  </si>
  <si>
    <t>%</t>
  </si>
  <si>
    <t>В21-12-1</t>
  </si>
  <si>
    <t>Перенесення (транспортування) вантажів понад врахованої відстані 50 м</t>
  </si>
  <si>
    <t>РН20-40-1</t>
  </si>
  <si>
    <t>Навантаження сміття вручну</t>
  </si>
  <si>
    <t>Мішки будівельні поліпропіленові, розмір 50 * 90</t>
  </si>
  <si>
    <t>С311-30-М</t>
  </si>
  <si>
    <t>Перевезення сміття до 30 км</t>
  </si>
  <si>
    <t>Р00001</t>
  </si>
  <si>
    <t>Додаткові роботи якщо не передачено розцінкою</t>
  </si>
  <si>
    <t>люд/год</t>
  </si>
  <si>
    <t>Загальновиробничі витрати  (від вартості робіт)</t>
  </si>
  <si>
    <t>Умови виконання робіт</t>
  </si>
  <si>
    <t>Коефіцієнт:</t>
  </si>
  <si>
    <t>При роботі на висоті від 4 м від рівня підлоги (якщо окремою розцінкою не передбачено)</t>
  </si>
  <si>
    <t>При роботі в нічний час</t>
  </si>
  <si>
    <t>Разом</t>
  </si>
  <si>
    <t>по факту</t>
  </si>
  <si>
    <t>Матеріали</t>
  </si>
  <si>
    <t>Робота+матеріали з ПДВ</t>
  </si>
</sst>
</file>

<file path=xl/styles.xml><?xml version="1.0" encoding="utf-8"?>
<styleSheet xmlns="http://schemas.openxmlformats.org/spreadsheetml/2006/main">
  <fonts count="28">
    <font>
      <sz val="11"/>
      <name val="Calibri"/>
      <scheme val="minor"/>
    </font>
    <font>
      <b/>
      <sz val="14"/>
      <color rgb="FF000000"/>
      <name val="Calibri"/>
    </font>
    <font>
      <sz val="14"/>
      <name val="Calibri"/>
    </font>
    <font>
      <b/>
      <sz val="14"/>
      <name val="Calibri"/>
    </font>
    <font>
      <sz val="14"/>
      <color rgb="FF000000"/>
      <name val="Calibri"/>
    </font>
    <font>
      <sz val="14"/>
      <name val="Calibri"/>
    </font>
    <font>
      <u/>
      <sz val="14"/>
      <color rgb="FF000000"/>
      <name val="Calibri"/>
    </font>
    <font>
      <b/>
      <u/>
      <sz val="14"/>
      <color rgb="FF000000"/>
      <name val="Calibri"/>
    </font>
    <font>
      <u/>
      <sz val="14"/>
      <color rgb="FF000000"/>
      <name val="Calibri"/>
    </font>
    <font>
      <b/>
      <i/>
      <u/>
      <sz val="14"/>
      <color rgb="FF000000"/>
      <name val="Calibri"/>
    </font>
    <font>
      <b/>
      <u/>
      <sz val="14"/>
      <color rgb="FF000000"/>
      <name val="Calibri"/>
    </font>
    <font>
      <u/>
      <sz val="14"/>
      <color rgb="FF000000"/>
      <name val="Calibri"/>
    </font>
    <font>
      <i/>
      <sz val="14"/>
      <name val="Times New Roman"/>
    </font>
    <font>
      <i/>
      <sz val="14"/>
      <name val="Times New Roman"/>
    </font>
    <font>
      <b/>
      <i/>
      <u/>
      <sz val="14"/>
      <color rgb="FF000000"/>
      <name val="Calibri"/>
    </font>
    <font>
      <u/>
      <sz val="14"/>
      <color rgb="FF000000"/>
      <name val="Calibri"/>
    </font>
    <font>
      <u/>
      <sz val="14"/>
      <color rgb="FF000000"/>
      <name val="Calibri"/>
    </font>
    <font>
      <u/>
      <sz val="14"/>
      <color rgb="FF000000"/>
      <name val="Calibri"/>
    </font>
    <font>
      <u/>
      <sz val="14"/>
      <color rgb="FF000000"/>
      <name val="Calibri"/>
    </font>
    <font>
      <i/>
      <sz val="11"/>
      <name val="Times New Roman"/>
    </font>
    <font>
      <b/>
      <u/>
      <sz val="14"/>
      <color rgb="FF000000"/>
      <name val="Calibri"/>
    </font>
    <font>
      <sz val="14"/>
      <name val="Verdana"/>
    </font>
    <font>
      <u/>
      <sz val="14"/>
      <color rgb="FF000000"/>
      <name val="Calibri"/>
    </font>
    <font>
      <u/>
      <sz val="14"/>
      <color rgb="FF000000"/>
      <name val="Calibri"/>
    </font>
    <font>
      <u/>
      <sz val="14"/>
      <color rgb="FF000000"/>
      <name val="Calibri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sz val="14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92D050"/>
        <bgColor rgb="FF92D050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horizontal="right" vertical="center" wrapText="1"/>
    </xf>
    <xf numFmtId="0" fontId="7" fillId="5" borderId="12" xfId="0" applyFont="1" applyFill="1" applyBorder="1" applyAlignment="1">
      <alignment vertical="center" wrapText="1"/>
    </xf>
    <xf numFmtId="0" fontId="5" fillId="5" borderId="13" xfId="0" applyFont="1" applyFill="1" applyBorder="1"/>
    <xf numFmtId="0" fontId="2" fillId="6" borderId="14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10" fillId="6" borderId="15" xfId="0" applyFont="1" applyFill="1" applyBorder="1" applyAlignment="1">
      <alignment vertical="center" wrapText="1"/>
    </xf>
    <xf numFmtId="0" fontId="11" fillId="6" borderId="16" xfId="0" applyFont="1" applyFill="1" applyBorder="1" applyAlignment="1">
      <alignment horizontal="right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right" wrapText="1"/>
    </xf>
    <xf numFmtId="2" fontId="4" fillId="6" borderId="15" xfId="0" applyNumberFormat="1" applyFont="1" applyFill="1" applyBorder="1" applyAlignment="1">
      <alignment horizontal="right" wrapText="1"/>
    </xf>
    <xf numFmtId="4" fontId="4" fillId="6" borderId="16" xfId="0" applyNumberFormat="1" applyFont="1" applyFill="1" applyBorder="1" applyAlignment="1">
      <alignment horizontal="right" wrapText="1"/>
    </xf>
    <xf numFmtId="0" fontId="2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2" fontId="4" fillId="0" borderId="15" xfId="0" applyNumberFormat="1" applyFont="1" applyBorder="1" applyAlignment="1">
      <alignment horizontal="right" wrapText="1"/>
    </xf>
    <xf numFmtId="4" fontId="2" fillId="3" borderId="16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12" fillId="0" borderId="17" xfId="0" applyFont="1" applyBorder="1" applyAlignment="1">
      <alignment wrapText="1"/>
    </xf>
    <xf numFmtId="0" fontId="12" fillId="0" borderId="17" xfId="0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right" wrapText="1"/>
    </xf>
    <xf numFmtId="0" fontId="13" fillId="0" borderId="17" xfId="0" applyFont="1" applyBorder="1" applyAlignment="1">
      <alignment horizontal="left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2" fontId="14" fillId="6" borderId="1" xfId="0" applyNumberFormat="1" applyFont="1" applyFill="1" applyBorder="1" applyAlignment="1">
      <alignment vertical="center" wrapText="1"/>
    </xf>
    <xf numFmtId="2" fontId="15" fillId="6" borderId="1" xfId="0" applyNumberFormat="1" applyFont="1" applyFill="1" applyBorder="1" applyAlignment="1">
      <alignment horizontal="right" wrapText="1"/>
    </xf>
    <xf numFmtId="2" fontId="16" fillId="6" borderId="15" xfId="0" applyNumberFormat="1" applyFont="1" applyFill="1" applyBorder="1" applyAlignment="1">
      <alignment horizontal="right" wrapText="1"/>
    </xf>
    <xf numFmtId="4" fontId="17" fillId="6" borderId="16" xfId="0" applyNumberFormat="1" applyFont="1" applyFill="1" applyBorder="1" applyAlignment="1">
      <alignment horizontal="right" wrapText="1"/>
    </xf>
    <xf numFmtId="0" fontId="2" fillId="6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18" fillId="6" borderId="16" xfId="0" applyNumberFormat="1" applyFont="1" applyFill="1" applyBorder="1" applyAlignment="1">
      <alignment horizontal="right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9" fillId="0" borderId="17" xfId="0" applyFont="1" applyBorder="1" applyAlignment="1">
      <alignment wrapText="1"/>
    </xf>
    <xf numFmtId="0" fontId="19" fillId="0" borderId="17" xfId="0" applyFont="1" applyBorder="1" applyAlignment="1">
      <alignment horizontal="center" vertical="center"/>
    </xf>
    <xf numFmtId="2" fontId="20" fillId="6" borderId="15" xfId="0" applyNumberFormat="1" applyFont="1" applyFill="1" applyBorder="1" applyAlignment="1">
      <alignment horizontal="right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2" fontId="1" fillId="5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vertical="center" wrapText="1"/>
    </xf>
    <xf numFmtId="2" fontId="22" fillId="5" borderId="1" xfId="0" applyNumberFormat="1" applyFont="1" applyFill="1" applyBorder="1" applyAlignment="1">
      <alignment horizontal="right" wrapText="1"/>
    </xf>
    <xf numFmtId="2" fontId="23" fillId="5" borderId="15" xfId="0" applyNumberFormat="1" applyFont="1" applyFill="1" applyBorder="1" applyAlignment="1">
      <alignment horizontal="right" wrapText="1"/>
    </xf>
    <xf numFmtId="4" fontId="24" fillId="5" borderId="16" xfId="0" applyNumberFormat="1" applyFont="1" applyFill="1" applyBorder="1" applyAlignment="1">
      <alignment horizontal="right" wrapText="1"/>
    </xf>
    <xf numFmtId="0" fontId="2" fillId="5" borderId="14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right" wrapText="1"/>
    </xf>
    <xf numFmtId="2" fontId="4" fillId="5" borderId="15" xfId="0" applyNumberFormat="1" applyFont="1" applyFill="1" applyBorder="1" applyAlignment="1">
      <alignment horizontal="right" wrapText="1"/>
    </xf>
    <xf numFmtId="4" fontId="4" fillId="5" borderId="16" xfId="0" applyNumberFormat="1" applyFont="1" applyFill="1" applyBorder="1" applyAlignment="1">
      <alignment horizontal="right" wrapText="1"/>
    </xf>
    <xf numFmtId="0" fontId="4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right" wrapText="1"/>
    </xf>
    <xf numFmtId="2" fontId="1" fillId="6" borderId="15" xfId="0" applyNumberFormat="1" applyFont="1" applyFill="1" applyBorder="1" applyAlignment="1">
      <alignment horizontal="right" wrapText="1"/>
    </xf>
    <xf numFmtId="0" fontId="3" fillId="5" borderId="14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right" vertical="center" wrapText="1"/>
    </xf>
    <xf numFmtId="2" fontId="1" fillId="5" borderId="15" xfId="0" applyNumberFormat="1" applyFont="1" applyFill="1" applyBorder="1" applyAlignment="1">
      <alignment horizontal="right" vertical="center" wrapText="1"/>
    </xf>
    <xf numFmtId="2" fontId="4" fillId="5" borderId="16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2" fontId="4" fillId="0" borderId="1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2" fontId="5" fillId="0" borderId="15" xfId="0" applyNumberFormat="1" applyFont="1" applyBorder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right" vertical="center"/>
    </xf>
    <xf numFmtId="0" fontId="3" fillId="5" borderId="15" xfId="0" applyFont="1" applyFill="1" applyBorder="1" applyAlignment="1">
      <alignment horizontal="right" vertical="center"/>
    </xf>
    <xf numFmtId="0" fontId="2" fillId="5" borderId="16" xfId="0" applyFont="1" applyFill="1" applyBorder="1" applyAlignment="1">
      <alignment horizontal="right"/>
    </xf>
    <xf numFmtId="2" fontId="2" fillId="0" borderId="1" xfId="0" applyNumberFormat="1" applyFont="1" applyBorder="1" applyAlignment="1">
      <alignment vertical="center" wrapText="1"/>
    </xf>
    <xf numFmtId="2" fontId="2" fillId="0" borderId="15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right" vertical="center" wrapText="1"/>
    </xf>
    <xf numFmtId="2" fontId="2" fillId="0" borderId="20" xfId="0" applyNumberFormat="1" applyFont="1" applyBorder="1" applyAlignment="1">
      <alignment horizontal="right" vertical="center" wrapText="1"/>
    </xf>
    <xf numFmtId="4" fontId="2" fillId="3" borderId="9" xfId="0" applyNumberFormat="1" applyFont="1" applyFill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4" fontId="2" fillId="0" borderId="0" xfId="0" applyNumberFormat="1" applyFont="1"/>
    <xf numFmtId="0" fontId="26" fillId="7" borderId="0" xfId="0" applyFont="1" applyFill="1"/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6" fillId="8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9"/>
  <sheetViews>
    <sheetView tabSelected="1" zoomScale="75" zoomScaleNormal="75" workbookViewId="0">
      <pane ySplit="2" topLeftCell="A102" activePane="bottomLeft" state="frozen"/>
      <selection pane="bottomLeft" activeCell="F109" sqref="F109"/>
    </sheetView>
  </sheetViews>
  <sheetFormatPr defaultColWidth="14.42578125" defaultRowHeight="15" customHeight="1" outlineLevelCol="1"/>
  <cols>
    <col min="1" max="1" width="8.42578125" customWidth="1"/>
    <col min="2" max="2" width="13.5703125" customWidth="1" outlineLevel="1"/>
    <col min="3" max="3" width="136.5703125" customWidth="1"/>
    <col min="4" max="4" width="14.140625" customWidth="1"/>
    <col min="5" max="5" width="10.28515625" customWidth="1"/>
    <col min="6" max="6" width="30.7109375" customWidth="1"/>
    <col min="7" max="7" width="18.42578125" customWidth="1"/>
    <col min="8" max="8" width="14.7109375" customWidth="1"/>
    <col min="9" max="11" width="9.140625" customWidth="1"/>
  </cols>
  <sheetData>
    <row r="1" spans="1:11" ht="60.75" customHeight="1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/>
      <c r="G1" s="2"/>
      <c r="H1" s="2"/>
      <c r="I1" s="2"/>
      <c r="J1" s="2"/>
      <c r="K1" s="2"/>
    </row>
    <row r="2" spans="1:11" ht="41.25" customHeight="1">
      <c r="A2" s="7"/>
      <c r="B2" s="8"/>
      <c r="C2" s="8"/>
      <c r="D2" s="8"/>
      <c r="E2" s="9"/>
      <c r="F2" s="10"/>
      <c r="G2" s="105" t="s">
        <v>147</v>
      </c>
      <c r="H2" s="105" t="s">
        <v>149</v>
      </c>
      <c r="I2" s="2"/>
      <c r="J2" s="2"/>
      <c r="K2" s="2"/>
    </row>
    <row r="3" spans="1:11" ht="18.75" customHeight="1">
      <c r="A3" s="11"/>
      <c r="B3" s="12"/>
      <c r="C3" s="13" t="s">
        <v>5</v>
      </c>
      <c r="D3" s="14"/>
      <c r="E3" s="15"/>
      <c r="F3" s="16"/>
      <c r="G3" s="2"/>
      <c r="H3" s="2"/>
      <c r="I3" s="2"/>
      <c r="J3" s="2"/>
      <c r="K3" s="2"/>
    </row>
    <row r="4" spans="1:11" ht="18.75" customHeight="1">
      <c r="A4" s="17"/>
      <c r="B4" s="18"/>
      <c r="C4" s="19" t="s">
        <v>6</v>
      </c>
      <c r="D4" s="18"/>
      <c r="E4" s="20"/>
      <c r="F4" s="21"/>
      <c r="G4" s="2"/>
      <c r="H4" s="2"/>
      <c r="I4" s="2"/>
      <c r="J4" s="2"/>
      <c r="K4" s="2"/>
    </row>
    <row r="5" spans="1:11" ht="18.75" customHeight="1">
      <c r="A5" s="17"/>
      <c r="B5" s="22"/>
      <c r="C5" s="23" t="s">
        <v>7</v>
      </c>
      <c r="D5" s="24"/>
      <c r="E5" s="25"/>
      <c r="F5" s="26"/>
      <c r="G5" s="2"/>
      <c r="H5" s="2"/>
      <c r="I5" s="2"/>
      <c r="J5" s="2"/>
      <c r="K5" s="2"/>
    </row>
    <row r="6" spans="1:11" ht="18.75" customHeight="1">
      <c r="A6" s="27" t="e">
        <f t="shared" ref="A6:A10" si="0">#REF!+1</f>
        <v>#REF!</v>
      </c>
      <c r="B6" s="28" t="s">
        <v>8</v>
      </c>
      <c r="C6" s="33" t="s">
        <v>9</v>
      </c>
      <c r="D6" s="29" t="s">
        <v>10</v>
      </c>
      <c r="E6" s="30">
        <v>410.4</v>
      </c>
      <c r="F6" s="31">
        <f>450+150+150</f>
        <v>750</v>
      </c>
      <c r="G6" s="2">
        <f>E6*F6</f>
        <v>307800</v>
      </c>
      <c r="H6" s="2"/>
      <c r="I6" s="2"/>
      <c r="J6" s="2"/>
      <c r="K6" s="2"/>
    </row>
    <row r="7" spans="1:11" ht="18.75" customHeight="1">
      <c r="A7" s="27" t="e">
        <f t="shared" si="0"/>
        <v>#REF!</v>
      </c>
      <c r="B7" s="32" t="s">
        <v>11</v>
      </c>
      <c r="C7" s="33" t="s">
        <v>12</v>
      </c>
      <c r="D7" s="29" t="s">
        <v>13</v>
      </c>
      <c r="E7" s="30">
        <v>80</v>
      </c>
      <c r="F7" s="31">
        <v>650</v>
      </c>
      <c r="G7" s="2">
        <f t="shared" ref="G7:G68" si="1">E7*F7</f>
        <v>52000</v>
      </c>
      <c r="H7" s="2"/>
      <c r="I7" s="2"/>
      <c r="J7" s="2"/>
      <c r="K7" s="2"/>
    </row>
    <row r="8" spans="1:11" ht="41.25" customHeight="1">
      <c r="A8" s="27" t="e">
        <f t="shared" si="0"/>
        <v>#REF!</v>
      </c>
      <c r="B8" s="32" t="s">
        <v>14</v>
      </c>
      <c r="C8" s="34" t="s">
        <v>15</v>
      </c>
      <c r="D8" s="29" t="s">
        <v>10</v>
      </c>
      <c r="E8" s="30">
        <v>24</v>
      </c>
      <c r="F8" s="31">
        <v>900</v>
      </c>
      <c r="G8" s="2">
        <f t="shared" si="1"/>
        <v>21600</v>
      </c>
      <c r="H8" s="2"/>
      <c r="I8" s="2"/>
      <c r="J8" s="2"/>
      <c r="K8" s="2"/>
    </row>
    <row r="9" spans="1:11" ht="41.25" customHeight="1">
      <c r="A9" s="27" t="e">
        <f t="shared" si="0"/>
        <v>#REF!</v>
      </c>
      <c r="B9" s="32" t="s">
        <v>16</v>
      </c>
      <c r="C9" s="34" t="s">
        <v>17</v>
      </c>
      <c r="D9" s="29" t="s">
        <v>10</v>
      </c>
      <c r="E9" s="30">
        <v>129.6</v>
      </c>
      <c r="F9" s="31">
        <v>900</v>
      </c>
      <c r="G9" s="2">
        <f t="shared" si="1"/>
        <v>116640</v>
      </c>
      <c r="H9" s="2"/>
      <c r="I9" s="2"/>
      <c r="J9" s="2"/>
      <c r="K9" s="2"/>
    </row>
    <row r="10" spans="1:11" ht="39" customHeight="1">
      <c r="A10" s="27" t="e">
        <f t="shared" si="0"/>
        <v>#REF!</v>
      </c>
      <c r="B10" s="32" t="s">
        <v>18</v>
      </c>
      <c r="C10" s="35" t="s">
        <v>19</v>
      </c>
      <c r="D10" s="29" t="s">
        <v>10</v>
      </c>
      <c r="E10" s="30">
        <v>9</v>
      </c>
      <c r="F10" s="31">
        <v>550</v>
      </c>
      <c r="G10" s="2">
        <f t="shared" si="1"/>
        <v>4950</v>
      </c>
      <c r="H10" s="2"/>
      <c r="I10" s="2"/>
      <c r="J10" s="2"/>
      <c r="K10" s="2"/>
    </row>
    <row r="11" spans="1:11" ht="54" customHeight="1">
      <c r="A11" s="27" t="e">
        <f>A10+1</f>
        <v>#REF!</v>
      </c>
      <c r="B11" s="32" t="s">
        <v>20</v>
      </c>
      <c r="C11" s="35" t="s">
        <v>21</v>
      </c>
      <c r="D11" s="29" t="s">
        <v>13</v>
      </c>
      <c r="E11" s="30">
        <v>18</v>
      </c>
      <c r="F11" s="31">
        <v>350</v>
      </c>
      <c r="G11" s="2">
        <f t="shared" si="1"/>
        <v>6300</v>
      </c>
      <c r="H11" s="2"/>
      <c r="I11" s="2"/>
      <c r="J11" s="2"/>
      <c r="K11" s="2"/>
    </row>
    <row r="12" spans="1:11" ht="54" customHeight="1">
      <c r="A12" s="27"/>
      <c r="B12" s="32"/>
      <c r="C12" s="36" t="s">
        <v>22</v>
      </c>
      <c r="D12" s="37" t="s">
        <v>23</v>
      </c>
      <c r="E12" s="38">
        <v>7000</v>
      </c>
      <c r="F12" s="31">
        <v>0.25</v>
      </c>
      <c r="G12" s="2"/>
      <c r="H12" s="2">
        <f>E12*F12</f>
        <v>1750</v>
      </c>
      <c r="I12" s="2"/>
      <c r="J12" s="2"/>
      <c r="K12" s="2"/>
    </row>
    <row r="13" spans="1:11" ht="54" customHeight="1">
      <c r="A13" s="27"/>
      <c r="B13" s="32"/>
      <c r="C13" s="36" t="s">
        <v>24</v>
      </c>
      <c r="D13" s="37" t="s">
        <v>23</v>
      </c>
      <c r="E13" s="38">
        <v>1350</v>
      </c>
      <c r="F13" s="31"/>
      <c r="G13" s="2"/>
      <c r="H13" s="2"/>
      <c r="I13" s="2"/>
      <c r="J13" s="2"/>
      <c r="K13" s="2"/>
    </row>
    <row r="14" spans="1:11" ht="54" customHeight="1">
      <c r="A14" s="27"/>
      <c r="B14" s="32"/>
      <c r="C14" s="36" t="s">
        <v>25</v>
      </c>
      <c r="D14" s="37" t="s">
        <v>23</v>
      </c>
      <c r="E14" s="30">
        <v>5000</v>
      </c>
      <c r="F14" s="31">
        <v>0.78</v>
      </c>
      <c r="G14" s="2"/>
      <c r="H14" s="2">
        <f t="shared" ref="H14:H22" si="2">E14*F14</f>
        <v>3900</v>
      </c>
      <c r="I14" s="2"/>
      <c r="J14" s="2"/>
      <c r="K14" s="2"/>
    </row>
    <row r="15" spans="1:11" ht="54" customHeight="1">
      <c r="A15" s="27"/>
      <c r="B15" s="32"/>
      <c r="C15" s="36" t="s">
        <v>26</v>
      </c>
      <c r="D15" s="37" t="s">
        <v>23</v>
      </c>
      <c r="E15" s="30">
        <v>4000</v>
      </c>
      <c r="F15" s="31">
        <v>0.31</v>
      </c>
      <c r="G15" s="2"/>
      <c r="H15" s="2">
        <f t="shared" si="2"/>
        <v>1240</v>
      </c>
      <c r="I15" s="2"/>
      <c r="J15" s="2"/>
      <c r="K15" s="2"/>
    </row>
    <row r="16" spans="1:11" ht="54" customHeight="1">
      <c r="A16" s="27"/>
      <c r="B16" s="32"/>
      <c r="C16" s="36" t="s">
        <v>27</v>
      </c>
      <c r="D16" s="37" t="s">
        <v>28</v>
      </c>
      <c r="E16" s="30">
        <v>80</v>
      </c>
      <c r="F16" s="31"/>
      <c r="G16" s="2"/>
      <c r="H16" s="2"/>
      <c r="I16" s="2"/>
      <c r="J16" s="2"/>
      <c r="K16" s="2"/>
    </row>
    <row r="17" spans="1:11" ht="54" customHeight="1">
      <c r="A17" s="27"/>
      <c r="B17" s="32"/>
      <c r="C17" s="39" t="s">
        <v>29</v>
      </c>
      <c r="D17" s="40" t="s">
        <v>30</v>
      </c>
      <c r="E17" s="30">
        <v>600</v>
      </c>
      <c r="F17" s="31">
        <v>2.35</v>
      </c>
      <c r="G17" s="2"/>
      <c r="H17" s="2">
        <f t="shared" si="2"/>
        <v>1410</v>
      </c>
      <c r="I17" s="2"/>
      <c r="J17" s="2"/>
      <c r="K17" s="2"/>
    </row>
    <row r="18" spans="1:11" ht="54" customHeight="1">
      <c r="A18" s="27"/>
      <c r="B18" s="32"/>
      <c r="C18" s="39" t="s">
        <v>31</v>
      </c>
      <c r="D18" s="41" t="s">
        <v>32</v>
      </c>
      <c r="E18" s="30">
        <f>(E6+E8+E9)*2</f>
        <v>1128</v>
      </c>
      <c r="F18" s="31"/>
      <c r="G18" s="2"/>
      <c r="H18" s="2"/>
      <c r="I18" s="2"/>
      <c r="J18" s="2"/>
      <c r="K18" s="2"/>
    </row>
    <row r="19" spans="1:11" ht="54" customHeight="1">
      <c r="A19" s="27"/>
      <c r="B19" s="32"/>
      <c r="C19" s="36" t="s">
        <v>33</v>
      </c>
      <c r="D19" s="37" t="s">
        <v>23</v>
      </c>
      <c r="E19" s="30">
        <f>ROUNDUP((E6+E8+E9)/3.6*1.15,0)</f>
        <v>181</v>
      </c>
      <c r="F19" s="31"/>
      <c r="G19" s="2"/>
      <c r="H19" s="2"/>
      <c r="I19" s="2"/>
      <c r="J19" s="2"/>
      <c r="K19" s="2"/>
    </row>
    <row r="20" spans="1:11" ht="54" customHeight="1">
      <c r="A20" s="27"/>
      <c r="B20" s="32"/>
      <c r="C20" s="36" t="s">
        <v>34</v>
      </c>
      <c r="D20" s="37" t="s">
        <v>23</v>
      </c>
      <c r="E20" s="30">
        <v>120</v>
      </c>
      <c r="F20" s="31"/>
      <c r="G20" s="2"/>
      <c r="H20" s="2"/>
      <c r="I20" s="2"/>
      <c r="J20" s="2"/>
      <c r="K20" s="2"/>
    </row>
    <row r="21" spans="1:11" ht="54" customHeight="1">
      <c r="A21" s="27"/>
      <c r="B21" s="32"/>
      <c r="C21" s="36" t="s">
        <v>35</v>
      </c>
      <c r="D21" s="37" t="s">
        <v>23</v>
      </c>
      <c r="E21" s="30">
        <v>270</v>
      </c>
      <c r="F21" s="31"/>
      <c r="G21" s="2"/>
      <c r="H21" s="2"/>
      <c r="I21" s="2"/>
      <c r="J21" s="2"/>
      <c r="K21" s="2"/>
    </row>
    <row r="22" spans="1:11" ht="54" customHeight="1">
      <c r="A22" s="27"/>
      <c r="B22" s="32"/>
      <c r="C22" s="36" t="s">
        <v>36</v>
      </c>
      <c r="D22" s="37" t="s">
        <v>23</v>
      </c>
      <c r="E22" s="30">
        <v>340</v>
      </c>
      <c r="F22" s="31">
        <v>5.2</v>
      </c>
      <c r="G22" s="2"/>
      <c r="H22" s="2">
        <f t="shared" si="2"/>
        <v>1768</v>
      </c>
      <c r="I22" s="2"/>
      <c r="J22" s="2"/>
      <c r="K22" s="2"/>
    </row>
    <row r="23" spans="1:11" ht="18.75" customHeight="1">
      <c r="A23" s="17"/>
      <c r="B23" s="42"/>
      <c r="C23" s="43" t="s">
        <v>37</v>
      </c>
      <c r="D23" s="44"/>
      <c r="E23" s="45"/>
      <c r="F23" s="46"/>
      <c r="G23" s="2"/>
      <c r="H23" s="2"/>
      <c r="I23" s="2"/>
      <c r="J23" s="2"/>
      <c r="K23" s="2"/>
    </row>
    <row r="24" spans="1:11" ht="18.75" customHeight="1">
      <c r="A24" s="47"/>
      <c r="B24" s="22"/>
      <c r="C24" s="23" t="s">
        <v>38</v>
      </c>
      <c r="D24" s="24"/>
      <c r="E24" s="25"/>
      <c r="F24" s="26"/>
      <c r="G24" s="2"/>
      <c r="H24" s="2"/>
      <c r="I24" s="2"/>
      <c r="J24" s="2"/>
      <c r="K24" s="2"/>
    </row>
    <row r="25" spans="1:11" ht="18.75" customHeight="1">
      <c r="A25" s="48"/>
      <c r="B25" s="32"/>
      <c r="C25" s="33"/>
      <c r="D25" s="29"/>
      <c r="E25" s="30"/>
      <c r="F25" s="31"/>
      <c r="G25" s="2"/>
      <c r="H25" s="2"/>
      <c r="I25" s="2"/>
      <c r="J25" s="2"/>
      <c r="K25" s="2"/>
    </row>
    <row r="26" spans="1:11" ht="18.75" customHeight="1">
      <c r="A26" s="48"/>
      <c r="B26" s="32"/>
      <c r="C26" s="33"/>
      <c r="D26" s="29"/>
      <c r="E26" s="30"/>
      <c r="F26" s="31"/>
      <c r="G26" s="2"/>
      <c r="H26" s="2"/>
      <c r="I26" s="2"/>
      <c r="J26" s="2"/>
      <c r="K26" s="2"/>
    </row>
    <row r="27" spans="1:11" ht="18.75" customHeight="1">
      <c r="A27" s="48"/>
      <c r="B27" s="32"/>
      <c r="C27" s="33"/>
      <c r="D27" s="29"/>
      <c r="E27" s="30"/>
      <c r="F27" s="31"/>
      <c r="G27" s="2"/>
      <c r="H27" s="2"/>
      <c r="I27" s="2"/>
      <c r="J27" s="2"/>
      <c r="K27" s="2"/>
    </row>
    <row r="28" spans="1:11" ht="18.75" customHeight="1">
      <c r="A28" s="48"/>
      <c r="B28" s="32"/>
      <c r="C28" s="33"/>
      <c r="D28" s="29"/>
      <c r="E28" s="30"/>
      <c r="F28" s="31"/>
      <c r="G28" s="2"/>
      <c r="H28" s="2"/>
      <c r="I28" s="2"/>
      <c r="J28" s="2"/>
      <c r="K28" s="2"/>
    </row>
    <row r="29" spans="1:11" ht="18.75" customHeight="1">
      <c r="A29" s="47"/>
      <c r="B29" s="22"/>
      <c r="C29" s="23" t="s">
        <v>39</v>
      </c>
      <c r="D29" s="24"/>
      <c r="E29" s="25"/>
      <c r="F29" s="26"/>
      <c r="G29" s="2"/>
      <c r="H29" s="2"/>
      <c r="I29" s="2"/>
      <c r="J29" s="2"/>
      <c r="K29" s="2"/>
    </row>
    <row r="30" spans="1:11" ht="18.75" customHeight="1">
      <c r="A30" s="48" t="e">
        <f>#REF!+1</f>
        <v>#REF!</v>
      </c>
      <c r="B30" s="32" t="s">
        <v>40</v>
      </c>
      <c r="C30" s="33" t="s">
        <v>41</v>
      </c>
      <c r="D30" s="29" t="s">
        <v>42</v>
      </c>
      <c r="E30" s="30">
        <v>0.3</v>
      </c>
      <c r="F30" s="31">
        <v>25000</v>
      </c>
      <c r="G30" s="2">
        <f t="shared" si="1"/>
        <v>7500</v>
      </c>
      <c r="H30" s="2"/>
      <c r="I30" s="2"/>
      <c r="J30" s="2"/>
      <c r="K30" s="2"/>
    </row>
    <row r="31" spans="1:11" ht="18.75" customHeight="1">
      <c r="A31" s="48"/>
      <c r="B31" s="32"/>
      <c r="C31" s="33" t="s">
        <v>43</v>
      </c>
      <c r="D31" s="29" t="s">
        <v>23</v>
      </c>
      <c r="E31" s="30">
        <v>3</v>
      </c>
      <c r="F31" s="31">
        <v>21900</v>
      </c>
      <c r="G31" s="2"/>
      <c r="H31" s="2">
        <f>E31*F31</f>
        <v>65700</v>
      </c>
      <c r="I31" s="2"/>
      <c r="J31" s="2"/>
      <c r="K31" s="2"/>
    </row>
    <row r="32" spans="1:11" ht="18.75" customHeight="1">
      <c r="A32" s="48" t="e">
        <f>#REF!+1</f>
        <v>#REF!</v>
      </c>
      <c r="B32" s="32" t="s">
        <v>44</v>
      </c>
      <c r="C32" s="33" t="s">
        <v>45</v>
      </c>
      <c r="D32" s="29" t="s">
        <v>13</v>
      </c>
      <c r="E32" s="30">
        <v>12</v>
      </c>
      <c r="F32" s="31">
        <v>700</v>
      </c>
      <c r="G32" s="2">
        <f t="shared" si="1"/>
        <v>8400</v>
      </c>
      <c r="H32" s="2"/>
      <c r="I32" s="2"/>
      <c r="J32" s="2"/>
      <c r="K32" s="2"/>
    </row>
    <row r="33" spans="1:11" ht="18.75" customHeight="1">
      <c r="A33" s="48"/>
      <c r="B33" s="32"/>
      <c r="C33" s="33" t="s">
        <v>46</v>
      </c>
      <c r="D33" s="29" t="s">
        <v>13</v>
      </c>
      <c r="E33" s="30">
        <v>12</v>
      </c>
      <c r="F33" s="31">
        <v>120</v>
      </c>
      <c r="G33" s="2"/>
      <c r="H33" s="2">
        <f t="shared" ref="H33:H36" si="3">E33*F33</f>
        <v>1440</v>
      </c>
      <c r="I33" s="2"/>
      <c r="J33" s="2"/>
      <c r="K33" s="2"/>
    </row>
    <row r="34" spans="1:11" ht="18.75" customHeight="1">
      <c r="A34" s="47"/>
      <c r="B34" s="42"/>
      <c r="C34" s="43" t="s">
        <v>47</v>
      </c>
      <c r="D34" s="44"/>
      <c r="E34" s="45"/>
      <c r="F34" s="49"/>
      <c r="G34" s="2"/>
      <c r="H34" s="2"/>
      <c r="I34" s="2"/>
      <c r="J34" s="2"/>
      <c r="K34" s="2"/>
    </row>
    <row r="35" spans="1:11" ht="18.75" customHeight="1">
      <c r="A35" s="48" t="e">
        <f>#REF!+1</f>
        <v>#REF!</v>
      </c>
      <c r="B35" s="50" t="s">
        <v>48</v>
      </c>
      <c r="C35" s="51" t="s">
        <v>49</v>
      </c>
      <c r="D35" s="29" t="s">
        <v>10</v>
      </c>
      <c r="E35" s="30">
        <v>410</v>
      </c>
      <c r="F35" s="31">
        <v>40</v>
      </c>
      <c r="G35" s="2">
        <f t="shared" si="1"/>
        <v>16400</v>
      </c>
      <c r="H35" s="2"/>
      <c r="I35" s="2"/>
      <c r="J35" s="2"/>
      <c r="K35" s="2"/>
    </row>
    <row r="36" spans="1:11" ht="18.75" customHeight="1">
      <c r="A36" s="48"/>
      <c r="B36" s="50"/>
      <c r="C36" s="51" t="s">
        <v>50</v>
      </c>
      <c r="D36" s="29" t="s">
        <v>51</v>
      </c>
      <c r="E36" s="30">
        <v>3</v>
      </c>
      <c r="F36" s="31">
        <v>1368</v>
      </c>
      <c r="G36" s="2"/>
      <c r="H36" s="2">
        <f t="shared" si="3"/>
        <v>4104</v>
      </c>
      <c r="I36" s="2"/>
      <c r="J36" s="2"/>
      <c r="K36" s="2"/>
    </row>
    <row r="37" spans="1:11" ht="18.75" customHeight="1">
      <c r="A37" s="48" t="e">
        <f t="shared" ref="A37:A38" si="4">#REF!+1</f>
        <v>#REF!</v>
      </c>
      <c r="B37" s="32" t="s">
        <v>52</v>
      </c>
      <c r="C37" s="33" t="s">
        <v>53</v>
      </c>
      <c r="D37" s="29" t="s">
        <v>10</v>
      </c>
      <c r="E37" s="30">
        <v>480</v>
      </c>
      <c r="F37" s="31">
        <v>100</v>
      </c>
      <c r="G37" s="2">
        <f t="shared" si="1"/>
        <v>48000</v>
      </c>
      <c r="H37" s="2"/>
      <c r="I37" s="2"/>
      <c r="J37" s="2"/>
      <c r="K37" s="2"/>
    </row>
    <row r="38" spans="1:11" ht="18.75" customHeight="1">
      <c r="A38" s="48" t="e">
        <f t="shared" si="4"/>
        <v>#REF!</v>
      </c>
      <c r="B38" s="32" t="s">
        <v>54</v>
      </c>
      <c r="C38" s="33" t="s">
        <v>55</v>
      </c>
      <c r="D38" s="29" t="s">
        <v>10</v>
      </c>
      <c r="E38" s="30">
        <v>410</v>
      </c>
      <c r="F38" s="31">
        <v>300</v>
      </c>
      <c r="G38" s="2">
        <f t="shared" si="1"/>
        <v>123000</v>
      </c>
      <c r="H38" s="2"/>
      <c r="I38" s="2"/>
      <c r="J38" s="2"/>
      <c r="K38" s="2"/>
    </row>
    <row r="39" spans="1:11" ht="18.75" customHeight="1">
      <c r="A39" s="48"/>
      <c r="B39" s="32"/>
      <c r="C39" s="36" t="s">
        <v>27</v>
      </c>
      <c r="D39" s="37" t="s">
        <v>28</v>
      </c>
      <c r="E39" s="30">
        <v>80</v>
      </c>
      <c r="F39" s="31"/>
      <c r="G39" s="2"/>
      <c r="H39" s="2"/>
      <c r="I39" s="2"/>
      <c r="J39" s="2"/>
      <c r="K39" s="2"/>
    </row>
    <row r="40" spans="1:11" ht="18.75" customHeight="1">
      <c r="A40" s="48"/>
      <c r="B40" s="32"/>
      <c r="C40" s="39" t="s">
        <v>31</v>
      </c>
      <c r="D40" s="41" t="s">
        <v>32</v>
      </c>
      <c r="E40" s="30">
        <f>E37*2</f>
        <v>960</v>
      </c>
      <c r="F40" s="31"/>
      <c r="G40" s="2"/>
      <c r="H40" s="2"/>
      <c r="I40" s="2"/>
      <c r="J40" s="2"/>
      <c r="K40" s="2"/>
    </row>
    <row r="41" spans="1:11" ht="18.75" customHeight="1">
      <c r="A41" s="48" t="e">
        <f>A38+1</f>
        <v>#REF!</v>
      </c>
      <c r="B41" s="32" t="s">
        <v>56</v>
      </c>
      <c r="C41" s="52" t="s">
        <v>57</v>
      </c>
      <c r="D41" s="29" t="s">
        <v>10</v>
      </c>
      <c r="E41" s="30">
        <f>E9+E8</f>
        <v>153.6</v>
      </c>
      <c r="F41" s="31">
        <v>300</v>
      </c>
      <c r="G41" s="2">
        <f t="shared" si="1"/>
        <v>46080</v>
      </c>
      <c r="H41" s="2"/>
      <c r="I41" s="2"/>
      <c r="J41" s="2"/>
      <c r="K41" s="2"/>
    </row>
    <row r="42" spans="1:11" ht="18.75" customHeight="1">
      <c r="A42" s="48"/>
      <c r="B42" s="32"/>
      <c r="C42" s="36" t="s">
        <v>27</v>
      </c>
      <c r="D42" s="37" t="s">
        <v>28</v>
      </c>
      <c r="E42" s="30">
        <v>30</v>
      </c>
      <c r="F42" s="31"/>
      <c r="G42" s="2"/>
      <c r="H42" s="2"/>
      <c r="I42" s="2"/>
      <c r="J42" s="2"/>
      <c r="K42" s="2"/>
    </row>
    <row r="43" spans="1:11" ht="18.75" customHeight="1">
      <c r="A43" s="48"/>
      <c r="B43" s="32"/>
      <c r="C43" s="39" t="s">
        <v>31</v>
      </c>
      <c r="D43" s="41" t="s">
        <v>32</v>
      </c>
      <c r="E43" s="30">
        <f>E41*2</f>
        <v>307.2</v>
      </c>
      <c r="F43" s="31"/>
      <c r="G43" s="2"/>
      <c r="H43" s="2"/>
      <c r="I43" s="2"/>
      <c r="J43" s="2"/>
      <c r="K43" s="2"/>
    </row>
    <row r="44" spans="1:11" ht="18.75" customHeight="1">
      <c r="A44" s="48" t="e">
        <f>A41+1</f>
        <v>#REF!</v>
      </c>
      <c r="B44" s="32" t="s">
        <v>58</v>
      </c>
      <c r="C44" s="33" t="s">
        <v>59</v>
      </c>
      <c r="D44" s="29" t="s">
        <v>13</v>
      </c>
      <c r="E44" s="30">
        <v>80</v>
      </c>
      <c r="F44" s="31">
        <v>240</v>
      </c>
      <c r="G44" s="2">
        <f t="shared" si="1"/>
        <v>19200</v>
      </c>
      <c r="H44" s="2"/>
      <c r="I44" s="2"/>
      <c r="J44" s="2"/>
      <c r="K44" s="2"/>
    </row>
    <row r="45" spans="1:11" ht="18.75" customHeight="1">
      <c r="A45" s="48"/>
      <c r="B45" s="32"/>
      <c r="C45" s="36" t="s">
        <v>27</v>
      </c>
      <c r="D45" s="37" t="s">
        <v>28</v>
      </c>
      <c r="E45" s="30">
        <v>20</v>
      </c>
      <c r="F45" s="31"/>
      <c r="G45" s="2"/>
      <c r="H45" s="2"/>
      <c r="I45" s="2"/>
      <c r="J45" s="2"/>
      <c r="K45" s="2"/>
    </row>
    <row r="46" spans="1:11" ht="18.75" customHeight="1">
      <c r="A46" s="48"/>
      <c r="B46" s="32"/>
      <c r="C46" s="39" t="s">
        <v>31</v>
      </c>
      <c r="D46" s="41" t="s">
        <v>32</v>
      </c>
      <c r="E46" s="30">
        <f>E44*2*0.7</f>
        <v>112</v>
      </c>
      <c r="F46" s="31"/>
      <c r="G46" s="2"/>
      <c r="H46" s="2"/>
      <c r="I46" s="2"/>
      <c r="J46" s="2"/>
      <c r="K46" s="2"/>
    </row>
    <row r="47" spans="1:11" ht="18.75" customHeight="1">
      <c r="A47" s="48" t="e">
        <f>#REF!+1</f>
        <v>#REF!</v>
      </c>
      <c r="B47" s="32" t="s">
        <v>60</v>
      </c>
      <c r="C47" s="33" t="s">
        <v>61</v>
      </c>
      <c r="D47" s="29" t="s">
        <v>13</v>
      </c>
      <c r="E47" s="30">
        <v>80</v>
      </c>
      <c r="F47" s="31">
        <v>100</v>
      </c>
      <c r="G47" s="2">
        <f t="shared" si="1"/>
        <v>8000</v>
      </c>
      <c r="H47" s="2"/>
      <c r="I47" s="2"/>
      <c r="J47" s="2"/>
      <c r="K47" s="2"/>
    </row>
    <row r="48" spans="1:11" ht="18.75" customHeight="1">
      <c r="A48" s="48"/>
      <c r="B48" s="32"/>
      <c r="C48" s="33" t="s">
        <v>62</v>
      </c>
      <c r="D48" s="29" t="s">
        <v>13</v>
      </c>
      <c r="E48" s="30">
        <v>80</v>
      </c>
      <c r="F48" s="31">
        <v>39.96</v>
      </c>
      <c r="G48" s="2"/>
      <c r="H48" s="2">
        <f>E48*F48</f>
        <v>3196.8</v>
      </c>
      <c r="I48" s="2"/>
      <c r="J48" s="2"/>
      <c r="K48" s="2"/>
    </row>
    <row r="49" spans="1:11" ht="18.75" customHeight="1">
      <c r="A49" s="47"/>
      <c r="B49" s="42"/>
      <c r="C49" s="43" t="s">
        <v>63</v>
      </c>
      <c r="D49" s="44"/>
      <c r="E49" s="45"/>
      <c r="F49" s="46"/>
      <c r="G49" s="2"/>
      <c r="H49" s="2"/>
      <c r="I49" s="2"/>
      <c r="J49" s="2"/>
      <c r="K49" s="2"/>
    </row>
    <row r="50" spans="1:11" ht="18.75" customHeight="1">
      <c r="A50" s="48" t="e">
        <f>#REF!+1</f>
        <v>#REF!</v>
      </c>
      <c r="B50" s="32" t="s">
        <v>64</v>
      </c>
      <c r="C50" s="33" t="s">
        <v>65</v>
      </c>
      <c r="D50" s="29" t="s">
        <v>10</v>
      </c>
      <c r="E50" s="30">
        <v>180</v>
      </c>
      <c r="F50" s="31">
        <v>80</v>
      </c>
      <c r="G50" s="2">
        <f t="shared" si="1"/>
        <v>14400</v>
      </c>
      <c r="H50" s="2"/>
      <c r="I50" s="2"/>
      <c r="J50" s="2"/>
      <c r="K50" s="2"/>
    </row>
    <row r="51" spans="1:11" ht="18.75" customHeight="1">
      <c r="A51" s="48" t="e">
        <f>A50+1</f>
        <v>#REF!</v>
      </c>
      <c r="B51" s="32" t="s">
        <v>66</v>
      </c>
      <c r="C51" s="33" t="s">
        <v>67</v>
      </c>
      <c r="D51" s="29" t="s">
        <v>10</v>
      </c>
      <c r="E51" s="30">
        <f>480+410</f>
        <v>890</v>
      </c>
      <c r="F51" s="31">
        <v>40</v>
      </c>
      <c r="G51" s="2">
        <f t="shared" si="1"/>
        <v>35600</v>
      </c>
      <c r="H51" s="2"/>
      <c r="I51" s="2"/>
      <c r="J51" s="2"/>
      <c r="K51" s="2"/>
    </row>
    <row r="52" spans="1:11" ht="18.75" customHeight="1">
      <c r="A52" s="48"/>
      <c r="B52" s="32"/>
      <c r="C52" s="53" t="s">
        <v>27</v>
      </c>
      <c r="D52" s="54" t="s">
        <v>28</v>
      </c>
      <c r="E52" s="30">
        <f>E51*0.08</f>
        <v>71.2</v>
      </c>
      <c r="F52" s="31"/>
      <c r="G52" s="2"/>
      <c r="H52" s="2"/>
      <c r="I52" s="2"/>
      <c r="J52" s="2"/>
      <c r="K52" s="2"/>
    </row>
    <row r="53" spans="1:11" ht="18.75" customHeight="1">
      <c r="A53" s="48" t="e">
        <f>A51+1</f>
        <v>#REF!</v>
      </c>
      <c r="B53" s="32" t="s">
        <v>68</v>
      </c>
      <c r="C53" s="33" t="s">
        <v>69</v>
      </c>
      <c r="D53" s="29" t="s">
        <v>10</v>
      </c>
      <c r="E53" s="30">
        <v>480</v>
      </c>
      <c r="F53" s="31">
        <v>80</v>
      </c>
      <c r="G53" s="2">
        <f t="shared" si="1"/>
        <v>38400</v>
      </c>
      <c r="H53" s="2"/>
      <c r="I53" s="2"/>
      <c r="J53" s="2"/>
      <c r="K53" s="2"/>
    </row>
    <row r="54" spans="1:11" ht="18.75" customHeight="1">
      <c r="A54" s="48"/>
      <c r="B54" s="32"/>
      <c r="C54" s="33" t="s">
        <v>70</v>
      </c>
      <c r="D54" s="29" t="s">
        <v>32</v>
      </c>
      <c r="E54" s="30">
        <f>E53*0.7</f>
        <v>336</v>
      </c>
      <c r="F54" s="31">
        <v>112.9</v>
      </c>
      <c r="G54" s="2"/>
      <c r="H54" s="2">
        <f>E54*F54</f>
        <v>37934.400000000001</v>
      </c>
      <c r="I54" s="2"/>
      <c r="J54" s="2"/>
      <c r="K54" s="2"/>
    </row>
    <row r="55" spans="1:11" ht="18.75" customHeight="1">
      <c r="A55" s="48" t="e">
        <f t="shared" ref="A55:A58" si="5">#REF!+1</f>
        <v>#REF!</v>
      </c>
      <c r="B55" s="32" t="s">
        <v>71</v>
      </c>
      <c r="C55" s="33" t="s">
        <v>72</v>
      </c>
      <c r="D55" s="29" t="s">
        <v>10</v>
      </c>
      <c r="E55" s="30">
        <v>410.4</v>
      </c>
      <c r="F55" s="31">
        <v>180</v>
      </c>
      <c r="G55" s="2">
        <f t="shared" si="1"/>
        <v>73872</v>
      </c>
      <c r="H55" s="2"/>
      <c r="I55" s="2"/>
      <c r="J55" s="2"/>
      <c r="K55" s="2"/>
    </row>
    <row r="56" spans="1:11" ht="30.75" customHeight="1">
      <c r="A56" s="48" t="e">
        <f t="shared" si="5"/>
        <v>#REF!</v>
      </c>
      <c r="B56" s="32" t="s">
        <v>73</v>
      </c>
      <c r="C56" s="52" t="s">
        <v>74</v>
      </c>
      <c r="D56" s="29" t="s">
        <v>13</v>
      </c>
      <c r="E56" s="30">
        <v>80</v>
      </c>
      <c r="F56" s="31">
        <f>180*0.7</f>
        <v>125.99999999999999</v>
      </c>
      <c r="G56" s="2">
        <f t="shared" si="1"/>
        <v>10079.999999999998</v>
      </c>
      <c r="H56" s="2"/>
      <c r="I56" s="2"/>
      <c r="J56" s="2"/>
      <c r="K56" s="2"/>
    </row>
    <row r="57" spans="1:11" ht="30.75" customHeight="1">
      <c r="A57" s="48" t="e">
        <f t="shared" si="5"/>
        <v>#REF!</v>
      </c>
      <c r="B57" s="32" t="s">
        <v>75</v>
      </c>
      <c r="C57" s="52" t="s">
        <v>76</v>
      </c>
      <c r="D57" s="29" t="s">
        <v>10</v>
      </c>
      <c r="E57" s="30">
        <v>24</v>
      </c>
      <c r="F57" s="31">
        <v>200</v>
      </c>
      <c r="G57" s="2">
        <f t="shared" si="1"/>
        <v>4800</v>
      </c>
      <c r="H57" s="2"/>
      <c r="I57" s="2"/>
      <c r="J57" s="2"/>
      <c r="K57" s="2"/>
    </row>
    <row r="58" spans="1:11" ht="18.75" customHeight="1">
      <c r="A58" s="48" t="e">
        <f t="shared" si="5"/>
        <v>#REF!</v>
      </c>
      <c r="B58" s="32" t="s">
        <v>77</v>
      </c>
      <c r="C58" s="33" t="s">
        <v>78</v>
      </c>
      <c r="D58" s="29" t="s">
        <v>10</v>
      </c>
      <c r="E58" s="30">
        <f>480+153</f>
        <v>633</v>
      </c>
      <c r="F58" s="31">
        <v>200</v>
      </c>
      <c r="G58" s="2">
        <f t="shared" si="1"/>
        <v>126600</v>
      </c>
      <c r="H58" s="2"/>
      <c r="I58" s="2"/>
      <c r="J58" s="2"/>
      <c r="K58" s="2"/>
    </row>
    <row r="59" spans="1:11" ht="18.75" customHeight="1">
      <c r="A59" s="48"/>
      <c r="B59" s="32"/>
      <c r="C59" s="33" t="s">
        <v>79</v>
      </c>
      <c r="D59" s="29" t="s">
        <v>32</v>
      </c>
      <c r="E59" s="30">
        <f>(E55+E56+E57+E58)*2*0.25</f>
        <v>573.70000000000005</v>
      </c>
      <c r="F59" s="31">
        <v>228.6</v>
      </c>
      <c r="G59" s="2"/>
      <c r="H59" s="2">
        <f>E59*F59</f>
        <v>131147.82</v>
      </c>
      <c r="I59" s="2"/>
      <c r="J59" s="2"/>
      <c r="K59" s="2"/>
    </row>
    <row r="60" spans="1:11" ht="18.75" customHeight="1">
      <c r="A60" s="48"/>
      <c r="B60" s="32"/>
      <c r="C60" s="33" t="s">
        <v>80</v>
      </c>
      <c r="D60" s="29" t="s">
        <v>81</v>
      </c>
      <c r="E60" s="30">
        <v>1</v>
      </c>
      <c r="F60" s="31">
        <v>1500</v>
      </c>
      <c r="G60" s="2"/>
      <c r="H60" s="106">
        <f>F60</f>
        <v>1500</v>
      </c>
      <c r="I60" s="2"/>
      <c r="J60" s="2"/>
      <c r="K60" s="2"/>
    </row>
    <row r="61" spans="1:11" ht="18.75" customHeight="1">
      <c r="A61" s="47"/>
      <c r="B61" s="42"/>
      <c r="C61" s="43" t="s">
        <v>82</v>
      </c>
      <c r="D61" s="44"/>
      <c r="E61" s="55"/>
      <c r="F61" s="46"/>
      <c r="G61" s="2"/>
      <c r="H61" s="2"/>
      <c r="I61" s="2"/>
      <c r="J61" s="2"/>
      <c r="K61" s="2"/>
    </row>
    <row r="62" spans="1:11" ht="18.75" customHeight="1">
      <c r="A62" s="48" t="e">
        <f>#REF!+1</f>
        <v>#REF!</v>
      </c>
      <c r="B62" s="32" t="s">
        <v>83</v>
      </c>
      <c r="C62" s="33" t="s">
        <v>84</v>
      </c>
      <c r="D62" s="29" t="s">
        <v>10</v>
      </c>
      <c r="E62" s="30">
        <v>480</v>
      </c>
      <c r="F62" s="31">
        <v>80</v>
      </c>
      <c r="G62" s="2">
        <f t="shared" si="1"/>
        <v>38400</v>
      </c>
      <c r="H62" s="2"/>
      <c r="I62" s="2"/>
      <c r="J62" s="2"/>
      <c r="K62" s="2"/>
    </row>
    <row r="63" spans="1:11" ht="18.75" customHeight="1">
      <c r="A63" s="48"/>
      <c r="B63" s="32"/>
      <c r="C63" s="33" t="s">
        <v>70</v>
      </c>
      <c r="D63" s="29" t="s">
        <v>32</v>
      </c>
      <c r="E63" s="30">
        <f>E62*0.7</f>
        <v>336</v>
      </c>
      <c r="F63" s="31">
        <v>188</v>
      </c>
      <c r="G63" s="2"/>
      <c r="H63" s="2">
        <f>E63*F63</f>
        <v>63168</v>
      </c>
      <c r="I63" s="2"/>
      <c r="J63" s="2"/>
      <c r="K63" s="2"/>
    </row>
    <row r="64" spans="1:11" ht="18.75" customHeight="1">
      <c r="A64" s="48"/>
      <c r="B64" s="32"/>
      <c r="C64" s="56" t="s">
        <v>85</v>
      </c>
      <c r="D64" s="29" t="s">
        <v>10</v>
      </c>
      <c r="E64" s="30">
        <v>480</v>
      </c>
      <c r="F64" s="31">
        <v>100</v>
      </c>
      <c r="G64" s="2">
        <f t="shared" si="1"/>
        <v>48000</v>
      </c>
      <c r="H64" s="2"/>
      <c r="I64" s="2"/>
      <c r="J64" s="2"/>
      <c r="K64" s="2"/>
    </row>
    <row r="65" spans="1:11" ht="18.75" customHeight="1">
      <c r="A65" s="48"/>
      <c r="B65" s="32"/>
      <c r="C65" s="56" t="s">
        <v>86</v>
      </c>
      <c r="D65" s="29" t="s">
        <v>10</v>
      </c>
      <c r="E65" s="30">
        <v>480</v>
      </c>
      <c r="F65" s="31">
        <v>120</v>
      </c>
      <c r="G65" s="2">
        <f t="shared" si="1"/>
        <v>57600</v>
      </c>
      <c r="H65" s="2"/>
      <c r="I65" s="2"/>
      <c r="J65" s="2"/>
      <c r="K65" s="2"/>
    </row>
    <row r="66" spans="1:11" ht="18.75" customHeight="1">
      <c r="A66" s="48" t="e">
        <f>A62+1</f>
        <v>#REF!</v>
      </c>
      <c r="B66" s="32" t="s">
        <v>87</v>
      </c>
      <c r="C66" s="56" t="s">
        <v>88</v>
      </c>
      <c r="D66" s="29" t="s">
        <v>10</v>
      </c>
      <c r="E66" s="30">
        <v>480</v>
      </c>
      <c r="F66" s="31">
        <v>350</v>
      </c>
      <c r="G66" s="2">
        <f t="shared" si="1"/>
        <v>168000</v>
      </c>
      <c r="H66" s="2"/>
      <c r="I66" s="2"/>
      <c r="J66" s="2"/>
      <c r="K66" s="2"/>
    </row>
    <row r="67" spans="1:11" ht="18.75" customHeight="1">
      <c r="A67" s="48" t="e">
        <f t="shared" ref="A67:A68" si="6">#REF!+1</f>
        <v>#REF!</v>
      </c>
      <c r="B67" s="32" t="s">
        <v>89</v>
      </c>
      <c r="C67" s="56" t="s">
        <v>90</v>
      </c>
      <c r="D67" s="29" t="s">
        <v>10</v>
      </c>
      <c r="E67" s="30">
        <v>480</v>
      </c>
      <c r="F67" s="31">
        <v>75</v>
      </c>
      <c r="G67" s="2">
        <f t="shared" si="1"/>
        <v>36000</v>
      </c>
      <c r="H67" s="2"/>
      <c r="I67" s="2"/>
      <c r="J67" s="2"/>
      <c r="K67" s="2"/>
    </row>
    <row r="68" spans="1:11" ht="18.75" customHeight="1">
      <c r="A68" s="48" t="e">
        <f t="shared" si="6"/>
        <v>#REF!</v>
      </c>
      <c r="B68" s="32" t="s">
        <v>91</v>
      </c>
      <c r="C68" s="33" t="s">
        <v>92</v>
      </c>
      <c r="D68" s="29" t="s">
        <v>13</v>
      </c>
      <c r="E68" s="30">
        <v>180</v>
      </c>
      <c r="F68" s="31">
        <v>100</v>
      </c>
      <c r="G68" s="2">
        <f t="shared" si="1"/>
        <v>18000</v>
      </c>
      <c r="H68" s="2"/>
      <c r="I68" s="2"/>
      <c r="J68" s="2"/>
      <c r="K68" s="2"/>
    </row>
    <row r="69" spans="1:11" ht="18.75" customHeight="1">
      <c r="A69" s="48"/>
      <c r="B69" s="32"/>
      <c r="C69" s="51" t="s">
        <v>50</v>
      </c>
      <c r="D69" s="29" t="s">
        <v>51</v>
      </c>
      <c r="E69" s="30">
        <v>4</v>
      </c>
      <c r="F69" s="31">
        <v>1368</v>
      </c>
      <c r="G69" s="2"/>
      <c r="H69" s="2">
        <f>E69*F69</f>
        <v>5472</v>
      </c>
      <c r="I69" s="2"/>
      <c r="J69" s="2"/>
      <c r="K69" s="2"/>
    </row>
    <row r="70" spans="1:11" ht="18.75" customHeight="1">
      <c r="A70" s="48"/>
      <c r="B70" s="32"/>
      <c r="C70" s="57" t="s">
        <v>93</v>
      </c>
      <c r="D70" s="58" t="s">
        <v>94</v>
      </c>
      <c r="E70" s="58">
        <v>140</v>
      </c>
      <c r="F70" s="31">
        <v>14</v>
      </c>
      <c r="G70" s="2"/>
      <c r="H70" s="2">
        <f t="shared" ref="H70:H76" si="7">E70*F70</f>
        <v>1960</v>
      </c>
      <c r="I70" s="2"/>
      <c r="J70" s="2"/>
      <c r="K70" s="2"/>
    </row>
    <row r="71" spans="1:11" ht="18.75" customHeight="1">
      <c r="A71" s="48"/>
      <c r="B71" s="32"/>
      <c r="C71" s="57" t="s">
        <v>95</v>
      </c>
      <c r="D71" s="58" t="s">
        <v>96</v>
      </c>
      <c r="E71" s="58">
        <v>30</v>
      </c>
      <c r="F71" s="31">
        <v>450</v>
      </c>
      <c r="G71" s="2"/>
      <c r="H71" s="2">
        <f t="shared" si="7"/>
        <v>13500</v>
      </c>
      <c r="I71" s="2"/>
      <c r="J71" s="2"/>
      <c r="K71" s="2"/>
    </row>
    <row r="72" spans="1:11" ht="18.75" customHeight="1">
      <c r="A72" s="48"/>
      <c r="B72" s="32"/>
      <c r="C72" s="57" t="s">
        <v>97</v>
      </c>
      <c r="D72" s="58" t="s">
        <v>23</v>
      </c>
      <c r="E72" s="58">
        <v>634</v>
      </c>
      <c r="F72" s="31">
        <v>79.5</v>
      </c>
      <c r="G72" s="2"/>
      <c r="H72" s="2">
        <f t="shared" si="7"/>
        <v>50403</v>
      </c>
      <c r="I72" s="2"/>
      <c r="J72" s="2"/>
      <c r="K72" s="2"/>
    </row>
    <row r="73" spans="1:11" ht="18.75" customHeight="1">
      <c r="A73" s="48"/>
      <c r="B73" s="32"/>
      <c r="C73" s="57" t="s">
        <v>98</v>
      </c>
      <c r="D73" s="58" t="s">
        <v>23</v>
      </c>
      <c r="E73" s="58">
        <v>650</v>
      </c>
      <c r="F73" s="31">
        <v>0.64</v>
      </c>
      <c r="G73" s="2"/>
      <c r="H73" s="2">
        <f t="shared" si="7"/>
        <v>416</v>
      </c>
      <c r="I73" s="2"/>
      <c r="J73" s="2"/>
      <c r="K73" s="2"/>
    </row>
    <row r="74" spans="1:11" ht="18.75" customHeight="1">
      <c r="A74" s="48"/>
      <c r="B74" s="32"/>
      <c r="C74" s="57" t="s">
        <v>99</v>
      </c>
      <c r="D74" s="58" t="s">
        <v>100</v>
      </c>
      <c r="E74" s="58">
        <v>53</v>
      </c>
      <c r="F74" s="31">
        <v>3711</v>
      </c>
      <c r="G74" s="2"/>
      <c r="H74" s="2">
        <f t="shared" si="7"/>
        <v>196683</v>
      </c>
      <c r="I74" s="2"/>
      <c r="J74" s="2"/>
      <c r="K74" s="2"/>
    </row>
    <row r="75" spans="1:11" ht="18.75" customHeight="1">
      <c r="A75" s="48"/>
      <c r="B75" s="32"/>
      <c r="C75" s="57" t="s">
        <v>101</v>
      </c>
      <c r="D75" s="58" t="s">
        <v>102</v>
      </c>
      <c r="E75" s="59">
        <v>1</v>
      </c>
      <c r="F75" s="31">
        <v>18000</v>
      </c>
      <c r="G75" s="2"/>
      <c r="H75" s="2">
        <f t="shared" si="7"/>
        <v>18000</v>
      </c>
      <c r="I75" s="2"/>
      <c r="J75" s="2"/>
      <c r="K75" s="2"/>
    </row>
    <row r="76" spans="1:11" ht="18.75" customHeight="1">
      <c r="A76" s="48"/>
      <c r="B76" s="32"/>
      <c r="C76" s="57" t="s">
        <v>103</v>
      </c>
      <c r="D76" s="58" t="s">
        <v>81</v>
      </c>
      <c r="E76" s="58">
        <v>1</v>
      </c>
      <c r="F76" s="31">
        <v>3000</v>
      </c>
      <c r="G76" s="2"/>
      <c r="H76" s="2">
        <f t="shared" si="7"/>
        <v>3000</v>
      </c>
      <c r="I76" s="2"/>
      <c r="J76" s="2"/>
      <c r="K76" s="2"/>
    </row>
    <row r="77" spans="1:11" ht="18" customHeight="1">
      <c r="A77" s="27" t="e">
        <f t="shared" ref="A77:A78" si="8">#REF!+1</f>
        <v>#REF!</v>
      </c>
      <c r="B77" s="32" t="s">
        <v>104</v>
      </c>
      <c r="C77" s="33" t="s">
        <v>105</v>
      </c>
      <c r="D77" s="29" t="s">
        <v>13</v>
      </c>
      <c r="E77" s="30">
        <v>80</v>
      </c>
      <c r="F77" s="31">
        <v>250</v>
      </c>
      <c r="G77" s="2">
        <f t="shared" ref="G77:G102" si="9">E77*F77</f>
        <v>20000</v>
      </c>
      <c r="H77" s="2"/>
      <c r="I77" s="2"/>
      <c r="J77" s="2"/>
      <c r="K77" s="2"/>
    </row>
    <row r="78" spans="1:11" ht="18.75" customHeight="1">
      <c r="A78" s="27" t="e">
        <f t="shared" si="8"/>
        <v>#REF!</v>
      </c>
      <c r="B78" s="32" t="s">
        <v>106</v>
      </c>
      <c r="C78" s="35" t="s">
        <v>107</v>
      </c>
      <c r="D78" s="29" t="s">
        <v>10</v>
      </c>
      <c r="E78" s="30">
        <v>480</v>
      </c>
      <c r="F78" s="31">
        <v>650</v>
      </c>
      <c r="G78" s="2">
        <f t="shared" si="9"/>
        <v>312000</v>
      </c>
      <c r="H78" s="2"/>
      <c r="I78" s="2"/>
      <c r="J78" s="2"/>
      <c r="K78" s="2"/>
    </row>
    <row r="79" spans="1:11" ht="18.75" customHeight="1">
      <c r="A79" s="27"/>
      <c r="B79" s="32"/>
      <c r="C79" s="35" t="s">
        <v>108</v>
      </c>
      <c r="D79" s="29" t="s">
        <v>10</v>
      </c>
      <c r="E79" s="30">
        <f>E78*1.15</f>
        <v>552</v>
      </c>
      <c r="F79" s="31"/>
      <c r="G79" s="2"/>
      <c r="H79" s="2"/>
      <c r="I79" s="2"/>
      <c r="J79" s="2"/>
      <c r="K79" s="2"/>
    </row>
    <row r="80" spans="1:11" ht="18.75" customHeight="1">
      <c r="A80" s="27"/>
      <c r="B80" s="32"/>
      <c r="C80" s="35" t="s">
        <v>109</v>
      </c>
      <c r="D80" s="29" t="s">
        <v>32</v>
      </c>
      <c r="E80" s="30">
        <f>E79*1.3*8</f>
        <v>5740.8</v>
      </c>
      <c r="F80" s="31"/>
      <c r="G80" s="2"/>
      <c r="H80" s="2"/>
      <c r="I80" s="2"/>
      <c r="J80" s="2"/>
      <c r="K80" s="2"/>
    </row>
    <row r="81" spans="1:11" ht="18.75" customHeight="1">
      <c r="A81" s="27"/>
      <c r="B81" s="32"/>
      <c r="C81" s="35" t="s">
        <v>110</v>
      </c>
      <c r="D81" s="29" t="s">
        <v>32</v>
      </c>
      <c r="E81" s="30">
        <f>E80*0.02</f>
        <v>114.816</v>
      </c>
      <c r="F81" s="31"/>
      <c r="G81" s="2"/>
      <c r="H81" s="2"/>
      <c r="I81" s="2"/>
      <c r="J81" s="2"/>
      <c r="K81" s="2"/>
    </row>
    <row r="82" spans="1:11" ht="18.75" customHeight="1">
      <c r="A82" s="60"/>
      <c r="B82" s="61"/>
      <c r="C82" s="62" t="s">
        <v>111</v>
      </c>
      <c r="D82" s="63"/>
      <c r="E82" s="64"/>
      <c r="F82" s="65"/>
      <c r="G82" s="2"/>
      <c r="H82" s="2"/>
      <c r="I82" s="2"/>
      <c r="J82" s="2"/>
      <c r="K82" s="2"/>
    </row>
    <row r="83" spans="1:11" ht="18.75" customHeight="1">
      <c r="A83" s="47"/>
      <c r="B83" s="22"/>
      <c r="C83" s="23" t="s">
        <v>7</v>
      </c>
      <c r="D83" s="24"/>
      <c r="E83" s="25"/>
      <c r="F83" s="26"/>
      <c r="G83" s="2"/>
      <c r="H83" s="2"/>
      <c r="I83" s="2"/>
      <c r="J83" s="2"/>
      <c r="K83" s="2"/>
    </row>
    <row r="84" spans="1:11" ht="31.5" customHeight="1">
      <c r="A84" s="48" t="e">
        <f>#REF!+1</f>
        <v>#REF!</v>
      </c>
      <c r="B84" s="32" t="s">
        <v>112</v>
      </c>
      <c r="C84" s="33" t="s">
        <v>113</v>
      </c>
      <c r="D84" s="29" t="s">
        <v>13</v>
      </c>
      <c r="E84" s="30">
        <v>5</v>
      </c>
      <c r="F84" s="31">
        <v>350</v>
      </c>
      <c r="G84" s="2">
        <f t="shared" si="9"/>
        <v>1750</v>
      </c>
      <c r="H84" s="2"/>
      <c r="I84" s="2"/>
      <c r="J84" s="2"/>
      <c r="K84" s="2"/>
    </row>
    <row r="85" spans="1:11" ht="31.5" customHeight="1">
      <c r="A85" s="48"/>
      <c r="B85" s="32"/>
      <c r="C85" s="33" t="s">
        <v>114</v>
      </c>
      <c r="D85" s="29" t="s">
        <v>13</v>
      </c>
      <c r="E85" s="30">
        <v>5</v>
      </c>
      <c r="F85" s="31">
        <v>87</v>
      </c>
      <c r="G85" s="2"/>
      <c r="H85" s="2">
        <f>E85*F85</f>
        <v>435</v>
      </c>
      <c r="I85" s="2"/>
      <c r="J85" s="2"/>
      <c r="K85" s="2"/>
    </row>
    <row r="86" spans="1:11" ht="31.5" customHeight="1">
      <c r="A86" s="48" t="e">
        <f>A84+1</f>
        <v>#REF!</v>
      </c>
      <c r="B86" s="32" t="s">
        <v>115</v>
      </c>
      <c r="C86" s="33" t="s">
        <v>116</v>
      </c>
      <c r="D86" s="29" t="s">
        <v>13</v>
      </c>
      <c r="E86" s="30">
        <v>20</v>
      </c>
      <c r="F86" s="31">
        <v>400</v>
      </c>
      <c r="G86" s="2">
        <f t="shared" si="9"/>
        <v>8000</v>
      </c>
      <c r="H86" s="2"/>
      <c r="I86" s="2"/>
      <c r="J86" s="2"/>
      <c r="K86" s="2"/>
    </row>
    <row r="87" spans="1:11" ht="31.5" customHeight="1">
      <c r="A87" s="48"/>
      <c r="B87" s="32"/>
      <c r="C87" s="33" t="s">
        <v>117</v>
      </c>
      <c r="D87" s="29" t="s">
        <v>13</v>
      </c>
      <c r="E87" s="30">
        <v>20</v>
      </c>
      <c r="F87" s="31">
        <v>337.5</v>
      </c>
      <c r="G87" s="2"/>
      <c r="H87" s="2">
        <f>E87*F87</f>
        <v>6750</v>
      </c>
      <c r="I87" s="2"/>
      <c r="J87" s="2"/>
      <c r="K87" s="2"/>
    </row>
    <row r="88" spans="1:11" ht="18.75" customHeight="1">
      <c r="A88" s="48" t="e">
        <f>#REF!+1</f>
        <v>#REF!</v>
      </c>
      <c r="B88" s="32" t="s">
        <v>118</v>
      </c>
      <c r="C88" s="33" t="s">
        <v>119</v>
      </c>
      <c r="D88" s="29" t="s">
        <v>23</v>
      </c>
      <c r="E88" s="30">
        <v>1</v>
      </c>
      <c r="F88" s="31">
        <v>850</v>
      </c>
      <c r="G88" s="2">
        <f t="shared" si="9"/>
        <v>850</v>
      </c>
      <c r="H88" s="2"/>
      <c r="I88" s="2"/>
      <c r="J88" s="2"/>
      <c r="K88" s="2"/>
    </row>
    <row r="89" spans="1:11" ht="18.75" customHeight="1">
      <c r="A89" s="48"/>
      <c r="B89" s="32"/>
      <c r="C89" s="33"/>
      <c r="D89" s="29"/>
      <c r="E89" s="30"/>
      <c r="F89" s="31"/>
      <c r="G89" s="2"/>
      <c r="H89" s="2"/>
      <c r="I89" s="2"/>
      <c r="J89" s="2"/>
      <c r="K89" s="2"/>
    </row>
    <row r="90" spans="1:11" ht="18.75" customHeight="1">
      <c r="A90" s="66"/>
      <c r="B90" s="67"/>
      <c r="C90" s="62" t="s">
        <v>120</v>
      </c>
      <c r="D90" s="68"/>
      <c r="E90" s="69"/>
      <c r="F90" s="70"/>
      <c r="G90" s="2"/>
      <c r="H90" s="2"/>
      <c r="I90" s="2"/>
      <c r="J90" s="2"/>
      <c r="K90" s="2"/>
    </row>
    <row r="91" spans="1:11" ht="18.75" customHeight="1">
      <c r="A91" s="47"/>
      <c r="B91" s="71"/>
      <c r="C91" s="72" t="s">
        <v>121</v>
      </c>
      <c r="D91" s="73"/>
      <c r="E91" s="74"/>
      <c r="F91" s="26"/>
      <c r="G91" s="2"/>
      <c r="H91" s="2"/>
      <c r="I91" s="2"/>
      <c r="J91" s="2"/>
      <c r="K91" s="2"/>
    </row>
    <row r="92" spans="1:11" ht="18.75" customHeight="1">
      <c r="A92" s="48" t="e">
        <f>#REF!+1</f>
        <v>#REF!</v>
      </c>
      <c r="B92" s="32" t="s">
        <v>122</v>
      </c>
      <c r="C92" s="33" t="s">
        <v>123</v>
      </c>
      <c r="D92" s="29" t="s">
        <v>13</v>
      </c>
      <c r="E92" s="30">
        <v>15</v>
      </c>
      <c r="F92" s="31">
        <v>75</v>
      </c>
      <c r="G92" s="2">
        <f t="shared" si="9"/>
        <v>1125</v>
      </c>
      <c r="H92" s="2"/>
      <c r="I92" s="2"/>
      <c r="J92" s="2"/>
      <c r="K92" s="2"/>
    </row>
    <row r="93" spans="1:11" ht="18.75" customHeight="1">
      <c r="A93" s="48"/>
      <c r="B93" s="32"/>
      <c r="C93" s="33" t="s">
        <v>124</v>
      </c>
      <c r="D93" s="29" t="s">
        <v>13</v>
      </c>
      <c r="E93" s="30">
        <v>15</v>
      </c>
      <c r="F93" s="31">
        <v>66</v>
      </c>
      <c r="G93" s="2"/>
      <c r="H93" s="2">
        <f>F93*E93</f>
        <v>990</v>
      </c>
      <c r="I93" s="2"/>
      <c r="J93" s="2"/>
      <c r="K93" s="2"/>
    </row>
    <row r="94" spans="1:11" ht="18.75" customHeight="1">
      <c r="A94" s="48" t="e">
        <f>#REF!+1</f>
        <v>#REF!</v>
      </c>
      <c r="B94" s="32" t="s">
        <v>125</v>
      </c>
      <c r="C94" s="33" t="s">
        <v>126</v>
      </c>
      <c r="D94" s="29" t="s">
        <v>13</v>
      </c>
      <c r="E94" s="30">
        <v>15</v>
      </c>
      <c r="F94" s="31">
        <v>60</v>
      </c>
      <c r="G94" s="2">
        <f t="shared" si="9"/>
        <v>900</v>
      </c>
      <c r="H94" s="2"/>
      <c r="I94" s="2"/>
      <c r="J94" s="2"/>
      <c r="K94" s="2"/>
    </row>
    <row r="95" spans="1:11" ht="18.75" customHeight="1">
      <c r="A95" s="48"/>
      <c r="B95" s="32"/>
      <c r="C95" s="33" t="s">
        <v>127</v>
      </c>
      <c r="D95" s="29" t="s">
        <v>13</v>
      </c>
      <c r="E95" s="30">
        <v>15</v>
      </c>
      <c r="F95" s="31">
        <v>405</v>
      </c>
      <c r="G95" s="2"/>
      <c r="H95" s="2">
        <f>E95*F95</f>
        <v>6075</v>
      </c>
      <c r="I95" s="2"/>
      <c r="J95" s="2"/>
      <c r="K95" s="2"/>
    </row>
    <row r="96" spans="1:11" ht="26.25" customHeight="1">
      <c r="A96" s="75"/>
      <c r="B96" s="76"/>
      <c r="C96" s="62" t="s">
        <v>128</v>
      </c>
      <c r="D96" s="77"/>
      <c r="E96" s="78"/>
      <c r="F96" s="79"/>
      <c r="G96" s="2"/>
      <c r="H96" s="2"/>
      <c r="I96" s="2"/>
      <c r="J96" s="2"/>
      <c r="K96" s="2"/>
    </row>
    <row r="97" spans="1:11" ht="18.75" customHeight="1">
      <c r="A97" s="48" t="e">
        <f>#REF!+1</f>
        <v>#REF!</v>
      </c>
      <c r="B97" s="80" t="s">
        <v>129</v>
      </c>
      <c r="C97" s="33" t="s">
        <v>130</v>
      </c>
      <c r="D97" s="81" t="s">
        <v>131</v>
      </c>
      <c r="E97" s="86">
        <v>5</v>
      </c>
      <c r="F97" s="31">
        <v>31140</v>
      </c>
      <c r="G97" s="106">
        <f>F97</f>
        <v>31140</v>
      </c>
      <c r="H97" s="2"/>
      <c r="I97" s="2"/>
      <c r="J97" s="2"/>
      <c r="K97" s="2"/>
    </row>
    <row r="98" spans="1:11" ht="18.75" customHeight="1">
      <c r="A98" s="48" t="e">
        <f t="shared" ref="A98:A99" si="10">A97+1</f>
        <v>#REF!</v>
      </c>
      <c r="B98" s="80" t="s">
        <v>132</v>
      </c>
      <c r="C98" s="83" t="s">
        <v>133</v>
      </c>
      <c r="D98" s="81" t="s">
        <v>42</v>
      </c>
      <c r="E98" s="82">
        <v>20</v>
      </c>
      <c r="F98" s="31">
        <v>300</v>
      </c>
      <c r="G98" s="2">
        <f t="shared" si="9"/>
        <v>6000</v>
      </c>
      <c r="H98" s="2"/>
      <c r="I98" s="2"/>
      <c r="J98" s="2"/>
      <c r="K98" s="2"/>
    </row>
    <row r="99" spans="1:11" ht="18.75" customHeight="1">
      <c r="A99" s="48" t="e">
        <f t="shared" si="10"/>
        <v>#REF!</v>
      </c>
      <c r="B99" s="80" t="s">
        <v>134</v>
      </c>
      <c r="C99" s="34" t="s">
        <v>135</v>
      </c>
      <c r="D99" s="81" t="s">
        <v>42</v>
      </c>
      <c r="E99" s="82">
        <v>20</v>
      </c>
      <c r="F99" s="31">
        <v>500</v>
      </c>
      <c r="G99" s="2">
        <f t="shared" si="9"/>
        <v>10000</v>
      </c>
      <c r="H99" s="2"/>
      <c r="I99" s="2"/>
      <c r="J99" s="2"/>
      <c r="K99" s="2"/>
    </row>
    <row r="100" spans="1:11" ht="18.75" customHeight="1">
      <c r="A100" s="48"/>
      <c r="B100" s="80"/>
      <c r="C100" s="34" t="s">
        <v>136</v>
      </c>
      <c r="D100" s="81" t="s">
        <v>23</v>
      </c>
      <c r="E100" s="82">
        <v>250</v>
      </c>
      <c r="F100" s="31">
        <v>6.5</v>
      </c>
      <c r="G100" s="2"/>
      <c r="H100" s="2">
        <f>F100*E100</f>
        <v>1625</v>
      </c>
      <c r="I100" s="2"/>
      <c r="J100" s="2"/>
      <c r="K100" s="2"/>
    </row>
    <row r="101" spans="1:11" ht="18.75" customHeight="1">
      <c r="A101" s="48" t="e">
        <f>A99+1</f>
        <v>#REF!</v>
      </c>
      <c r="B101" s="80" t="s">
        <v>137</v>
      </c>
      <c r="C101" s="34" t="s">
        <v>138</v>
      </c>
      <c r="D101" s="81" t="s">
        <v>42</v>
      </c>
      <c r="E101" s="82">
        <v>20</v>
      </c>
      <c r="F101" s="31">
        <v>500</v>
      </c>
      <c r="G101" s="2">
        <f t="shared" si="9"/>
        <v>10000</v>
      </c>
      <c r="H101" s="2"/>
      <c r="I101" s="2"/>
      <c r="J101" s="2"/>
      <c r="K101" s="2"/>
    </row>
    <row r="102" spans="1:11" ht="18.75" customHeight="1">
      <c r="A102" s="48" t="e">
        <f>A101+1</f>
        <v>#REF!</v>
      </c>
      <c r="B102" s="80" t="s">
        <v>139</v>
      </c>
      <c r="C102" s="34" t="s">
        <v>140</v>
      </c>
      <c r="D102" s="81" t="s">
        <v>141</v>
      </c>
      <c r="E102" s="82">
        <v>1</v>
      </c>
      <c r="F102" s="31">
        <v>120</v>
      </c>
      <c r="G102" s="2">
        <f t="shared" si="9"/>
        <v>120</v>
      </c>
      <c r="H102" s="2"/>
      <c r="I102" s="2"/>
      <c r="J102" s="2"/>
      <c r="K102" s="2"/>
    </row>
    <row r="103" spans="1:11" ht="16.5" customHeight="1">
      <c r="A103" s="48">
        <v>673</v>
      </c>
      <c r="B103" s="84"/>
      <c r="C103" s="85" t="s">
        <v>142</v>
      </c>
      <c r="D103" s="81" t="s">
        <v>131</v>
      </c>
      <c r="E103" s="86">
        <v>5</v>
      </c>
      <c r="F103" s="31">
        <v>90259</v>
      </c>
      <c r="G103" s="106">
        <f>F103</f>
        <v>90259</v>
      </c>
      <c r="H103" s="2"/>
      <c r="I103" s="2"/>
      <c r="J103" s="2"/>
      <c r="K103" s="2"/>
    </row>
    <row r="104" spans="1:11" ht="16.5" customHeight="1">
      <c r="A104" s="60"/>
      <c r="B104" s="87"/>
      <c r="C104" s="88" t="s">
        <v>143</v>
      </c>
      <c r="D104" s="89" t="s">
        <v>144</v>
      </c>
      <c r="E104" s="90"/>
      <c r="F104" s="91"/>
      <c r="G104" s="2"/>
      <c r="H104" s="2"/>
      <c r="I104" s="2"/>
      <c r="J104" s="2"/>
      <c r="K104" s="2"/>
    </row>
    <row r="105" spans="1:11" ht="16.5" customHeight="1">
      <c r="A105" s="48">
        <f>A103+1</f>
        <v>674</v>
      </c>
      <c r="B105" s="84"/>
      <c r="C105" s="92" t="s">
        <v>145</v>
      </c>
      <c r="D105" s="81" t="s">
        <v>131</v>
      </c>
      <c r="E105" s="93"/>
      <c r="F105" s="31">
        <v>1.1000000000000001</v>
      </c>
      <c r="G105" s="108" t="s">
        <v>148</v>
      </c>
      <c r="H105" s="2"/>
      <c r="I105" s="2"/>
      <c r="J105" s="2"/>
      <c r="K105" s="2"/>
    </row>
    <row r="106" spans="1:11" ht="16.5" customHeight="1">
      <c r="A106" s="94">
        <f>A105+1</f>
        <v>675</v>
      </c>
      <c r="B106" s="95"/>
      <c r="C106" s="96" t="s">
        <v>146</v>
      </c>
      <c r="D106" s="97" t="s">
        <v>131</v>
      </c>
      <c r="E106" s="98"/>
      <c r="F106" s="99">
        <v>1.2</v>
      </c>
      <c r="G106" s="108" t="s">
        <v>148</v>
      </c>
      <c r="H106" s="2"/>
      <c r="I106" s="2"/>
      <c r="J106" s="2"/>
      <c r="K106" s="2"/>
    </row>
    <row r="107" spans="1:11" ht="18.75" customHeight="1">
      <c r="A107" s="100"/>
      <c r="B107" s="1"/>
      <c r="C107" s="2"/>
      <c r="D107" s="101"/>
      <c r="E107" s="101"/>
      <c r="F107" s="102"/>
      <c r="G107" s="107">
        <f>SUM(G6:G106)</f>
        <v>1947766</v>
      </c>
      <c r="H107" s="107">
        <f>SUM(H4:H106)</f>
        <v>623568.02</v>
      </c>
      <c r="I107" s="2"/>
      <c r="J107" s="2"/>
      <c r="K107" s="2"/>
    </row>
    <row r="108" spans="1:11" ht="48.75" customHeight="1">
      <c r="A108" s="103"/>
      <c r="B108" s="1"/>
      <c r="C108" s="2"/>
      <c r="D108" s="101"/>
      <c r="E108" s="101"/>
      <c r="F108" s="109" t="s">
        <v>150</v>
      </c>
      <c r="G108" s="110">
        <f>G107+H107</f>
        <v>2571334.02</v>
      </c>
      <c r="H108" s="110"/>
      <c r="I108" s="2"/>
      <c r="J108" s="2"/>
      <c r="K108" s="2"/>
    </row>
    <row r="109" spans="1:11" ht="75" customHeight="1">
      <c r="A109" s="104"/>
      <c r="B109" s="1"/>
      <c r="C109" s="101"/>
      <c r="D109" s="101"/>
      <c r="E109" s="101"/>
      <c r="F109" s="102"/>
      <c r="G109" s="2"/>
      <c r="H109" s="2"/>
      <c r="I109" s="2"/>
      <c r="J109" s="2"/>
      <c r="K109" s="2"/>
    </row>
  </sheetData>
  <autoFilter ref="A2:F109"/>
  <mergeCells count="1">
    <mergeCell ref="G108:H108"/>
  </mergeCells>
  <pageMargins left="0.7" right="0.7" top="0.75" bottom="0.75" header="0" footer="0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БМР Одиничні розцінки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</dc:creator>
  <cp:lastModifiedBy>Manager</cp:lastModifiedBy>
  <dcterms:created xsi:type="dcterms:W3CDTF">2015-06-05T18:17:20Z</dcterms:created>
  <dcterms:modified xsi:type="dcterms:W3CDTF">2025-08-18T13:21:57Z</dcterms:modified>
</cp:coreProperties>
</file>