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W:\Desktop\РАБОТА\РАБОТА\Новые ТТ\Житомирская\Житній Ринок 1\на тендер\"/>
    </mc:Choice>
  </mc:AlternateContent>
  <xr:revisionPtr revIDLastSave="0" documentId="13_ncr:1_{37753C14-EF24-443F-AA25-94BF04B19289}" xr6:coauthVersionLast="47" xr6:coauthVersionMax="47" xr10:uidLastSave="{00000000-0000-0000-0000-000000000000}"/>
  <bookViews>
    <workbookView xWindow="-108" yWindow="-108" windowWidth="23256" windowHeight="12456" tabRatio="516" firstSheet="2" activeTab="2" xr2:uid="{00000000-000D-0000-FFFF-FFFF00000000}"/>
  </bookViews>
  <sheets>
    <sheet name="Додаток 2" sheetId="42" state="hidden" r:id="rId1"/>
    <sheet name="Основні положеня" sheetId="40" state="hidden" r:id="rId2"/>
    <sheet name="розцінки на тендер" sheetId="54" r:id="rId3"/>
  </sheets>
  <definedNames>
    <definedName name="Виконується">#REF!</definedName>
    <definedName name="_xlnm.Print_Area" localSheetId="2">'розцінки на тендер'!$A$1:$K$194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09" i="54" l="1"/>
  <c r="K148" i="54"/>
  <c r="K142" i="54"/>
  <c r="K126" i="54"/>
  <c r="F75" i="54"/>
  <c r="F154" i="54"/>
  <c r="K152" i="54"/>
  <c r="F152" i="54"/>
  <c r="I71" i="54"/>
  <c r="K71" i="54" s="1"/>
  <c r="F71" i="54"/>
  <c r="F67" i="54"/>
  <c r="D58" i="54"/>
  <c r="K112" i="54"/>
  <c r="K70" i="54" l="1"/>
  <c r="K69" i="54"/>
  <c r="K68" i="54"/>
  <c r="K67" i="54"/>
  <c r="K113" i="54" l="1"/>
  <c r="I155" i="54"/>
  <c r="F95" i="54"/>
  <c r="K159" i="54"/>
  <c r="D162" i="54" l="1"/>
  <c r="F90" i="54"/>
  <c r="F91" i="54"/>
  <c r="F92" i="54"/>
  <c r="F93" i="54"/>
  <c r="F94" i="54"/>
  <c r="F96" i="54"/>
  <c r="F97" i="54"/>
  <c r="F98" i="54"/>
  <c r="F99" i="54"/>
  <c r="F100" i="54"/>
  <c r="F102" i="54"/>
  <c r="F103" i="54"/>
  <c r="F104" i="54"/>
  <c r="F105" i="54"/>
  <c r="F74" i="54"/>
  <c r="K89" i="54"/>
  <c r="F89" i="54"/>
  <c r="K85" i="54"/>
  <c r="F85" i="54"/>
  <c r="K88" i="54"/>
  <c r="K107" i="54" s="1"/>
  <c r="F88" i="54"/>
  <c r="D60" i="54"/>
  <c r="F12" i="54"/>
  <c r="D52" i="54"/>
  <c r="I53" i="54" s="1"/>
  <c r="D56" i="54"/>
  <c r="I57" i="54" s="1"/>
  <c r="D54" i="54"/>
  <c r="I55" i="54" s="1"/>
  <c r="F46" i="54"/>
  <c r="I50" i="54"/>
  <c r="I47" i="54"/>
  <c r="K47" i="54" s="1"/>
  <c r="I46" i="54"/>
  <c r="K46" i="54" s="1"/>
  <c r="D48" i="54"/>
  <c r="I48" i="54" s="1"/>
  <c r="D44" i="54"/>
  <c r="F44" i="54" s="1"/>
  <c r="K43" i="54"/>
  <c r="K42" i="54"/>
  <c r="K41" i="54"/>
  <c r="K40" i="54"/>
  <c r="K39" i="54"/>
  <c r="K38" i="54"/>
  <c r="K37" i="54"/>
  <c r="F37" i="54"/>
  <c r="D36" i="54"/>
  <c r="I36" i="54" s="1"/>
  <c r="F10" i="54"/>
  <c r="D15" i="54"/>
  <c r="D14" i="54"/>
  <c r="D13" i="54"/>
  <c r="D7" i="54"/>
  <c r="K34" i="54"/>
  <c r="K33" i="54"/>
  <c r="I23" i="54"/>
  <c r="I22" i="54"/>
  <c r="F107" i="54" l="1"/>
  <c r="I56" i="54"/>
  <c r="K50" i="54"/>
  <c r="F50" i="54"/>
  <c r="I51" i="54"/>
  <c r="K51" i="54" s="1"/>
  <c r="I44" i="54"/>
  <c r="K44" i="54" s="1"/>
  <c r="K176" i="54" l="1"/>
  <c r="F176" i="54"/>
  <c r="F175" i="54"/>
  <c r="F174" i="54"/>
  <c r="K173" i="54"/>
  <c r="I172" i="54"/>
  <c r="K172" i="54" s="1"/>
  <c r="F172" i="54"/>
  <c r="F171" i="54"/>
  <c r="F170" i="54"/>
  <c r="K167" i="54"/>
  <c r="F166" i="54"/>
  <c r="K165" i="54"/>
  <c r="K164" i="54"/>
  <c r="F164" i="54"/>
  <c r="F163" i="54"/>
  <c r="I162" i="54"/>
  <c r="K162" i="54" s="1"/>
  <c r="F162" i="54"/>
  <c r="K158" i="54"/>
  <c r="F157" i="54"/>
  <c r="I156" i="54"/>
  <c r="F156" i="54"/>
  <c r="F155" i="54"/>
  <c r="K151" i="54"/>
  <c r="K150" i="54"/>
  <c r="I149" i="54"/>
  <c r="F149" i="54"/>
  <c r="K147" i="54"/>
  <c r="K146" i="54"/>
  <c r="K145" i="54"/>
  <c r="K144" i="54"/>
  <c r="F144" i="54"/>
  <c r="K143" i="54"/>
  <c r="K141" i="54"/>
  <c r="K140" i="54"/>
  <c r="K139" i="54"/>
  <c r="F139" i="54"/>
  <c r="K138" i="54"/>
  <c r="F138" i="54"/>
  <c r="K137" i="54"/>
  <c r="K136" i="54"/>
  <c r="F135" i="54"/>
  <c r="K129" i="54"/>
  <c r="K125" i="54"/>
  <c r="F125" i="54"/>
  <c r="F124" i="54"/>
  <c r="K123" i="54"/>
  <c r="F123" i="54"/>
  <c r="I122" i="54"/>
  <c r="K122" i="54" s="1"/>
  <c r="F122" i="54"/>
  <c r="K121" i="54"/>
  <c r="K120" i="54"/>
  <c r="F120" i="54"/>
  <c r="K119" i="54"/>
  <c r="K118" i="54"/>
  <c r="K117" i="54"/>
  <c r="K116" i="54"/>
  <c r="K115" i="54"/>
  <c r="K114" i="54"/>
  <c r="K111" i="54"/>
  <c r="K110" i="54"/>
  <c r="K109" i="54"/>
  <c r="F109" i="54"/>
  <c r="K84" i="54"/>
  <c r="K83" i="54"/>
  <c r="K82" i="54"/>
  <c r="K81" i="54"/>
  <c r="K80" i="54"/>
  <c r="K79" i="54"/>
  <c r="K78" i="54"/>
  <c r="K77" i="54"/>
  <c r="K76" i="54"/>
  <c r="F76" i="54"/>
  <c r="K73" i="54"/>
  <c r="F73" i="54"/>
  <c r="K72" i="54"/>
  <c r="F72" i="54"/>
  <c r="F66" i="54"/>
  <c r="F65" i="54"/>
  <c r="K64" i="54"/>
  <c r="F64" i="54"/>
  <c r="K62" i="54"/>
  <c r="F62" i="54"/>
  <c r="I61" i="54"/>
  <c r="K61" i="54" s="1"/>
  <c r="I60" i="54"/>
  <c r="K60" i="54" s="1"/>
  <c r="F60" i="54"/>
  <c r="K55" i="54"/>
  <c r="I54" i="54"/>
  <c r="K54" i="54" s="1"/>
  <c r="F54" i="54"/>
  <c r="I49" i="54"/>
  <c r="K49" i="54" s="1"/>
  <c r="F48" i="54"/>
  <c r="I45" i="54"/>
  <c r="K36" i="54"/>
  <c r="F36" i="54"/>
  <c r="K35" i="54"/>
  <c r="K32" i="54"/>
  <c r="K31" i="54"/>
  <c r="K30" i="54"/>
  <c r="K29" i="54"/>
  <c r="F29" i="54"/>
  <c r="K28" i="54"/>
  <c r="K27" i="54"/>
  <c r="K26" i="54"/>
  <c r="K25" i="54"/>
  <c r="K24" i="54"/>
  <c r="K23" i="54"/>
  <c r="F23" i="54"/>
  <c r="K22" i="54"/>
  <c r="F22" i="54"/>
  <c r="K21" i="54"/>
  <c r="I20" i="54"/>
  <c r="K20" i="54" s="1"/>
  <c r="I19" i="54"/>
  <c r="K19" i="54" s="1"/>
  <c r="I18" i="54"/>
  <c r="K18" i="54" s="1"/>
  <c r="F18" i="54"/>
  <c r="K16" i="54"/>
  <c r="F15" i="54"/>
  <c r="F14" i="54"/>
  <c r="F13" i="54"/>
  <c r="F11" i="54"/>
  <c r="F9" i="54"/>
  <c r="F8" i="54"/>
  <c r="F7" i="54"/>
  <c r="K177" i="54" l="1"/>
  <c r="K168" i="54"/>
  <c r="K160" i="54"/>
  <c r="F168" i="54"/>
  <c r="F177" i="54"/>
  <c r="F160" i="54"/>
  <c r="F16" i="54"/>
  <c r="K48" i="54"/>
  <c r="I52" i="54"/>
  <c r="K52" i="54" s="1"/>
  <c r="K56" i="54"/>
  <c r="K45" i="54"/>
  <c r="F58" i="54"/>
  <c r="I58" i="54"/>
  <c r="K58" i="54" s="1"/>
  <c r="I59" i="54"/>
  <c r="K59" i="54" s="1"/>
  <c r="F56" i="54"/>
  <c r="K57" i="54"/>
  <c r="F52" i="54"/>
  <c r="K53" i="54"/>
  <c r="K86" i="54" l="1"/>
  <c r="K178" i="54" s="1"/>
  <c r="F86" i="54"/>
  <c r="K179" i="54" l="1"/>
  <c r="K180" i="54" s="1"/>
  <c r="F179" i="54"/>
  <c r="F181" i="54" s="1"/>
  <c r="K181" i="54" l="1"/>
  <c r="K183" i="54" s="1"/>
  <c r="K182" i="54" s="1"/>
</calcChain>
</file>

<file path=xl/sharedStrings.xml><?xml version="1.0" encoding="utf-8"?>
<sst xmlns="http://schemas.openxmlformats.org/spreadsheetml/2006/main" count="540" uniqueCount="315">
  <si>
    <t>Додаток 2
до Форми Закупівельної документації у рамках проведення Тендеру, запиту Комерційних пропозицій,
що є Додатком 4 до Положення про закупівлі в АТ «Райффайзен Банк Аваль»,
затвердженого Постановою Правління №П-96/2 від 30.05.2016 р.</t>
  </si>
  <si>
    <t>Додаток 2
до Закупівельної документації у рамках проведення Тендеру, запиту Комерційних пропозицій</t>
  </si>
  <si>
    <t>Перелік  документації Учасника закупівель</t>
  </si>
  <si>
    <t xml:space="preserve">Даний перелік надається  Учасником закупівлі в обов'язковому порядку. Копії документів, зазначені у переліку, повинні бути завірені печаткою підприємства та підписані уповноваженою особою (ми) Учасника закупівлі. У випадку неможливості надати документ, надати письмове пояснення або посилання на таку відсутність. У разі надання колективного Учасника, т.б. підпис майбутнього договору (ів) двома юридичними особами, необхідно надати зазначені документи з огляду залученого колективного учасника. 
</t>
  </si>
  <si>
    <t xml:space="preserve">Інформаційна довідка про контрагента, в якій повідомляється:  назва компанії,  код ЄДРПОУ, юридична та фактична адреси, адреса розташування виробництва, телефон, факс, електронна пошта, адреса Інтернет-сайту (за наявності), банківські реквізити, напрямки діяльності компанії, дані про головну компанію (в разі наявності такої); відомості про  директора та бухгалтера підприємства: П.І.Б., посада, ІПН, роб. та мобільний телефон; відомості про контактну посадову особу  учасника: П.І.Б., посада, повноваження, ІПН, роб. та мобільний телефон. </t>
  </si>
  <si>
    <t>Довідка про відсутність змін до установчих документів та в керівному складі станом на останню дату.</t>
  </si>
  <si>
    <t xml:space="preserve">Копію заяви про відсутність процедури банкрутства юридичної особи, про відсутність упродовж останніх трьох років стягнень контролюючих органів за порушення норм і правил, регулюючих надання  послуг, за умови, що такі послуги відносяться до предмету даного тендеру, про відсутність   заборгованості перед податковими органами та державними фондами.  </t>
  </si>
  <si>
    <t>Баланс  підприємства, декларація з податку на прибуток та про сплату комунального податку за останній звітний період.</t>
  </si>
  <si>
    <t>Дозвіл директора, бухгалтера, контактної особи на обробку їх персональних даних.</t>
  </si>
  <si>
    <t>інші документи у разі потреби додаються до переліку.</t>
  </si>
  <si>
    <t>ПЕРЕЛІК ДОКУМЕНТІВ, ЯКІ ПІДТВЕРДЖУЮТЬ ПОВНОВАЖЕННЯ, КОНТРАГЕНТА НА УКЛАДАННЯ ГОСПОДАРСЬКОГО ДОГОВОРУ</t>
  </si>
  <si>
    <t>Назва розділу документів</t>
  </si>
  <si>
    <t>Назва документу</t>
  </si>
  <si>
    <t>Документи юридичних осіб</t>
  </si>
  <si>
    <t xml:space="preserve">1. Засвідчені нотаріально або уповноваженими особами контрагента та скріплені печаткою контрагента
</t>
  </si>
  <si>
    <t>1. Копія статуту юридичної особи</t>
  </si>
  <si>
    <t>2. Витяг з Єдиного державного реєстру юридичних осіб, фізичних осіб-підприємців та громадських формувань, із зазначенням в ньому усіх відомостей, що можливо отримати з реєстру у формі Витягу, датований не пізніше ніж за 30 днів до дати надання його до Банку;</t>
  </si>
  <si>
    <t>3. Ліцензії та дозволи на здійснення діяльності, яка є предметом договору, що планується укласти з Банком (не надається, якщо відомості про наявність ліцензій та дозволів зазначені у вищевказаному Витягу);</t>
  </si>
  <si>
    <t>4. Копія документів про призначення посадових осіб (наказів, рішень протоколів зборів, відповідно до установчих документів);</t>
  </si>
  <si>
    <t>5. Рішення відповідного органу контрагента про укладання господарського договору згідно з його статутом, в тому числі щодо укладання значного правочину або правочину, щодо вчинення якого є заінтересованість;</t>
  </si>
  <si>
    <t>6. Копія свідоцтва про реєстрацію платника податку на додану вартість (ПДВ)/ витягу з реєстру платників ПДВ або копію свідоцтва про право сплати єдиного податку суб’єктом малого підприємництва/ витягу з Реєстру платників єдиного податку;</t>
  </si>
  <si>
    <t>Документи фізичних осіб – підприємців</t>
  </si>
  <si>
    <t xml:space="preserve">2.
Засвідчені нотаріально або засвідчені підписом контрагента та скріплені його печаткою
</t>
  </si>
  <si>
    <t>1. Витяг з Єдиного державного реєстру юридичних осіб, фізичних осіб-підприємців та громадських формувань, із зазначенням в ньому усіх відомостей, що можливо отримати з реєстру у формі Витягу, датований не пізніше ніж за 30 днів до дати надання його до Банку;</t>
  </si>
  <si>
    <t>2. Ліцензії та дозволи на здійснення діяльності, яка є предметом договору, що планується укладати з Банком(не надається, якщо відомості про наявність ліцензій та дозволів зазначені у вищевказаному Витягу);</t>
  </si>
  <si>
    <t>3. Копія свідоцтва про реєстрацію платника податку на додану вартість (ПДВ)/ витягу з реєстру платників ПДВ або копію свідоцтва про право сплати єдиного податку суб’єктом малого підприємництва/ витягу з Реєстру платників єдиного податку;</t>
  </si>
  <si>
    <t>4. Ксерокопія паспорту та довідка про присвоєння ідентифікаційного номера</t>
  </si>
  <si>
    <t>Документи фізичних осіб</t>
  </si>
  <si>
    <t xml:space="preserve">3. Засвідчені нотаріально або засвідчені підписом контрагента </t>
  </si>
  <si>
    <t>1. Копія паспорту та довідка про присвоєння ідентифікаційного номера (для іноземців – копія закордонного паспорту, посвідки на проживання, дозволу на працевлаштування) та, за необхідності, інші документи, якщо їх надання передбачено  нормативними документами Банку для укладання окремих  видів договорів (договорів підряду тощо.)</t>
  </si>
  <si>
    <t>Документи юридичних осіб-нерезидентів</t>
  </si>
  <si>
    <t>1. Копія легалізованого або засвідченого шляхом проставлення апостиля витягу з торговельного, банківського або судового реєстру або реєстраційного посвідчення місцевого органу влади іноземної держави про реєстрацію юридичної особи, з перекладом на українську мову та засвідченням нотаріусом України підпису перекладача</t>
  </si>
  <si>
    <t>2. Якщо від імені контрагента діє представник за довіреністю – Копія завіреної нотаріально за місцем її видачі, легалізованої або засвідченої шляхом проставлення апостилю довіреності, з перекладом на українську мову та засвідченням нотаріусом України підпису перекладача</t>
  </si>
  <si>
    <t>ДОКУМЕНТИ, ЩО ПІДТВЕРДЖУЮТЬ НАЯВНІСТЬ МАЙНОВИХ ПРАВ/ПРАВ ПРОДАЖУ/ПРАВ НАДАННЯ ТЕХНІЧНОЇ ПІДТРИМКИ ПРОГРАМНОГО ЗАБЕЗПЕЧЕННЯ (ДАЛІ – ПЗ)</t>
  </si>
  <si>
    <t>1. Документи, що підтверджують статус партнера виробника ПЗ:</t>
  </si>
  <si>
    <t xml:space="preserve">
1) авторизаційний лист від виробника ПЗ, що визначає статус співпраці між виробником та партнером (дистриб’ютор, диллер, сертифікований партнер тощо), в якому  має бути інформація про наявний обсяг прав, які є в Учасника як партнера  виробника ПЗ для   цілей закупівлі Банком  - право на продаж ПЗ покупцям або надання послуг техпідтримки ПЗ. Якщо авторизаційний лист містить посилання на статус Учасника із спеціальною абревіатурою та специфічною термінологією, прийнятою в системі виробника, надається лист Учасника (або роз’яснення у відповідній графі заяви-анкети Учасника), в якому вказується роз’яснення що означає такий статус в контексті взаємовідносин із покупцями  із посиланням на дані виробника. 
2) лист від виробника ПЗ із схемою продажу ПЗ та ліцензій щодо прав на ПЗ для кінцевих користувачів-клієнтів. Якщо такий лист від виробника відсутній, Учасник вказує таку інформацію про схему продажу ПЗ та ліцензій  у відповідній графі заяви-анкети Учасника. 
3) текст ліцензії на ПЗ від виробника. Якщо ліцензія виробника на ПЗ розміщена на сайті виробника надається роздрукований з сайту виробника ПЗ текст ліцензії із зазначенням дати роздрукованої редакції ліцензії. Текст ліцензії має бути перекладений на українську мову. 
</t>
  </si>
  <si>
    <t>2. Документи, що підтверджують майнові права на ПЗ (обрати один з варіантів 2.1-2.3)*</t>
  </si>
  <si>
    <r>
      <rPr>
        <b/>
        <sz val="10"/>
        <rFont val="Century Gothic"/>
        <family val="2"/>
        <charset val="204"/>
      </rPr>
      <t>2.1. Документи щодо ПЗ, створеного за участю персоналу (службові твори):</t>
    </r>
    <r>
      <rPr>
        <sz val="10"/>
        <rFont val="Century Gothic"/>
        <family val="2"/>
        <charset val="204"/>
      </rPr>
      <t xml:space="preserve">
1) договір про передачу (відчуження) майнових прав на твір або договір про передачу виключного права на використання твору або договір про розподіл майнових прав на твір, договір про співавторство;
  2) внутрішній нормативний документ (наказ тощо) про склад працівників, які задіяні для створення ПЗ,  службове завдання, трудовий договір/контракт з працівником та/або посадова інструкція тощо;
3) акт про виконання робіт, що стосується створення ПЗ, дані із внутрішнього репозитарію про консолідацію елементів ПЗ, створених працівниками тощо;
4) документи, що підтверджують розрахунок із працівниками-авторами ПЗ;
5) Свідоцтво про реєстрацію авторського права на твір, видане Державною службою інтелектуальної власності та витяг із Державного реєстру свідоцтв про реєстрацію     авторського права на твір (за наявності);
6) технічна/проектна та користувацька документація на ПЗ    (Технічне завдання, ескізний проект, технічний проект, робочий проект, впровадження, інструкція користувача тощо).
 7) вихідний  текст (або фрагменти  вихідного тексту) програми в обсязі,  необхідному для її  ідентифікації
</t>
    </r>
  </si>
  <si>
    <r>
      <rPr>
        <b/>
        <sz val="10"/>
        <rFont val="Century Gothic"/>
        <family val="2"/>
        <charset val="204"/>
      </rPr>
      <t xml:space="preserve">2.2. Документи щодо ПЗ, права на яке придбане від третіх осіб-розробників ПЗ:   </t>
    </r>
    <r>
      <rPr>
        <sz val="10"/>
        <rFont val="Century Gothic"/>
        <family val="2"/>
        <charset val="204"/>
      </rPr>
      <t xml:space="preserve">
1) договір про створення за замовленням ПЗ  або договір про передачу виключного права на ПЗ, до якого додається:
-  акт про виконання робіт, що підтверджує  створення та передачу ПЗ та прав на нього до Учасника;
- документи, що підтверджують розрахунки між Учасником та автором/виконавцем ПЗ (акт звірки, лист автора про повний розрахунок з ним за договором та відсутність претензій до покупця).
2) Свідоцтво про реєстрацію авторського права на твір, видане Державною службою інтелектуальної власності та витяг із Державного реєстру свідоцтв про реєстрацію авторського права на твір (за наявності);
</t>
    </r>
  </si>
  <si>
    <r>
      <rPr>
        <b/>
        <sz val="10"/>
        <rFont val="Century Gothic"/>
        <family val="2"/>
        <charset val="204"/>
      </rPr>
      <t>2.3. Документи на ПЗ, яке перебуває в Учасника в користуванні на правах ліцензії:</t>
    </r>
    <r>
      <rPr>
        <sz val="10"/>
        <rFont val="Century Gothic"/>
        <family val="2"/>
        <charset val="204"/>
      </rPr>
      <t xml:space="preserve">
1) ліцензійний договір та письмовий дозвіл власника виключних майнових прав на передачу прав на ПЗ Банку;
2) документи, що підтверджують наявність у власника виключних майнових прав на ПЗ – надаються  документи згідно п .2.1-2.2. вище в залежності від способу набуття прав на ПЗ.
</t>
    </r>
  </si>
  <si>
    <t>Додаток №1</t>
  </si>
  <si>
    <t xml:space="preserve">Загальні умови та вимоги щодо надання Комерційних пропозицій за наданою Закупівельною документацією 
</t>
  </si>
  <si>
    <t>1. Загальні положення:</t>
  </si>
  <si>
    <t>Предмет Закупівлі:</t>
  </si>
  <si>
    <t>Тендер з вибору підрядників на виконання робіт по поточному ремонту приміщень (в тому числі благоустрій, ремонт/улаштування інженерних мереж) АТ "Райффайзен Банк Аваль" по Україні, строком на 2 роки.</t>
  </si>
  <si>
    <t>1.1. АТ «Райффайзен Банк Аваль» - юридична адреса: Україна, 01011, м. Київ, вул. Лєскова, 9  (надалі — Організатор) запрошує взяти участь у тендері по   поточному ремонту приміщень (в тому числі благоустрій, ремонт/улаштування інженерних мереж)  АТ "Райффайзен Банк Аваль" по Україні, строком на 2 роки.</t>
  </si>
  <si>
    <t>За результатами тендеру буде здійснений вибір підрядників на виконання робіт по поточному ремонту приміщень  АТ "Райффайзен Банк Аваль" у кожному окремому регіоні.</t>
  </si>
  <si>
    <t xml:space="preserve">1.2. За довідками звертатися до Організатора: </t>
  </si>
  <si>
    <r>
      <rPr>
        <sz val="11"/>
        <color indexed="8"/>
        <rFont val="Calibri"/>
        <family val="2"/>
        <charset val="204"/>
      </rPr>
      <t xml:space="preserve">  -  з організаційних і комерційних питань контактна особа – Потурнак Сергій, тел. (050) 380-41-60, e-mail: </t>
    </r>
    <r>
      <rPr>
        <u/>
        <sz val="11"/>
        <color indexed="12"/>
        <rFont val="Calibri"/>
        <family val="2"/>
        <charset val="204"/>
      </rPr>
      <t>sergii.poturnakI@aval.ua;</t>
    </r>
    <r>
      <rPr>
        <sz val="10"/>
        <rFont val="Arial"/>
        <family val="2"/>
        <charset val="204"/>
      </rPr>
      <t xml:space="preserve">
  -  з питань, що стосуються технічних вимог і умов, контактна особа –  Мельниченко Олена, тел.  (050) 415-42-58, e-mail: </t>
    </r>
    <r>
      <rPr>
        <u/>
        <sz val="11"/>
        <color indexed="12"/>
        <rFont val="Calibri"/>
        <family val="2"/>
        <charset val="204"/>
      </rPr>
      <t xml:space="preserve">olena.melnychenko@aval.ua.
</t>
    </r>
    <r>
      <rPr>
        <sz val="11"/>
        <rFont val="Calibri"/>
        <family val="2"/>
        <charset val="204"/>
      </rPr>
      <t xml:space="preserve">  - з питань щодо роботи у електронній системі  – участі в електронній сесії, прохання звертатися до адміністратора системи - Сакович Сергія – (050) 443-70-88.</t>
    </r>
  </si>
  <si>
    <t>1.3. Організатор має право відмінити проведення закупівельної процедури на будь-якому його етапі без виникнення будь-яких зобов’язань зі свого боку стосовно предмету закупівлі та участі в ньому будь-якого залученого постачальника (надалі - Учасник закупівлі).</t>
  </si>
  <si>
    <t>1.4. Укладений за результатами закупівельної процедури договір, фіксує всі досягнуті сторонами домовленості, які не можуть бути змінені Учасником закупівлі після подання  ним комерційної пропозиції.</t>
  </si>
  <si>
    <t>1.5.  Інші документи Організатора і Учасників закупівлі не визначають права і обов’язки сторін у рамках даного Запиту.</t>
  </si>
  <si>
    <t>2. Порядок та умови подання комерційних пропозицій:</t>
  </si>
  <si>
    <t>2.1. Загальні вимоги до Комерційних пропозицій:</t>
  </si>
  <si>
    <t xml:space="preserve"> - Кожен документ, що входить до Комерційної пропозиції, має бути підписаний особою, що має право згідно з законодавством України діяти від імені Учасника без довіреності, або належним чином уповноваженою ним особою на підставі довіреності. В останньому випадку завірена копія довіреності додається до Комерційної пропозиції.
- Кожен документ, що входить до  Комерційної пропозиції, має бути скріплений печаткою Учасника.
- Документи (листи і інформаційні конверти), що входять до Комерційної пропозиції, мають бути скріплені або упаковані таким чином, щоб виключити випадкове випадіння або переміщення сторінок і інформаційних конвертів. 
- Жодні виправлення в тексті Комерційної пропозиції не мають сили, за винятком тих випадків, коли ці виправлення засвідчені рукописним надписом «виправленому вірити» і власноручним підписом уповноваженої особи, розташованим поруч з кожним виправленням.</t>
  </si>
  <si>
    <r>
      <rPr>
        <sz val="11"/>
        <color indexed="8"/>
        <rFont val="Calibri"/>
        <family val="2"/>
        <charset val="204"/>
      </rPr>
      <t xml:space="preserve">2.1.1. В разі проведення запиту шляхом електронної системи iProcurement, </t>
    </r>
    <r>
      <rPr>
        <b/>
        <sz val="11"/>
        <color indexed="8"/>
        <rFont val="Calibri"/>
        <family val="2"/>
        <charset val="204"/>
      </rPr>
      <t>пропозиція має бути роздрукована, завірена печатками, сканована та розміщена в системі iProcurement.</t>
    </r>
  </si>
  <si>
    <r>
      <rPr>
        <sz val="11"/>
        <color indexed="8"/>
        <rFont val="Calibri"/>
        <family val="2"/>
        <charset val="204"/>
      </rPr>
      <t xml:space="preserve">2.1.2. Всі документи, що входять до Комерційної пропозиції.
2.1.3.Склад комерційної пропозиції (скановані):
 - Заповнена та завірена перша стр. запиту (Форма закупівельної док.); 
 - Розрахунок ДЦ - ДЦ, локальний кошторис та підсумкову відомість ресурсів (Excel);
 - пояснювальна записка (в разі необхідності);
 - Протокол розбіжностей до запропонованого договору, в разі необхідності;
 - Електрона модель розрахунку ДЦ в форматі .imd;
 - Скан завірених установчих документів та інших документів вказаних в додатку 2 (можно надати на e-mail: </t>
    </r>
    <r>
      <rPr>
        <u/>
        <sz val="11"/>
        <color indexed="12"/>
        <rFont val="Calibri"/>
        <family val="2"/>
        <charset val="204"/>
      </rPr>
      <t>sergii.poturnakI@aval.ua</t>
    </r>
    <r>
      <rPr>
        <sz val="11"/>
        <rFont val="Calibri"/>
        <family val="2"/>
        <charset val="204"/>
      </rPr>
      <t>).</t>
    </r>
  </si>
  <si>
    <t>2.1.4. Всі документи, що входять до Комерційної пропозиції, мають бути підготовлені українською або російською мовою.</t>
  </si>
  <si>
    <t>2.2. Умови щодо порядку проведення запиту</t>
  </si>
  <si>
    <r>
      <rPr>
        <sz val="11"/>
        <color indexed="8"/>
        <rFont val="Calibri"/>
        <family val="2"/>
        <charset val="204"/>
      </rPr>
      <t>2.2.1. На будь-якому етапі Закупівельної процедури Учасники закупівлі мають право звернутися до Організатора за роз’ясненнями даної Документації. Запити на роз’яснення Документації мають подаватися електронною поштою на функціональну скриньку Організатора (</t>
    </r>
    <r>
      <rPr>
        <u/>
        <sz val="11"/>
        <color indexed="12"/>
        <rFont val="Calibri"/>
        <family val="2"/>
        <charset val="204"/>
      </rPr>
      <t>Procurement DEPARTMENT@aval.ua</t>
    </r>
    <r>
      <rPr>
        <sz val="10"/>
        <rFont val="Arial"/>
        <family val="2"/>
        <charset val="204"/>
      </rPr>
      <t xml:space="preserve">) або  за адресою </t>
    </r>
    <r>
      <rPr>
        <u/>
        <sz val="11"/>
        <color indexed="12"/>
        <rFont val="Calibri"/>
        <family val="2"/>
        <charset val="204"/>
      </rPr>
      <t xml:space="preserve">sergii.poturnak@aval.ua. </t>
    </r>
  </si>
  <si>
    <t>3. Загальні вимоги до Учасників. Підтвердження відповідності вимогам, що пред’являються</t>
  </si>
  <si>
    <t>3.1. У процедурі Запиту можуть взяти участь: 
- організації, які своєчасно подали належним чином підготовлену Комерційну пропозицію,
- організації, які відповідають усім вимогам, приведеним у закупівельній документації.
- організації, у яких відсутні невиконані рішення судових органів, які можуть вплинути на виконання учасником  зобов’язань перед Банком; 
- організація не має знаходитися в процесі ліквідації, реорганізації або під процедурою банкрутства; на її майно не має бути накладений арешт.</t>
  </si>
  <si>
    <t>4. Проведення переговорів та інші етапи Закупівельної процедури:</t>
  </si>
  <si>
    <t>Післі розгляду і оцінки комерційних пропозиці Організатор має право забезпечити проведення переговорів або застосувати електронні торги/електронний аукціон в рамках закупівельної процедури, використання додаткових запитів. У разі письмового звернення Учасника закупівлі з відмовою взяти участь у зазначених заходах,  Організатор закупівлі має право виключити такого учасника з процедури закупівлі.</t>
  </si>
  <si>
    <t>5. Відкриття в системі iProcurement наданих пропозицій, що поступили на запит:</t>
  </si>
  <si>
    <t xml:space="preserve">5.1. Організатор проводить процедуру одночасне відкриття наданих пропозицій, що поступили від Учасників.   </t>
  </si>
  <si>
    <t>6. Оцінка Пропозицій і проведення переговорів:</t>
  </si>
  <si>
    <t>Під час переговорів Організатор уникає розкриття іншим Учасникам змісту отриманих Комерційних пропозицій, а також ходу і змісту переговорів, тобто:
- будь-які переговори між Організатором і Учасником носять конфіденційний характер;
- жодна зі сторін переговорів не розкриває будь-якій іншій особі жодної технічної, цінової або іншої ринкової інформації, що відноситься до цих переговорів, без згоди іншої сторони.</t>
  </si>
  <si>
    <t>7.  Підписання договору:</t>
  </si>
  <si>
    <t xml:space="preserve">7.1. Договір між Організатором і Переможцем/Переможцями підписується в оптимальні для Організатора строки. </t>
  </si>
  <si>
    <t>7.2. Проведення запиту не передбачає автоматичного підписання договору. Організатор має право відмінити закупівлю на будь-якому етапі до підписання договору. Відміна закупівлі після підписання договору визначається умовами договору.</t>
  </si>
  <si>
    <t>8.  Повідомлення Учасників про результати запиту:</t>
  </si>
  <si>
    <t>9. Інші положення:</t>
  </si>
  <si>
    <t>Організатор має право відхилити Комерційну пропозицію Учасників, що уклали між собою будь-яку угоду з метою вплинути на визначення Переможця Закупівельної процедури.</t>
  </si>
  <si>
    <t>Найменування робіт</t>
  </si>
  <si>
    <t>Од. вим.</t>
  </si>
  <si>
    <t>Найменування матеріалів</t>
  </si>
  <si>
    <t>Кількість  матеріалів на Об'єм робіт</t>
  </si>
  <si>
    <t>шт</t>
  </si>
  <si>
    <t>Електромонтажні роботи</t>
  </si>
  <si>
    <t>СКС</t>
  </si>
  <si>
    <t>Інші роботи</t>
  </si>
  <si>
    <t>м.кв</t>
  </si>
  <si>
    <t>м.кв.</t>
  </si>
  <si>
    <t>м.п.</t>
  </si>
  <si>
    <t>паков.</t>
  </si>
  <si>
    <t>ВСЬОГО  ВАРТІСТЬ ЗАГАЛЬНОБУДІВЕЛЬНИХ РОБІТ, грн.( без ПДВ):</t>
  </si>
  <si>
    <t>ВСЬОГО  ВАРТІСТЬ МАТЕРІАЛІВ ПО ЗАГАЛЬНОБУДІВЕЛЬНИМ РОБОТАМ, грн.( без ПДВ):</t>
  </si>
  <si>
    <t>ВСЬОГО ВАРТІСТЬ ЕЛЕКТРОМОНТАЖНИХ РОБІТ , грн.( без ПДВ):</t>
  </si>
  <si>
    <t>ВСЬОГО ВАРТІСТЬ МАТЕРІАЛІВ ПО  ЕЛЕКТРОМОНТАЖУ , грн. ( без ПДВ):</t>
  </si>
  <si>
    <t>ВСЬОГО ВАРТІСТЬ МОНТАЖНИХ РОБІТ ПО СКС, грн.( без ПДВ):</t>
  </si>
  <si>
    <t>ВСЬОГО ВАРТІСТЬ МАТЕРІАЛІВ ПО СКС, грн. ( без ПДВ):</t>
  </si>
  <si>
    <t>Прокладання гофротруби з протяжкою кабеля</t>
  </si>
  <si>
    <t>Монтаж розподільчих коробок</t>
  </si>
  <si>
    <t>Монтаж розеток з підрозетником</t>
  </si>
  <si>
    <t>поставка замовника</t>
  </si>
  <si>
    <t>Монтаж вимикачів з підрозетником</t>
  </si>
  <si>
    <t>Прокладання кабелю вітой пари UTP</t>
  </si>
  <si>
    <t>Монтаж інформаційної розетки</t>
  </si>
  <si>
    <t>т</t>
  </si>
  <si>
    <t>Кабель комп'ютерный монолит Одескабель FTP КПВЭ-ВП cat.5E 4x2х0,51 мідь</t>
  </si>
  <si>
    <t>Розетка комп’ютерна подвійна Schneider Electric Asfora RJ45+RJ45 білий</t>
  </si>
  <si>
    <t>Обєм на одиницю виміру</t>
  </si>
  <si>
    <t>ВСЬОГО вартість робіт, грн.( без ПДВ)</t>
  </si>
  <si>
    <t>ВСЬОГО вартість матеріалів, грн.  (без ПДВ)</t>
  </si>
  <si>
    <t>ВСЬОГО ВАРТІСТЬ ІНШИХ РОБІТ грн.( без ПДВ):</t>
  </si>
  <si>
    <t>Ціна за одиницю виміру (без ПДВ), грн.</t>
  </si>
  <si>
    <t>Вартість всього (без ПДВ), грн.</t>
  </si>
  <si>
    <t>Ціна за одиницю виміру  (без ПДВ), грн.</t>
  </si>
  <si>
    <t>Вартість  всього (без ПДВ), грн.</t>
  </si>
  <si>
    <t>Коробка для зовнішнього монтажу Schneider Electric ASFORA білий EPH6100121</t>
  </si>
  <si>
    <t>ВСЬОГО ВАРТІСТЬ МАТЕРІАЛІВ, грн. (без ПДВ):</t>
  </si>
  <si>
    <t>ВСЬОГО ВАРТІСТЬ РОБІТ, грн.( без ПДВ):</t>
  </si>
  <si>
    <t>Вартість доставлення матеріалів</t>
  </si>
  <si>
    <t>ВСЬОГО ВАРТІСТЬ МАТЕРІАЛІВ Інших РОБІТ, грн. (без ПДВ):</t>
  </si>
  <si>
    <t>Мішок господарський 55х83 (40 г)</t>
  </si>
  <si>
    <t>Прокладання кабеля для колонок</t>
  </si>
  <si>
    <t>Монтаж та підлючення акустичної колонки</t>
  </si>
  <si>
    <t>Демонтажні роботи</t>
  </si>
  <si>
    <t>ВСЬОГО  ВАРТІСТЬ МАТЕРІАЛІВ ПО Демонтажним роботам, грн.( без ПДВ):</t>
  </si>
  <si>
    <t>Монтаж прожекторів</t>
  </si>
  <si>
    <t>ВСЬОГО  ВАРТІСТЬ Демонтажні роботи, грн.( без ПДВ):</t>
  </si>
  <si>
    <t>Стрічка самоклейка 48*300м*40мік</t>
  </si>
  <si>
    <t>Колодка 16 А 230 В с заземлением 6 гн. белый 90118600</t>
  </si>
  <si>
    <t xml:space="preserve">Монтаж ПВХ плінтуса на саморізи </t>
  </si>
  <si>
    <t xml:space="preserve">Комплект з'єднувачів TIS </t>
  </si>
  <si>
    <t xml:space="preserve">Комплект куточків внутрішніх TIS </t>
  </si>
  <si>
    <t xml:space="preserve">Комплект куточків зовнішніх TIS </t>
  </si>
  <si>
    <t xml:space="preserve">Комплект заглушок TIS </t>
  </si>
  <si>
    <t>Саморіз по металу 3.5x25 мм 100 шт Expert Fix</t>
  </si>
  <si>
    <t>уп</t>
  </si>
  <si>
    <t>м/п</t>
  </si>
  <si>
    <t>м</t>
  </si>
  <si>
    <t>LED світильник LightMaster LLT201, потужність 30Вт,  4000K білий</t>
  </si>
  <si>
    <t xml:space="preserve">Плівка поліетиленова 100 мк </t>
  </si>
  <si>
    <t xml:space="preserve">Укладання плитки с прирізкою (підготовка, грунтування, укладання, затирання швів) </t>
  </si>
  <si>
    <t>Прокладання кабелю до 4кв.мм включно</t>
  </si>
  <si>
    <t>Кабель силовий моноліт ЗЗЦМ ВВГнгП 3х1,5 мідь</t>
  </si>
  <si>
    <t>Підсилювач</t>
  </si>
  <si>
    <t>Монтаж та підключення підсилювача</t>
  </si>
  <si>
    <t>Монтаж роутера</t>
  </si>
  <si>
    <t>Роутер</t>
  </si>
  <si>
    <t>Конектор RJ45 8P8C ATCOM UTP Кат 5e</t>
  </si>
  <si>
    <t>Кабель силовий моноліт ЗЗЦМ ВВГнгП 3х2,5 мідь</t>
  </si>
  <si>
    <t>Загальнобудівельні роботи</t>
  </si>
  <si>
    <t>Один. вим.</t>
  </si>
  <si>
    <t>м.п</t>
  </si>
  <si>
    <t>Фарбування стін (за 2 рази + грунт) ral 7024</t>
  </si>
  <si>
    <t xml:space="preserve">Кріплення касового ящика </t>
  </si>
  <si>
    <t>Монтаж куточка споживача</t>
  </si>
  <si>
    <t>Світильник LED лінійний Videx 36W 1,2М 5000K VL-BN-36125</t>
  </si>
  <si>
    <t>Кабель спіральний OLFLEX SPIRAL 400 P 3G1/1500 чорний</t>
  </si>
  <si>
    <t>компл</t>
  </si>
  <si>
    <t>Дефектний акт</t>
  </si>
  <si>
    <t>№ з/п</t>
  </si>
  <si>
    <t>ВСЬОГО ПО Кошторису  без ПДВ, ГРН.:</t>
  </si>
  <si>
    <t>ВСЬОГО ПО Кошторису  з ПДВ, ГРН.:</t>
  </si>
  <si>
    <t>Гніздо з З/З з кришкою каучук Чорне</t>
  </si>
  <si>
    <t>Коробка розподільча  85х85х40 IP55 герметична зовнішня квадратна</t>
  </si>
  <si>
    <t>Рамка 2-х кратна "ASFORA"антрацит</t>
  </si>
  <si>
    <t>Коробка установча  65х45 IP30 під гіпсокартон</t>
  </si>
  <si>
    <t>Вимикач 1-кл. внутр. "ASFORA Schneider" бiлий</t>
  </si>
  <si>
    <t>Конектор прямий для шинопровода однофазного LD1000 білий</t>
  </si>
  <si>
    <t>Утримувач з клемами PE/N 21хN+20хPE / 5хN+6хPE</t>
  </si>
  <si>
    <t>Диф. вим. 1-п.+N 16A C 30mA (6kA) Hager A (A)</t>
  </si>
  <si>
    <t>Клема 2-х провідна х 4мм² з натискним важелем "WAGO"</t>
  </si>
  <si>
    <t>Клема 3-х провідна х 4мм² з натискним важелем "WAGO"</t>
  </si>
  <si>
    <t>Клема 5-х провідна х 4мм² з натискним важелем "WAGO"</t>
  </si>
  <si>
    <t>Гофротруба ПВХ D16 320Н з прот. 50м "КОПОС" стійка до УФ, чорн. (1416E D F50D)</t>
  </si>
  <si>
    <t>Таймер аналоговий 16А з резервом ходу Hager</t>
  </si>
  <si>
    <t>Демонтаж плінтуса (дерев'яний, пластиковий, порожок)</t>
  </si>
  <si>
    <t>кг</t>
  </si>
  <si>
    <t>л</t>
  </si>
  <si>
    <t>Обмежувач дверний</t>
  </si>
  <si>
    <t>Фарбування дверей, лиштви, дверної коробки ral 7024</t>
  </si>
  <si>
    <t>Хомут  4,0х250 чорний (100шт)</t>
  </si>
  <si>
    <t>Хомут e.ct.stand.280.4. black (100шт)</t>
  </si>
  <si>
    <t xml:space="preserve">Дзвоник Аско </t>
  </si>
  <si>
    <t>Монтаж та складання ЩРВ, ЩРН понад 24 місця (монтаж щита+монтаж автоматів+підключення автоматів та "0", "N" шин)</t>
  </si>
  <si>
    <t xml:space="preserve">Підключення кабелю електроживлення зі стелі/підлоги до столу+каса відкритої викладки через колодку на 6 гнізд </t>
  </si>
  <si>
    <t>Вимикач 2-кл. внутр. "ASFORA Schneider" бiлий</t>
  </si>
  <si>
    <t>Монтаж світильників лінійних 1200/600мм</t>
  </si>
  <si>
    <t>Монтаж комутаційної шафи (настінна шафа 19", 12U, глибина 500 мм) з установкою патч панелі без підключення</t>
  </si>
  <si>
    <t>Миття скляних вітрин/ролет з обох боків з їх очищенням  (вартість моючих входить в вартість)</t>
  </si>
  <si>
    <t>Монтаж світильників на підвісах</t>
  </si>
  <si>
    <t>X-LED 90ВТ ТРИКУТНИК білий (3X680) LSNTRI-90B</t>
  </si>
  <si>
    <t>Трос оцинкований 2мм</t>
  </si>
  <si>
    <t>Затискач для троса подвійний 2 мм</t>
  </si>
  <si>
    <t>посл.</t>
  </si>
  <si>
    <t>Штроблення із заробленням (кабель у гофрі)</t>
  </si>
  <si>
    <t>Настінна акустична система 4all Audio WALL 420E Black</t>
  </si>
  <si>
    <t>Шафа СКС</t>
  </si>
  <si>
    <t>Кріплення сейфу до підлоги</t>
  </si>
  <si>
    <t>Анкер распорный 12x120 мм</t>
  </si>
  <si>
    <t>Демонтаж дверних блоків дерев'яних</t>
  </si>
  <si>
    <t>Улаштування фальш-стін з ГКЛ в 1 шар (каркас+обшивка)</t>
  </si>
  <si>
    <t>Встановлення дерев'яних дверних блоків  з лиштвою</t>
  </si>
  <si>
    <t>Дверна коробка ОМіС Cortex 2070х100 мм білий silk matt</t>
  </si>
  <si>
    <t>комл</t>
  </si>
  <si>
    <t>Лиштва прямокутна телескоп 70х215х10/5 мм білий silk matt</t>
  </si>
  <si>
    <t>Петля FLUSH (ковбой)100*72*2  Black mat Kedr</t>
  </si>
  <si>
    <t>Корпус замка 410С-S Kevlar Black mat Kedr</t>
  </si>
  <si>
    <t>Ручка на квадраті Hroz 06 081AL Black mat Kedr</t>
  </si>
  <si>
    <t>Циліндр ZINK M60 ZCBM 30T*30 Black mat Kedr</t>
  </si>
  <si>
    <t>Накладка під циліндр ET0601 AL Black mat</t>
  </si>
  <si>
    <t>Матеріали (розписати у акті)</t>
  </si>
  <si>
    <t>км</t>
  </si>
  <si>
    <t>Кріплення (розписати в Акті)</t>
  </si>
  <si>
    <t>Перемикач I-0-II Hager 32А/230В</t>
  </si>
  <si>
    <t>Контактор для проводок Z-SCH230/1/25-20</t>
  </si>
  <si>
    <t>Виніс та навантаження сміття</t>
  </si>
  <si>
    <t>маш.</t>
  </si>
  <si>
    <t>ПДВ, ГРН.:</t>
  </si>
  <si>
    <t>Розетка 1-на З/К внутр. "ASFORA" антрацит</t>
  </si>
  <si>
    <t>Ізострічка ПВХ 0,13х19х10м (чорна) Е-Next</t>
  </si>
  <si>
    <t>Кабель акустичний 2х2,5 кв.мм</t>
  </si>
  <si>
    <t>Демонтаж електропроводки до 100м2 (прибрати кабелі по стелі, стінам, підлоги, демонтувати розетки вимикачі датчики, знеструмити, заізолювати)</t>
  </si>
  <si>
    <t>Демонтаж ГКЛ перегородок</t>
  </si>
  <si>
    <t>м2</t>
  </si>
  <si>
    <t>Демонтаж облицювання з ГКЛ</t>
  </si>
  <si>
    <t>Демонтаж стелі типу грилятто</t>
  </si>
  <si>
    <t>Доставка (Чубинське-Житомир)</t>
  </si>
  <si>
    <t>Вивіз сміття (машина 5 т)</t>
  </si>
  <si>
    <t>Фарбування  багаторівневої стелі з ГКЛ (К=1,1)</t>
  </si>
  <si>
    <t>Монтаж стелі типу грильятто</t>
  </si>
  <si>
    <t>Встановлення підлогово кабель каналу</t>
  </si>
  <si>
    <t xml:space="preserve">Кабель канал підлоговий </t>
  </si>
  <si>
    <t xml:space="preserve">Найменування будови та її адреса: Відкриття магазину за адресою м.Житомир, пл. Житній ринок, 1 , ТЦ "Житній ринок", 85кв.м, 1й поверх </t>
  </si>
  <si>
    <t>Клей для плитки Ceresit СМ11</t>
  </si>
  <si>
    <t xml:space="preserve">Ceresit СТ 17/10 Глибокопроникаюча грунтовка </t>
  </si>
  <si>
    <t>Заповнювач швів водостійкий ТМ Церезит СЕ 40/02  2кг.Кольоровий шов  (колір - погоджується з Замовником)</t>
  </si>
  <si>
    <t>Плитка керамічна 600*600 (бежева - аналогічно існуючій)</t>
  </si>
  <si>
    <t>Плінтус ПВХ TIS  18х56х2500 мм (клір погоджується окремо)</t>
  </si>
  <si>
    <t>Профіль BauGut ARMOSTEEL CW 75/3 м 0,5 мм</t>
  </si>
  <si>
    <t>Стеклолента самоклеящаяся BauGut 50мм х 20м</t>
  </si>
  <si>
    <t>Саморез со сверлом по металлу для гипсокартона 3,5x9,5 мм 100 шт Expert Fix</t>
  </si>
  <si>
    <t>Профіль BauGut UW 75/3 м 0,5 мм</t>
  </si>
  <si>
    <t xml:space="preserve">Дюбель 6/40 з гриб. комірцем і забив. шурупом (100шт.) </t>
  </si>
  <si>
    <t>Стеля типу грилято в компелекті 100*100 чорна ( в акті розписати)</t>
  </si>
  <si>
    <t>Гіпсокартон звичайний Knauf 2000x1200х12,5 мм 2,4 кв. м</t>
  </si>
  <si>
    <t>Демонтаж ЩР без лічильника (із збереженням)</t>
  </si>
  <si>
    <t>Демонтаж світильників (лінійних та 600*600)</t>
  </si>
  <si>
    <t>Влаштування ГКЛ коробу на стелі (100*500(Н))</t>
  </si>
  <si>
    <t>Гіпсокартон звичайний Knauf 2000x1200х9,5 мм 2,4 кв. м</t>
  </si>
  <si>
    <t>Профіль BauGut ARMOSTEEL CW 75/4 м 0,5 мм</t>
  </si>
  <si>
    <t>Профіль BauGut UW 75/4 м 0,5 мм</t>
  </si>
  <si>
    <t xml:space="preserve">Шпаклювання багаторівневої стелі з розчищенням до 30%  (2-шарова шпаклівка, грунтовка і шліфування) K=1,1 </t>
  </si>
  <si>
    <t>Шпаклювання коробу на стелі з ГКЛ</t>
  </si>
  <si>
    <t>Фарбування  коробу на стелі з ГКЛ (К=1,1)</t>
  </si>
  <si>
    <t>Фарба акрилатна Aura® Luxpro 7  RAL 7024</t>
  </si>
  <si>
    <t>Емаль акрилова Velux Kompozit для вікон та дверей база С база під тонування шовковистий мат 0,75 л   RAL 7024</t>
  </si>
  <si>
    <t>Розчинник Уай-Спірит</t>
  </si>
  <si>
    <t xml:space="preserve">Шпаклювання відкосів  з розчищенням до 30% (2-шарова шпаклівка, грунтовка і шліфування) </t>
  </si>
  <si>
    <t xml:space="preserve">Шпаклювання стін і перегородок  з розчищенням до 30% (2-шарова шпаклівка, грунтовка і шліфування) </t>
  </si>
  <si>
    <t>Фарбування відкосів (за 2 рази + грунт) ral 7024</t>
  </si>
  <si>
    <t>Фарба акрилатна Aura® Luxpro 7  RAL 7047 (колір уточннити)</t>
  </si>
  <si>
    <t>ВСЬОГО ВАРТІСТЬ РОБІТ З МОНТАЖУ МЕБЛІВ,  грн.( без ПДВ):</t>
  </si>
  <si>
    <t>ВСЬОГО ВАРТІСТЬ МАТЕРІАЛІВ  Т З МОНТАЖУ МЕБЛІВ, грн. ( без ПДВ):</t>
  </si>
  <si>
    <t>Заміна серцевини замка на скляних дверях</t>
  </si>
  <si>
    <t xml:space="preserve">шт </t>
  </si>
  <si>
    <t>Серцевина замка</t>
  </si>
  <si>
    <t xml:space="preserve">Монтаж меблів та рекламних носіїв </t>
  </si>
  <si>
    <t>Монтаж та підключення Стіл-каса технічної зони 800 мм</t>
  </si>
  <si>
    <t>Монтаж та підключення Стіл трапеція 600х1000</t>
  </si>
  <si>
    <t>Монтаж та підключення Модуль настінний універсальний 1 200 мм</t>
  </si>
  <si>
    <t>Монтаж та підключення Модуль настінний універсальний 1 800 мм</t>
  </si>
  <si>
    <t>Монтаж та підключення Модуль настінний універсальний 2400 мм</t>
  </si>
  <si>
    <t>Збірка Панелі операторскої  2400</t>
  </si>
  <si>
    <t>Збірка та встановлення стелажів оцинкованих 400*900</t>
  </si>
  <si>
    <t>Монтаж та підключення  Панелі операторскої 1800</t>
  </si>
  <si>
    <t>Монтаж та підключення  Панелі операторскої 2400</t>
  </si>
  <si>
    <t>Дрібний ремонт меблів б/у</t>
  </si>
  <si>
    <t>Монтаж шафи для одягу  600*600*1,95</t>
  </si>
  <si>
    <t>монтаж стола парти 500*1000</t>
  </si>
  <si>
    <t>Монтаж та підключення лайт бокса рекламного 630*2400</t>
  </si>
  <si>
    <t>Монтаж та підключення лайт бокса рекламного 630*1215 з кріпленням на кронштейні</t>
  </si>
  <si>
    <t>Монтаж та підключення логотипа та напису "TEHNO" за касою</t>
  </si>
  <si>
    <t>Розетка 1-на З/К внутр. "ASFORA" біла</t>
  </si>
  <si>
    <t>Розвантаження та занесення меблів та обладнання</t>
  </si>
  <si>
    <t>Тросовий підвіс для шинопроводу LD 2002 150 см</t>
  </si>
  <si>
    <t>копм</t>
  </si>
  <si>
    <t>Трек для LED світильника, білий  CAB2000 2м</t>
  </si>
  <si>
    <t xml:space="preserve">Збірка стелажів  для товару </t>
  </si>
  <si>
    <t>витратні матеріали (Розписати в Акті)</t>
  </si>
  <si>
    <t>Наконечники трубчаті НТ 1,5-2,5 зелені (100шт)</t>
  </si>
  <si>
    <t>Кабель силовий багатожильний ЗЗКМ ВВГнг 5х4 мідь</t>
  </si>
  <si>
    <t>Колодка клемна АСКОУКРЕМ TB6006 чорний A0130050024</t>
  </si>
  <si>
    <t>Демонтаж керамічної плитки (плитка + клей)</t>
  </si>
  <si>
    <t>люд/год</t>
  </si>
  <si>
    <t>Монтаж шинопроводу (пристрій кріплень + монтаж шинопроводу + підключення до електрики)</t>
  </si>
  <si>
    <t>Післябудівельне прибирання приміщення (вартість засобів для чищення входить у ціну)</t>
  </si>
  <si>
    <t xml:space="preserve">Фарбування стін підсобного приміщення  (за 2 рази + грунт) ral </t>
  </si>
  <si>
    <t>Полотно дверное PL-00 ПГ 2000х700 мм Белый супермат</t>
  </si>
  <si>
    <t>Монтаж закладного профілю  з посиленням брусом</t>
  </si>
  <si>
    <t>Брус Лісбудінвест цельные конструкция 40х50х1500 мм сосна</t>
  </si>
  <si>
    <t>Саморіз по дереву 3.5x35 мм 100 шт Expert Fix</t>
  </si>
  <si>
    <t>Кабель силовий багатожильний ЗЗКМ ШВВП 2х0,5 мідь</t>
  </si>
  <si>
    <t>Монтаж закладної деталі для кріплення лайтбокса рекламного</t>
  </si>
  <si>
    <t xml:space="preserve">Перенесення настінних пультів керування фанкойлами </t>
  </si>
  <si>
    <t>Шпаклевка Sniezka ACRYL-PUTZ FS20</t>
  </si>
  <si>
    <t>ТО фанкойлів (очистка фільтру внутрішнього блоку, промивка дренажу)</t>
  </si>
  <si>
    <t>Пофарбування профілю</t>
  </si>
  <si>
    <t>Монтаж вбудованих світильників 600*600</t>
  </si>
  <si>
    <t>Світильник адміністративний Expert 36 Вт 4000 ДВО XH36-18 IP20</t>
  </si>
  <si>
    <t>Світильник для аваріного освітлення</t>
  </si>
  <si>
    <t>Світильник аварійний "Вихід"</t>
  </si>
  <si>
    <t>Монтаж світильника аварійного "ВИХІД"</t>
  </si>
  <si>
    <t>Автоматичний вимикач Hager 3P 6kA C-25A 3M MC325A</t>
  </si>
  <si>
    <t>Рамка Schneider Electric ASFORA антрацит EPH5800171</t>
  </si>
  <si>
    <t>Рамка п'ятимісна Schneider Electric ASFORA горизонтальна білий EPH5800521</t>
  </si>
  <si>
    <t>Рамка двомісна Schneider Electric Asfora горизонтальна білий EPH5800221</t>
  </si>
  <si>
    <t>Авт. вим. 1-п. C 10A (6kA) 1M Hager (A)</t>
  </si>
  <si>
    <t>Щиток розподільчий Hager VS412PD</t>
  </si>
  <si>
    <t xml:space="preserve"> </t>
  </si>
  <si>
    <t>Закриття плівкою підлоги, перфорованої сітки, вхідної групи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</si>
</sst>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_-;_-* &quot;-&quot;??_₴_-;_-@_-"/>
    <numFmt numFmtId="165" formatCode="[$-419]General"/>
    <numFmt numFmtId="166" formatCode="#,##0.00_ ;[Red]\-#,##0.00\ "/>
  </numFmts>
  <fonts count="51">
    <font>
      <sz val="10"/>
      <name val="Arial"/>
      <charset val="134"/>
    </font>
    <font>
      <sz val="11"/>
      <color theme="1"/>
      <name val="Calibri"/>
      <family val="2"/>
      <charset val="204"/>
      <scheme val="minor"/>
    </font>
    <font>
      <sz val="10"/>
      <name val="Arial"/>
      <family val="2"/>
      <charset val="204"/>
    </font>
    <font>
      <sz val="11"/>
      <name val="Calibri"/>
      <family val="2"/>
      <charset val="204"/>
    </font>
    <font>
      <sz val="11"/>
      <color indexed="8"/>
      <name val="Calibri"/>
      <family val="2"/>
      <charset val="204"/>
    </font>
    <font>
      <b/>
      <sz val="10"/>
      <name val="Century Gothic"/>
      <family val="2"/>
      <charset val="204"/>
    </font>
    <font>
      <b/>
      <sz val="10"/>
      <color indexed="8"/>
      <name val="Century Gothic"/>
      <family val="2"/>
      <charset val="204"/>
    </font>
    <font>
      <b/>
      <sz val="12"/>
      <name val="Century Gothic"/>
      <family val="2"/>
      <charset val="204"/>
    </font>
    <font>
      <u/>
      <sz val="11"/>
      <color indexed="8"/>
      <name val="Calibri"/>
      <family val="2"/>
      <charset val="204"/>
    </font>
    <font>
      <sz val="11"/>
      <color indexed="8"/>
      <name val="Century Gothic"/>
      <family val="2"/>
      <charset val="204"/>
    </font>
    <font>
      <sz val="9"/>
      <name val="Century Gothic"/>
      <family val="2"/>
      <charset val="204"/>
    </font>
    <font>
      <sz val="10"/>
      <color indexed="8"/>
      <name val="Century Gothic"/>
      <family val="2"/>
      <charset val="204"/>
    </font>
    <font>
      <b/>
      <sz val="14"/>
      <name val="Century Gothic"/>
      <family val="2"/>
      <charset val="204"/>
    </font>
    <font>
      <sz val="14"/>
      <color indexed="8"/>
      <name val="Century Gothic"/>
      <family val="2"/>
      <charset val="204"/>
    </font>
    <font>
      <i/>
      <sz val="10"/>
      <name val="Century Gothic"/>
      <family val="2"/>
      <charset val="204"/>
    </font>
    <font>
      <sz val="10"/>
      <name val="Century Gothic"/>
      <family val="2"/>
      <charset val="204"/>
    </font>
    <font>
      <b/>
      <sz val="8"/>
      <color rgb="FF000000"/>
      <name val="Arial"/>
      <family val="2"/>
      <charset val="204"/>
    </font>
    <font>
      <i/>
      <sz val="11"/>
      <color rgb="FF7F7F7F"/>
      <name val="Calibri"/>
      <family val="2"/>
      <charset val="204"/>
      <scheme val="minor"/>
    </font>
    <font>
      <sz val="10"/>
      <name val="Arial Cyr"/>
      <charset val="204"/>
    </font>
    <font>
      <sz val="11"/>
      <name val="Calibri"/>
      <family val="2"/>
      <charset val="204"/>
    </font>
    <font>
      <b/>
      <sz val="13"/>
      <color indexed="56"/>
      <name val="Calibri"/>
      <family val="2"/>
      <charset val="204"/>
    </font>
    <font>
      <sz val="8"/>
      <color rgb="FF000000"/>
      <name val="Arial"/>
      <family val="2"/>
      <charset val="204"/>
    </font>
    <font>
      <sz val="12"/>
      <color rgb="FF000000"/>
      <name val="Arial"/>
      <family val="2"/>
      <charset val="204"/>
    </font>
    <font>
      <sz val="1"/>
      <color rgb="FF000000"/>
      <name val="Arial"/>
      <family val="2"/>
      <charset val="204"/>
    </font>
    <font>
      <sz val="10"/>
      <color rgb="FF000000"/>
      <name val="Arial"/>
      <family val="2"/>
      <charset val="204"/>
    </font>
    <font>
      <sz val="11"/>
      <color theme="1"/>
      <name val="Calibri"/>
      <family val="2"/>
      <charset val="204"/>
      <scheme val="minor"/>
    </font>
    <font>
      <b/>
      <sz val="10"/>
      <color rgb="FF000000"/>
      <name val="Arial"/>
      <family val="2"/>
      <charset val="204"/>
    </font>
    <font>
      <i/>
      <sz val="10"/>
      <color rgb="FF000000"/>
      <name val="Arial"/>
      <family val="2"/>
      <charset val="204"/>
    </font>
    <font>
      <b/>
      <i/>
      <sz val="10"/>
      <color rgb="FF000000"/>
      <name val="Arial"/>
      <family val="2"/>
      <charset val="204"/>
    </font>
    <font>
      <b/>
      <i/>
      <sz val="14"/>
      <color rgb="FFFF8000"/>
      <name val="Bookman Old Style"/>
      <family val="1"/>
      <charset val="204"/>
    </font>
    <font>
      <sz val="11"/>
      <color indexed="9"/>
      <name val="Calibri"/>
      <family val="2"/>
      <charset val="204"/>
    </font>
    <font>
      <sz val="10"/>
      <name val="Helv"/>
      <charset val="204"/>
    </font>
    <font>
      <sz val="11"/>
      <color indexed="8"/>
      <name val="Calibri"/>
      <family val="2"/>
      <charset val="204"/>
    </font>
    <font>
      <i/>
      <sz val="8"/>
      <color rgb="FFFF8000"/>
      <name val="Bookman Old Style"/>
      <family val="1"/>
      <charset val="204"/>
    </font>
    <font>
      <sz val="11"/>
      <color rgb="FF000000"/>
      <name val="Calibri"/>
      <family val="2"/>
      <charset val="204"/>
    </font>
    <font>
      <b/>
      <sz val="12"/>
      <color rgb="FF000000"/>
      <name val="Arial"/>
      <family val="2"/>
      <charset val="204"/>
    </font>
    <font>
      <sz val="10"/>
      <color rgb="FFCA6500"/>
      <name val="Arial"/>
      <family val="2"/>
      <charset val="204"/>
    </font>
    <font>
      <i/>
      <sz val="8"/>
      <color rgb="FF000000"/>
      <name val="Arial"/>
      <family val="2"/>
      <charset val="204"/>
    </font>
    <font>
      <u/>
      <sz val="10"/>
      <color theme="10"/>
      <name val="Arial Cyr"/>
      <charset val="204"/>
    </font>
    <font>
      <u/>
      <sz val="11"/>
      <color indexed="12"/>
      <name val="Calibri"/>
      <family val="2"/>
      <charset val="204"/>
    </font>
    <font>
      <b/>
      <sz val="11"/>
      <color indexed="8"/>
      <name val="Calibri"/>
      <family val="2"/>
      <charset val="204"/>
    </font>
    <font>
      <sz val="10"/>
      <name val="Arial"/>
      <family val="2"/>
      <charset val="204"/>
    </font>
    <font>
      <sz val="11"/>
      <color theme="1"/>
      <name val="Times New Roman"/>
      <family val="1"/>
      <charset val="204"/>
    </font>
    <font>
      <sz val="11"/>
      <color indexed="8"/>
      <name val="Calibri"/>
      <family val="2"/>
      <charset val="204"/>
    </font>
    <font>
      <b/>
      <sz val="11"/>
      <color theme="1"/>
      <name val="Times New Roman"/>
      <family val="1"/>
      <charset val="204"/>
    </font>
    <font>
      <sz val="10"/>
      <name val="Arial Cyr"/>
      <family val="2"/>
      <charset val="204"/>
    </font>
    <font>
      <sz val="11"/>
      <name val="Times New Roman"/>
      <family val="1"/>
      <charset val="204"/>
    </font>
    <font>
      <sz val="11"/>
      <color rgb="FF000000"/>
      <name val="Times New Roman"/>
      <family val="1"/>
      <charset val="204"/>
    </font>
    <font>
      <sz val="12"/>
      <name val="Calibri"/>
      <family val="2"/>
      <charset val="204"/>
      <scheme val="minor"/>
    </font>
    <font>
      <sz val="11"/>
      <color indexed="8"/>
      <name val="Times New Roman"/>
      <family val="1"/>
      <charset val="204"/>
    </font>
    <font>
      <sz val="8"/>
      <name val="Arial"/>
      <charset val="134"/>
    </font>
  </fonts>
  <fills count="13">
    <fill>
      <patternFill patternType="none"/>
    </fill>
    <fill>
      <patternFill patternType="gray125"/>
    </fill>
    <fill>
      <patternFill patternType="solid">
        <fgColor indexed="9"/>
        <bgColor indexed="64"/>
      </patternFill>
    </fill>
    <fill>
      <patternFill patternType="solid">
        <fgColor indexed="55"/>
        <bgColor indexed="64"/>
      </patternFill>
    </fill>
    <fill>
      <patternFill patternType="solid">
        <fgColor theme="0"/>
        <bgColor indexed="64"/>
      </patternFill>
    </fill>
    <fill>
      <patternFill patternType="solid">
        <fgColor indexed="43"/>
        <bgColor indexed="8"/>
      </patternFill>
    </fill>
    <fill>
      <patternFill patternType="solid">
        <fgColor indexed="50"/>
        <bgColor indexed="64"/>
      </patternFill>
    </fill>
    <fill>
      <patternFill patternType="solid">
        <fgColor indexed="50"/>
        <bgColor indexed="8"/>
      </patternFill>
    </fill>
    <fill>
      <patternFill patternType="solid">
        <fgColor indexed="29"/>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0"/>
        <bgColor rgb="FF000000"/>
      </patternFill>
    </fill>
    <fill>
      <patternFill patternType="solid">
        <fgColor rgb="FFFFC000"/>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right/>
      <top style="medium">
        <color auto="1"/>
      </top>
      <bottom/>
      <diagonal/>
    </border>
    <border>
      <left style="medium">
        <color auto="1"/>
      </left>
      <right style="thin">
        <color auto="1"/>
      </right>
      <top style="thin">
        <color auto="1"/>
      </top>
      <bottom style="thin">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bottom/>
      <diagonal/>
    </border>
    <border>
      <left style="thin">
        <color auto="1"/>
      </left>
      <right style="medium">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right/>
      <top/>
      <bottom style="thick">
        <color indexed="22"/>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right style="thin">
        <color indexed="64"/>
      </right>
      <top/>
      <bottom style="thin">
        <color indexed="64"/>
      </bottom>
      <diagonal/>
    </border>
    <border>
      <left style="thin">
        <color indexed="64"/>
      </left>
      <right/>
      <top style="thin">
        <color indexed="64"/>
      </top>
      <bottom/>
      <diagonal/>
    </border>
  </borders>
  <cellStyleXfs count="73">
    <xf numFmtId="0" fontId="0" fillId="0" borderId="0"/>
    <xf numFmtId="0" fontId="18" fillId="0" borderId="0"/>
    <xf numFmtId="0" fontId="16" fillId="0" borderId="0">
      <alignment horizontal="center" vertical="center"/>
    </xf>
    <xf numFmtId="164" fontId="2" fillId="0" borderId="0" applyFont="0" applyFill="0" applyBorder="0" applyAlignment="0" applyProtection="0"/>
    <xf numFmtId="0" fontId="4" fillId="0" borderId="0"/>
    <xf numFmtId="0" fontId="27" fillId="0" borderId="0">
      <alignment horizontal="left" vertical="top"/>
    </xf>
    <xf numFmtId="0" fontId="25" fillId="0" borderId="0"/>
    <xf numFmtId="0" fontId="16" fillId="0" borderId="0">
      <alignment horizontal="center" vertical="center"/>
    </xf>
    <xf numFmtId="0" fontId="17" fillId="0" borderId="0" applyNumberFormat="0" applyFill="0" applyBorder="0" applyAlignment="0" applyProtection="0"/>
    <xf numFmtId="0" fontId="25" fillId="0" borderId="0"/>
    <xf numFmtId="0" fontId="3" fillId="0" borderId="0">
      <alignment vertical="center"/>
    </xf>
    <xf numFmtId="0" fontId="21" fillId="0" borderId="0">
      <alignment horizontal="left" vertical="top"/>
    </xf>
    <xf numFmtId="0" fontId="25" fillId="0" borderId="0"/>
    <xf numFmtId="0" fontId="35" fillId="0" borderId="0">
      <alignment horizontal="left" vertical="top"/>
    </xf>
    <xf numFmtId="0" fontId="21" fillId="0" borderId="0">
      <alignment horizontal="right" vertical="top"/>
    </xf>
    <xf numFmtId="0" fontId="4" fillId="0" borderId="0"/>
    <xf numFmtId="0" fontId="26" fillId="0" borderId="0">
      <alignment horizontal="left" vertical="top"/>
    </xf>
    <xf numFmtId="0" fontId="21" fillId="0" borderId="0">
      <alignment horizontal="center" vertical="top"/>
    </xf>
    <xf numFmtId="0" fontId="4" fillId="0" borderId="0">
      <protection locked="0"/>
    </xf>
    <xf numFmtId="0" fontId="32" fillId="0" borderId="0"/>
    <xf numFmtId="0" fontId="36" fillId="0" borderId="0">
      <alignment horizontal="left" vertical="top"/>
    </xf>
    <xf numFmtId="0" fontId="30" fillId="8" borderId="0" applyNumberFormat="0" applyBorder="0" applyAlignment="0" applyProtection="0"/>
    <xf numFmtId="0" fontId="16" fillId="0" borderId="0">
      <alignment horizontal="center" vertical="center"/>
    </xf>
    <xf numFmtId="0" fontId="2" fillId="0" borderId="0"/>
    <xf numFmtId="165" fontId="34" fillId="0" borderId="0" applyBorder="0" applyProtection="0"/>
    <xf numFmtId="0" fontId="20" fillId="0" borderId="15" applyNumberFormat="0" applyFill="0" applyAlignment="0" applyProtection="0"/>
    <xf numFmtId="0" fontId="23" fillId="0" borderId="0">
      <alignment horizontal="left" vertical="top"/>
    </xf>
    <xf numFmtId="0" fontId="4" fillId="0" borderId="0"/>
    <xf numFmtId="0" fontId="25" fillId="0" borderId="0"/>
    <xf numFmtId="0" fontId="21" fillId="0" borderId="0">
      <alignment horizontal="center" vertical="top"/>
    </xf>
    <xf numFmtId="0" fontId="26" fillId="0" borderId="0">
      <alignment horizontal="left" vertical="top"/>
    </xf>
    <xf numFmtId="0" fontId="41" fillId="0" borderId="0"/>
    <xf numFmtId="0" fontId="26" fillId="0" borderId="0">
      <alignment horizontal="right" vertical="top"/>
    </xf>
    <xf numFmtId="0" fontId="24" fillId="0" borderId="0">
      <alignment horizontal="right" vertical="top"/>
    </xf>
    <xf numFmtId="0" fontId="37" fillId="0" borderId="0">
      <alignment horizontal="left" vertical="top"/>
    </xf>
    <xf numFmtId="0" fontId="33" fillId="0" borderId="0">
      <alignment horizontal="left" vertical="top"/>
    </xf>
    <xf numFmtId="0" fontId="22" fillId="0" borderId="0">
      <alignment horizontal="left" vertical="top"/>
    </xf>
    <xf numFmtId="0" fontId="24" fillId="0" borderId="0">
      <alignment horizontal="left" vertical="top"/>
    </xf>
    <xf numFmtId="0" fontId="22" fillId="0" borderId="0">
      <alignment horizontal="left" vertical="top"/>
    </xf>
    <xf numFmtId="0" fontId="29" fillId="0" borderId="0">
      <alignment horizontal="left" vertical="center"/>
    </xf>
    <xf numFmtId="0" fontId="24" fillId="0" borderId="0">
      <alignment horizontal="left" vertical="top"/>
    </xf>
    <xf numFmtId="0" fontId="28" fillId="0" borderId="0">
      <alignment horizontal="left" vertical="top"/>
    </xf>
    <xf numFmtId="0" fontId="24" fillId="0" borderId="0">
      <alignment horizontal="left" vertical="top"/>
    </xf>
    <xf numFmtId="0" fontId="24" fillId="0" borderId="0">
      <alignment horizontal="left" vertical="top"/>
    </xf>
    <xf numFmtId="0" fontId="24" fillId="0" borderId="0">
      <alignment horizontal="left" vertical="top"/>
    </xf>
    <xf numFmtId="0" fontId="38" fillId="0" borderId="0" applyNumberFormat="0" applyFill="0" applyBorder="0" applyAlignment="0" applyProtection="0"/>
    <xf numFmtId="0" fontId="25" fillId="0" borderId="1"/>
    <xf numFmtId="0" fontId="18" fillId="0" borderId="0"/>
    <xf numFmtId="0" fontId="25" fillId="0" borderId="0"/>
    <xf numFmtId="0" fontId="19" fillId="0" borderId="0">
      <alignment vertical="center"/>
    </xf>
    <xf numFmtId="0" fontId="25" fillId="0" borderId="0"/>
    <xf numFmtId="0" fontId="25" fillId="0" borderId="0"/>
    <xf numFmtId="0" fontId="25" fillId="0" borderId="0"/>
    <xf numFmtId="0" fontId="18" fillId="0" borderId="0"/>
    <xf numFmtId="0" fontId="31" fillId="0" borderId="0"/>
    <xf numFmtId="164" fontId="2" fillId="0" borderId="0" applyFont="0" applyFill="0" applyBorder="0" applyAlignment="0" applyProtection="0"/>
    <xf numFmtId="0" fontId="43" fillId="0" borderId="0">
      <protection locked="0"/>
    </xf>
    <xf numFmtId="0" fontId="43" fillId="0" borderId="0"/>
    <xf numFmtId="0" fontId="45" fillId="0" borderId="0"/>
    <xf numFmtId="0" fontId="1" fillId="0" borderId="0"/>
    <xf numFmtId="0" fontId="1" fillId="0" borderId="0"/>
    <xf numFmtId="0" fontId="1" fillId="0" borderId="0"/>
    <xf numFmtId="0" fontId="4" fillId="0" borderId="0"/>
    <xf numFmtId="0" fontId="1" fillId="0" borderId="0"/>
    <xf numFmtId="0" fontId="2" fillId="0" borderId="0"/>
    <xf numFmtId="0" fontId="1" fillId="0" borderId="1"/>
    <xf numFmtId="0" fontId="1" fillId="0" borderId="0"/>
    <xf numFmtId="0" fontId="3" fillId="0" borderId="0">
      <alignment vertical="center"/>
    </xf>
    <xf numFmtId="0" fontId="1" fillId="0" borderId="0"/>
    <xf numFmtId="0" fontId="1" fillId="0" borderId="0"/>
    <xf numFmtId="0" fontId="1" fillId="0" borderId="0"/>
    <xf numFmtId="0" fontId="4" fillId="0" borderId="0">
      <protection locked="0"/>
    </xf>
    <xf numFmtId="0" fontId="4" fillId="0" borderId="0"/>
  </cellStyleXfs>
  <cellXfs count="241">
    <xf numFmtId="0" fontId="0" fillId="0" borderId="0" xfId="0"/>
    <xf numFmtId="0" fontId="4" fillId="0" borderId="0" xfId="4"/>
    <xf numFmtId="0" fontId="5" fillId="0" borderId="0" xfId="47" applyFont="1" applyAlignment="1">
      <alignment horizontal="left" vertical="top"/>
    </xf>
    <xf numFmtId="0" fontId="6" fillId="0" borderId="0" xfId="4" applyFont="1" applyAlignment="1">
      <alignment vertical="center" wrapText="1"/>
    </xf>
    <xf numFmtId="0" fontId="8" fillId="0" borderId="5" xfId="4" applyFont="1" applyBorder="1" applyAlignment="1">
      <alignment horizontal="left" vertical="top"/>
    </xf>
    <xf numFmtId="0" fontId="4" fillId="0" borderId="5" xfId="4" applyBorder="1" applyAlignment="1">
      <alignment horizontal="left" vertical="center"/>
    </xf>
    <xf numFmtId="0" fontId="4" fillId="0" borderId="0" xfId="4" applyAlignment="1">
      <alignment horizontal="left" vertical="center"/>
    </xf>
    <xf numFmtId="0" fontId="4" fillId="0" borderId="5" xfId="4" applyBorder="1"/>
    <xf numFmtId="0" fontId="4" fillId="0" borderId="10" xfId="4" applyBorder="1" applyAlignment="1">
      <alignment horizontal="left" vertical="center"/>
    </xf>
    <xf numFmtId="0" fontId="4" fillId="0" borderId="10" xfId="4" applyBorder="1"/>
    <xf numFmtId="0" fontId="9" fillId="0" borderId="0" xfId="9" applyFont="1"/>
    <xf numFmtId="0" fontId="11" fillId="0" borderId="0" xfId="9" applyFont="1"/>
    <xf numFmtId="0" fontId="5" fillId="0" borderId="0" xfId="47" applyFont="1" applyAlignment="1">
      <alignment horizontal="center" vertical="top" wrapText="1"/>
    </xf>
    <xf numFmtId="0" fontId="11" fillId="0" borderId="0" xfId="9" applyFont="1" applyAlignment="1">
      <alignment horizontal="center" vertical="top" wrapText="1"/>
    </xf>
    <xf numFmtId="0" fontId="11" fillId="0" borderId="0" xfId="9" applyFont="1" applyAlignment="1">
      <alignment wrapText="1"/>
    </xf>
    <xf numFmtId="0" fontId="9" fillId="0" borderId="1" xfId="9" applyFont="1" applyBorder="1"/>
    <xf numFmtId="0" fontId="6" fillId="0" borderId="1" xfId="9" applyFont="1" applyBorder="1" applyAlignment="1">
      <alignment horizontal="center" vertical="center"/>
    </xf>
    <xf numFmtId="0" fontId="11" fillId="0" borderId="13" xfId="9" applyFont="1" applyBorder="1"/>
    <xf numFmtId="0" fontId="11" fillId="0" borderId="0" xfId="9" applyFont="1" applyAlignment="1">
      <alignment horizontal="left" wrapText="1"/>
    </xf>
    <xf numFmtId="0" fontId="11" fillId="0" borderId="0" xfId="9" applyFont="1" applyAlignment="1">
      <alignment horizontal="left"/>
    </xf>
    <xf numFmtId="4" fontId="42" fillId="4" borderId="1" xfId="47" applyNumberFormat="1" applyFont="1" applyFill="1" applyBorder="1" applyAlignment="1">
      <alignment horizontal="center" vertical="center"/>
    </xf>
    <xf numFmtId="0" fontId="44" fillId="9" borderId="1" xfId="18" applyFont="1" applyFill="1" applyBorder="1" applyAlignment="1" applyProtection="1">
      <alignment horizontal="left" vertical="center" wrapText="1"/>
    </xf>
    <xf numFmtId="4" fontId="44" fillId="9" borderId="1" xfId="47" applyNumberFormat="1" applyFont="1" applyFill="1" applyBorder="1" applyAlignment="1">
      <alignment horizontal="center" vertical="center"/>
    </xf>
    <xf numFmtId="0" fontId="42" fillId="0" borderId="0" xfId="0" applyFont="1" applyAlignment="1">
      <alignment horizontal="center" vertical="center"/>
    </xf>
    <xf numFmtId="1" fontId="42" fillId="4" borderId="1" xfId="47" applyNumberFormat="1" applyFont="1" applyFill="1" applyBorder="1" applyAlignment="1">
      <alignment horizontal="center" vertical="center"/>
    </xf>
    <xf numFmtId="0" fontId="42" fillId="0" borderId="1" xfId="0" applyFont="1" applyBorder="1" applyAlignment="1">
      <alignment horizontal="center" vertical="center"/>
    </xf>
    <xf numFmtId="4" fontId="42" fillId="2" borderId="1" xfId="47" applyNumberFormat="1" applyFont="1" applyFill="1" applyBorder="1" applyAlignment="1">
      <alignment horizontal="center" vertical="center"/>
    </xf>
    <xf numFmtId="166" fontId="42" fillId="2" borderId="1" xfId="47" applyNumberFormat="1" applyFont="1" applyFill="1" applyBorder="1" applyAlignment="1">
      <alignment horizontal="center" vertical="center"/>
    </xf>
    <xf numFmtId="166" fontId="44" fillId="2" borderId="1" xfId="47" applyNumberFormat="1" applyFont="1" applyFill="1" applyBorder="1" applyAlignment="1">
      <alignment horizontal="center" vertical="center"/>
    </xf>
    <xf numFmtId="4" fontId="44" fillId="2" borderId="1" xfId="47" applyNumberFormat="1" applyFont="1" applyFill="1" applyBorder="1" applyAlignment="1">
      <alignment horizontal="center" vertical="center"/>
    </xf>
    <xf numFmtId="0" fontId="42" fillId="2" borderId="1" xfId="47" applyFont="1" applyFill="1" applyBorder="1" applyAlignment="1">
      <alignment horizontal="center" vertical="center"/>
    </xf>
    <xf numFmtId="49" fontId="42" fillId="4" borderId="1" xfId="47" applyNumberFormat="1" applyFont="1" applyFill="1" applyBorder="1" applyAlignment="1" applyProtection="1">
      <alignment horizontal="left" vertical="center" wrapText="1"/>
      <protection locked="0"/>
    </xf>
    <xf numFmtId="0" fontId="42" fillId="4" borderId="1" xfId="0" applyFont="1" applyFill="1" applyBorder="1" applyAlignment="1">
      <alignment vertical="center" wrapText="1"/>
    </xf>
    <xf numFmtId="0" fontId="42" fillId="4" borderId="1" xfId="0" applyFont="1" applyFill="1" applyBorder="1" applyAlignment="1">
      <alignment horizontal="center" vertical="center"/>
    </xf>
    <xf numFmtId="0" fontId="42" fillId="4" borderId="1" xfId="0" applyFont="1" applyFill="1" applyBorder="1" applyAlignment="1">
      <alignment horizontal="left" vertical="center" wrapText="1"/>
    </xf>
    <xf numFmtId="0" fontId="46" fillId="0" borderId="0" xfId="0" applyFont="1" applyAlignment="1">
      <alignment horizontal="left" vertical="center"/>
    </xf>
    <xf numFmtId="0" fontId="42" fillId="0" borderId="0" xfId="0" applyFont="1" applyAlignment="1">
      <alignment horizontal="left" vertical="center"/>
    </xf>
    <xf numFmtId="0" fontId="42" fillId="4" borderId="1" xfId="56" applyFont="1" applyFill="1" applyBorder="1" applyAlignment="1" applyProtection="1">
      <alignment horizontal="left" vertical="center" wrapText="1"/>
    </xf>
    <xf numFmtId="166" fontId="42" fillId="9" borderId="1" xfId="47" applyNumberFormat="1" applyFont="1" applyFill="1" applyBorder="1" applyAlignment="1">
      <alignment horizontal="center" vertical="center"/>
    </xf>
    <xf numFmtId="166" fontId="46" fillId="0" borderId="1" xfId="0" applyNumberFormat="1" applyFont="1" applyBorder="1" applyAlignment="1">
      <alignment horizontal="center" vertical="center"/>
    </xf>
    <xf numFmtId="166" fontId="42" fillId="0" borderId="1" xfId="0" applyNumberFormat="1" applyFont="1" applyBorder="1" applyAlignment="1">
      <alignment horizontal="left" vertical="center" wrapText="1"/>
    </xf>
    <xf numFmtId="166" fontId="42" fillId="0" borderId="1" xfId="0" applyNumberFormat="1" applyFont="1" applyBorder="1" applyAlignment="1">
      <alignment horizontal="center" vertical="center"/>
    </xf>
    <xf numFmtId="0" fontId="46" fillId="4" borderId="1" xfId="0" applyFont="1" applyFill="1" applyBorder="1" applyAlignment="1">
      <alignment horizontal="left" vertical="center" wrapText="1"/>
    </xf>
    <xf numFmtId="0" fontId="46" fillId="4" borderId="1" xfId="47" applyFont="1" applyFill="1" applyBorder="1" applyAlignment="1">
      <alignment horizontal="left" vertical="center" wrapText="1"/>
    </xf>
    <xf numFmtId="0" fontId="46" fillId="4" borderId="1" xfId="47" applyFont="1" applyFill="1" applyBorder="1" applyAlignment="1">
      <alignment horizontal="left" vertical="center"/>
    </xf>
    <xf numFmtId="0" fontId="46" fillId="4" borderId="1" xfId="47" applyFont="1" applyFill="1" applyBorder="1" applyAlignment="1">
      <alignment horizontal="center" vertical="center"/>
    </xf>
    <xf numFmtId="0" fontId="44" fillId="3" borderId="1" xfId="47" applyFont="1" applyFill="1" applyBorder="1" applyAlignment="1">
      <alignment horizontal="center" vertical="center" wrapText="1"/>
    </xf>
    <xf numFmtId="4" fontId="44" fillId="3" borderId="1" xfId="47" applyNumberFormat="1" applyFont="1" applyFill="1" applyBorder="1" applyAlignment="1">
      <alignment horizontal="center" vertical="center" wrapText="1"/>
    </xf>
    <xf numFmtId="0" fontId="42" fillId="0" borderId="0" xfId="0" applyFont="1" applyAlignment="1">
      <alignment vertical="center"/>
    </xf>
    <xf numFmtId="0" fontId="42" fillId="0" borderId="0" xfId="47" applyFont="1" applyAlignment="1">
      <alignment horizontal="left" vertical="center"/>
    </xf>
    <xf numFmtId="0" fontId="44" fillId="4" borderId="1" xfId="47" applyFont="1" applyFill="1" applyBorder="1" applyAlignment="1">
      <alignment horizontal="center" vertical="center" wrapText="1"/>
    </xf>
    <xf numFmtId="4" fontId="42" fillId="4" borderId="1" xfId="47" applyNumberFormat="1" applyFont="1" applyFill="1" applyBorder="1" applyAlignment="1">
      <alignment horizontal="left" vertical="center"/>
    </xf>
    <xf numFmtId="2" fontId="42" fillId="4" borderId="1" xfId="0" applyNumberFormat="1" applyFont="1" applyFill="1" applyBorder="1" applyAlignment="1">
      <alignment horizontal="center" vertical="center"/>
    </xf>
    <xf numFmtId="0" fontId="42" fillId="4" borderId="0" xfId="0" applyFont="1" applyFill="1" applyAlignment="1">
      <alignment vertical="center"/>
    </xf>
    <xf numFmtId="0" fontId="46" fillId="4" borderId="0" xfId="0" applyFont="1" applyFill="1" applyAlignment="1">
      <alignment vertical="center"/>
    </xf>
    <xf numFmtId="0" fontId="42" fillId="4" borderId="16" xfId="18" applyFont="1" applyFill="1" applyBorder="1" applyAlignment="1" applyProtection="1">
      <alignment horizontal="left" vertical="center" wrapText="1"/>
    </xf>
    <xf numFmtId="0" fontId="46" fillId="0" borderId="0" xfId="0" applyFont="1" applyAlignment="1">
      <alignment vertical="center"/>
    </xf>
    <xf numFmtId="0" fontId="44" fillId="9" borderId="14" xfId="47" applyFont="1" applyFill="1" applyBorder="1" applyAlignment="1">
      <alignment horizontal="left" vertical="center" wrapText="1"/>
    </xf>
    <xf numFmtId="0" fontId="44" fillId="9" borderId="1" xfId="47" applyFont="1" applyFill="1" applyBorder="1" applyAlignment="1">
      <alignment horizontal="left" vertical="center" wrapText="1"/>
    </xf>
    <xf numFmtId="0" fontId="44" fillId="4" borderId="17" xfId="47" applyFont="1" applyFill="1" applyBorder="1" applyAlignment="1">
      <alignment horizontal="center" vertical="center" wrapText="1"/>
    </xf>
    <xf numFmtId="0" fontId="44" fillId="4" borderId="17" xfId="47" applyFont="1" applyFill="1" applyBorder="1" applyAlignment="1">
      <alignment horizontal="left" vertical="center" wrapText="1"/>
    </xf>
    <xf numFmtId="0" fontId="42" fillId="0" borderId="1" xfId="0" applyFont="1" applyBorder="1" applyAlignment="1">
      <alignment horizontal="left" vertical="center"/>
    </xf>
    <xf numFmtId="0" fontId="44" fillId="2" borderId="1" xfId="47" applyFont="1" applyFill="1" applyBorder="1" applyAlignment="1">
      <alignment horizontal="left" vertical="center" wrapText="1"/>
    </xf>
    <xf numFmtId="0" fontId="44" fillId="2" borderId="1" xfId="27" applyFont="1" applyFill="1" applyBorder="1" applyAlignment="1">
      <alignment horizontal="left" vertical="center" wrapText="1"/>
    </xf>
    <xf numFmtId="4" fontId="42" fillId="2" borderId="1" xfId="47" applyNumberFormat="1" applyFont="1" applyFill="1" applyBorder="1" applyAlignment="1">
      <alignment horizontal="left" vertical="center"/>
    </xf>
    <xf numFmtId="0" fontId="42" fillId="4" borderId="0" xfId="47" applyFont="1" applyFill="1" applyAlignment="1">
      <alignment horizontal="left" vertical="center" wrapText="1"/>
    </xf>
    <xf numFmtId="0" fontId="42" fillId="2" borderId="0" xfId="58" applyFont="1" applyFill="1" applyAlignment="1">
      <alignment horizontal="left" vertical="center"/>
    </xf>
    <xf numFmtId="166" fontId="42" fillId="4" borderId="1" xfId="47" applyNumberFormat="1" applyFont="1" applyFill="1" applyBorder="1" applyAlignment="1">
      <alignment horizontal="center" vertical="center" wrapText="1"/>
    </xf>
    <xf numFmtId="166" fontId="42" fillId="4" borderId="1" xfId="47" applyNumberFormat="1" applyFont="1" applyFill="1" applyBorder="1" applyAlignment="1">
      <alignment horizontal="center" vertical="center"/>
    </xf>
    <xf numFmtId="0" fontId="42" fillId="4" borderId="1" xfId="47" applyFont="1" applyFill="1" applyBorder="1" applyAlignment="1">
      <alignment horizontal="left" vertical="center" wrapText="1"/>
    </xf>
    <xf numFmtId="0" fontId="46" fillId="4" borderId="0" xfId="0" applyFont="1" applyFill="1" applyAlignment="1">
      <alignment horizontal="left" vertical="center"/>
    </xf>
    <xf numFmtId="0" fontId="46" fillId="4" borderId="1" xfId="0" applyFont="1" applyFill="1" applyBorder="1" applyAlignment="1">
      <alignment horizontal="center" vertical="center"/>
    </xf>
    <xf numFmtId="0" fontId="42" fillId="4" borderId="1" xfId="0" applyFont="1" applyFill="1" applyBorder="1" applyAlignment="1">
      <alignment vertical="center"/>
    </xf>
    <xf numFmtId="0" fontId="47" fillId="10" borderId="1" xfId="0" applyFont="1" applyFill="1" applyBorder="1" applyAlignment="1">
      <alignment horizontal="center" vertical="center" wrapText="1"/>
    </xf>
    <xf numFmtId="0" fontId="42" fillId="4" borderId="1" xfId="47" applyFont="1" applyFill="1" applyBorder="1" applyAlignment="1">
      <alignment horizontal="center" vertical="center"/>
    </xf>
    <xf numFmtId="49" fontId="42" fillId="4" borderId="1" xfId="47" applyNumberFormat="1" applyFont="1" applyFill="1" applyBorder="1" applyAlignment="1" applyProtection="1">
      <alignment horizontal="center" vertical="center"/>
      <protection locked="0"/>
    </xf>
    <xf numFmtId="0" fontId="42" fillId="4" borderId="1" xfId="47" applyFont="1" applyFill="1" applyBorder="1" applyAlignment="1">
      <alignment horizontal="left" vertical="center"/>
    </xf>
    <xf numFmtId="0" fontId="42" fillId="4" borderId="1" xfId="8" applyFont="1" applyFill="1" applyBorder="1" applyAlignment="1">
      <alignment horizontal="center" vertical="center"/>
    </xf>
    <xf numFmtId="49" fontId="46" fillId="4" borderId="1" xfId="47" applyNumberFormat="1" applyFont="1" applyFill="1" applyBorder="1" applyAlignment="1" applyProtection="1">
      <alignment horizontal="center" vertical="center"/>
      <protection locked="0"/>
    </xf>
    <xf numFmtId="0" fontId="44" fillId="9" borderId="1" xfId="27" applyFont="1" applyFill="1" applyBorder="1" applyAlignment="1">
      <alignment horizontal="center" vertical="center"/>
    </xf>
    <xf numFmtId="0" fontId="42" fillId="4" borderId="1" xfId="27" applyFont="1" applyFill="1" applyBorder="1" applyAlignment="1">
      <alignment horizontal="center" vertical="center"/>
    </xf>
    <xf numFmtId="0" fontId="46" fillId="4" borderId="1" xfId="18" applyFont="1" applyFill="1" applyBorder="1" applyAlignment="1" applyProtection="1">
      <alignment horizontal="center" vertical="center"/>
    </xf>
    <xf numFmtId="0" fontId="42" fillId="4" borderId="16" xfId="27" applyFont="1" applyFill="1" applyBorder="1" applyAlignment="1">
      <alignment horizontal="left" vertical="center"/>
    </xf>
    <xf numFmtId="0" fontId="42" fillId="4" borderId="16" xfId="27" applyFont="1" applyFill="1" applyBorder="1" applyAlignment="1">
      <alignment horizontal="center" vertical="center"/>
    </xf>
    <xf numFmtId="0" fontId="44" fillId="9" borderId="1" xfId="47" applyFont="1" applyFill="1" applyBorder="1" applyAlignment="1">
      <alignment horizontal="left" vertical="center"/>
    </xf>
    <xf numFmtId="0" fontId="44" fillId="9" borderId="1" xfId="47" applyFont="1" applyFill="1" applyBorder="1" applyAlignment="1">
      <alignment horizontal="center" vertical="center"/>
    </xf>
    <xf numFmtId="166" fontId="44" fillId="9" borderId="1" xfId="47" applyNumberFormat="1" applyFont="1" applyFill="1" applyBorder="1" applyAlignment="1">
      <alignment horizontal="center" vertical="center"/>
    </xf>
    <xf numFmtId="0" fontId="44" fillId="4" borderId="17" xfId="47" applyFont="1" applyFill="1" applyBorder="1" applyAlignment="1">
      <alignment horizontal="left" vertical="center"/>
    </xf>
    <xf numFmtId="0" fontId="44" fillId="4" borderId="17" xfId="47" applyFont="1" applyFill="1" applyBorder="1" applyAlignment="1">
      <alignment horizontal="center" vertical="center"/>
    </xf>
    <xf numFmtId="166" fontId="44" fillId="4" borderId="17" xfId="47" applyNumberFormat="1" applyFont="1" applyFill="1" applyBorder="1" applyAlignment="1">
      <alignment horizontal="center" vertical="center"/>
    </xf>
    <xf numFmtId="0" fontId="42" fillId="4" borderId="1" xfId="57" applyFont="1" applyFill="1" applyBorder="1" applyAlignment="1">
      <alignment horizontal="center" vertical="center"/>
    </xf>
    <xf numFmtId="0" fontId="44" fillId="2" borderId="1" xfId="47" applyFont="1" applyFill="1" applyBorder="1" applyAlignment="1">
      <alignment horizontal="center" vertical="center"/>
    </xf>
    <xf numFmtId="9" fontId="44" fillId="2" borderId="1" xfId="47" applyNumberFormat="1" applyFont="1" applyFill="1" applyBorder="1" applyAlignment="1">
      <alignment horizontal="center" vertical="center"/>
    </xf>
    <xf numFmtId="166" fontId="44" fillId="4" borderId="0" xfId="0" applyNumberFormat="1" applyFont="1" applyFill="1" applyAlignment="1">
      <alignment horizontal="center" vertical="center"/>
    </xf>
    <xf numFmtId="49" fontId="44" fillId="9" borderId="1" xfId="47" applyNumberFormat="1" applyFont="1" applyFill="1" applyBorder="1" applyAlignment="1" applyProtection="1">
      <alignment horizontal="center" vertical="center"/>
      <protection locked="0"/>
    </xf>
    <xf numFmtId="166" fontId="42" fillId="9" borderId="1" xfId="8" applyNumberFormat="1" applyFont="1" applyFill="1" applyBorder="1" applyAlignment="1" applyProtection="1">
      <alignment horizontal="center" vertical="center"/>
      <protection locked="0"/>
    </xf>
    <xf numFmtId="166" fontId="44" fillId="9" borderId="1" xfId="8" applyNumberFormat="1" applyFont="1" applyFill="1" applyBorder="1" applyAlignment="1" applyProtection="1">
      <alignment horizontal="center" vertical="center"/>
      <protection locked="0"/>
    </xf>
    <xf numFmtId="166" fontId="44" fillId="4" borderId="17" xfId="47" applyNumberFormat="1" applyFont="1" applyFill="1" applyBorder="1" applyAlignment="1">
      <alignment horizontal="left" vertical="center"/>
    </xf>
    <xf numFmtId="10" fontId="44" fillId="2" borderId="1" xfId="47" applyNumberFormat="1" applyFont="1" applyFill="1" applyBorder="1" applyAlignment="1">
      <alignment horizontal="center" vertical="center"/>
    </xf>
    <xf numFmtId="0" fontId="47" fillId="11" borderId="1" xfId="0" applyFont="1" applyFill="1" applyBorder="1" applyAlignment="1">
      <alignment horizontal="center" vertical="center"/>
    </xf>
    <xf numFmtId="49" fontId="47" fillId="4" borderId="1" xfId="0" applyNumberFormat="1" applyFont="1" applyFill="1" applyBorder="1" applyAlignment="1" applyProtection="1">
      <alignment horizontal="center" vertical="center" wrapText="1"/>
      <protection locked="0"/>
    </xf>
    <xf numFmtId="49" fontId="47" fillId="11" borderId="1" xfId="0" applyNumberFormat="1" applyFont="1" applyFill="1" applyBorder="1" applyAlignment="1" applyProtection="1">
      <alignment horizontal="center" vertical="center" wrapText="1"/>
      <protection locked="0"/>
    </xf>
    <xf numFmtId="0" fontId="47" fillId="4" borderId="1" xfId="0" applyFont="1" applyFill="1" applyBorder="1" applyAlignment="1">
      <alignment horizontal="center" vertical="center"/>
    </xf>
    <xf numFmtId="0" fontId="42" fillId="0" borderId="1" xfId="47" applyFont="1" applyFill="1" applyBorder="1" applyAlignment="1">
      <alignment horizontal="left" vertical="center" wrapText="1"/>
    </xf>
    <xf numFmtId="0" fontId="42" fillId="0" borderId="1" xfId="47" applyFont="1" applyFill="1" applyBorder="1" applyAlignment="1">
      <alignment horizontal="center" vertical="center"/>
    </xf>
    <xf numFmtId="4" fontId="42" fillId="0" borderId="1" xfId="47" applyNumberFormat="1" applyFont="1" applyFill="1" applyBorder="1" applyAlignment="1">
      <alignment horizontal="center" vertical="center"/>
    </xf>
    <xf numFmtId="0" fontId="46" fillId="0" borderId="0" xfId="0" applyFont="1"/>
    <xf numFmtId="0" fontId="48" fillId="0" borderId="0" xfId="58" applyFont="1" applyAlignment="1">
      <alignment horizontal="left" vertical="top"/>
    </xf>
    <xf numFmtId="166" fontId="46" fillId="0" borderId="0" xfId="0" applyNumberFormat="1" applyFont="1"/>
    <xf numFmtId="4" fontId="46" fillId="0" borderId="0" xfId="0" applyNumberFormat="1" applyFont="1"/>
    <xf numFmtId="4" fontId="46" fillId="4" borderId="1" xfId="47" applyNumberFormat="1" applyFont="1" applyFill="1" applyBorder="1" applyAlignment="1">
      <alignment horizontal="center" vertical="center"/>
    </xf>
    <xf numFmtId="166" fontId="42" fillId="4" borderId="1" xfId="8" applyNumberFormat="1" applyFont="1" applyFill="1" applyBorder="1" applyAlignment="1" applyProtection="1">
      <alignment horizontal="center" vertical="center"/>
      <protection locked="0"/>
    </xf>
    <xf numFmtId="2" fontId="46" fillId="4" borderId="1" xfId="0" applyNumberFormat="1" applyFont="1" applyFill="1" applyBorder="1" applyAlignment="1">
      <alignment horizontal="center" vertical="center"/>
    </xf>
    <xf numFmtId="0" fontId="47" fillId="11" borderId="16" xfId="0" applyFont="1" applyFill="1" applyBorder="1" applyAlignment="1">
      <alignment horizontal="left" vertical="center" wrapText="1"/>
    </xf>
    <xf numFmtId="2" fontId="42" fillId="4" borderId="1" xfId="47" applyNumberFormat="1" applyFont="1" applyFill="1" applyBorder="1" applyAlignment="1">
      <alignment horizontal="center" vertical="center"/>
    </xf>
    <xf numFmtId="2" fontId="46" fillId="4" borderId="1" xfId="47" applyNumberFormat="1" applyFont="1" applyFill="1" applyBorder="1" applyAlignment="1">
      <alignment horizontal="center" vertical="center"/>
    </xf>
    <xf numFmtId="166" fontId="46" fillId="4" borderId="1" xfId="47" applyNumberFormat="1" applyFont="1" applyFill="1" applyBorder="1" applyAlignment="1">
      <alignment horizontal="center" vertical="center"/>
    </xf>
    <xf numFmtId="0" fontId="42" fillId="2" borderId="1" xfId="47" applyFont="1" applyFill="1" applyBorder="1" applyAlignment="1">
      <alignment horizontal="left" vertical="center"/>
    </xf>
    <xf numFmtId="1" fontId="46" fillId="4" borderId="1" xfId="47" applyNumberFormat="1" applyFont="1" applyFill="1" applyBorder="1" applyAlignment="1">
      <alignment horizontal="center" vertical="center"/>
    </xf>
    <xf numFmtId="0" fontId="46" fillId="4" borderId="1" xfId="0" applyFont="1" applyFill="1" applyBorder="1" applyAlignment="1">
      <alignment horizontal="left" vertical="center"/>
    </xf>
    <xf numFmtId="0" fontId="42" fillId="0" borderId="0" xfId="0" applyFont="1" applyAlignment="1">
      <alignment vertical="center" wrapText="1"/>
    </xf>
    <xf numFmtId="0" fontId="42" fillId="0" borderId="1" xfId="0" applyFont="1" applyBorder="1" applyAlignment="1">
      <alignment horizontal="left" vertical="center" wrapText="1"/>
    </xf>
    <xf numFmtId="0" fontId="42" fillId="2" borderId="1" xfId="47" applyFont="1" applyFill="1" applyBorder="1" applyAlignment="1">
      <alignment horizontal="left" vertical="center" wrapText="1"/>
    </xf>
    <xf numFmtId="0" fontId="0" fillId="4" borderId="0" xfId="0" applyFill="1"/>
    <xf numFmtId="0" fontId="42" fillId="0" borderId="1" xfId="47" applyFont="1" applyBorder="1" applyAlignment="1">
      <alignment horizontal="left" vertical="center" wrapText="1"/>
    </xf>
    <xf numFmtId="166" fontId="42" fillId="4" borderId="1" xfId="0" applyNumberFormat="1" applyFont="1" applyFill="1" applyBorder="1" applyAlignment="1">
      <alignment horizontal="center" vertical="center"/>
    </xf>
    <xf numFmtId="166" fontId="42" fillId="4" borderId="1" xfId="0" applyNumberFormat="1" applyFont="1" applyFill="1" applyBorder="1" applyAlignment="1">
      <alignment horizontal="left" vertical="center" wrapText="1"/>
    </xf>
    <xf numFmtId="2" fontId="42" fillId="4" borderId="1" xfId="47" applyNumberFormat="1" applyFont="1" applyFill="1" applyBorder="1" applyAlignment="1" applyProtection="1">
      <alignment horizontal="center" vertical="center"/>
      <protection locked="0"/>
    </xf>
    <xf numFmtId="0" fontId="0" fillId="0" borderId="0" xfId="0" applyAlignment="1">
      <alignment wrapText="1"/>
    </xf>
    <xf numFmtId="2" fontId="42" fillId="4" borderId="16" xfId="47" applyNumberFormat="1" applyFont="1" applyFill="1" applyBorder="1" applyAlignment="1" applyProtection="1">
      <alignment horizontal="center" vertical="center"/>
      <protection locked="0"/>
    </xf>
    <xf numFmtId="166" fontId="42" fillId="4" borderId="14" xfId="0" applyNumberFormat="1" applyFont="1" applyFill="1" applyBorder="1" applyAlignment="1">
      <alignment horizontal="center" vertical="center"/>
    </xf>
    <xf numFmtId="2" fontId="42" fillId="4" borderId="1" xfId="47" applyNumberFormat="1" applyFont="1" applyFill="1" applyBorder="1" applyAlignment="1">
      <alignment horizontal="center" vertical="center" wrapText="1"/>
    </xf>
    <xf numFmtId="166" fontId="49" fillId="4" borderId="1" xfId="47" applyNumberFormat="1" applyFont="1" applyFill="1" applyBorder="1" applyAlignment="1">
      <alignment horizontal="center" vertical="center"/>
    </xf>
    <xf numFmtId="166" fontId="42" fillId="4" borderId="1" xfId="47" applyNumberFormat="1" applyFont="1" applyFill="1" applyBorder="1" applyAlignment="1">
      <alignment horizontal="left" vertical="center"/>
    </xf>
    <xf numFmtId="0" fontId="42" fillId="4" borderId="0" xfId="0" applyFont="1" applyFill="1"/>
    <xf numFmtId="0" fontId="46" fillId="4" borderId="2" xfId="0" applyFont="1" applyFill="1" applyBorder="1" applyAlignment="1">
      <alignment horizontal="left" vertical="center" wrapText="1"/>
    </xf>
    <xf numFmtId="0" fontId="46" fillId="4" borderId="19" xfId="0" applyFont="1" applyFill="1" applyBorder="1" applyAlignment="1">
      <alignment horizontal="center" vertical="center"/>
    </xf>
    <xf numFmtId="166" fontId="42" fillId="4" borderId="1" xfId="3" applyNumberFormat="1" applyFont="1" applyFill="1" applyBorder="1" applyAlignment="1">
      <alignment horizontal="center" vertical="center"/>
    </xf>
    <xf numFmtId="2" fontId="46" fillId="4" borderId="1" xfId="18" applyNumberFormat="1" applyFont="1" applyFill="1" applyBorder="1" applyAlignment="1" applyProtection="1">
      <alignment horizontal="center" vertical="center"/>
    </xf>
    <xf numFmtId="0" fontId="42" fillId="4" borderId="1" xfId="56" applyFont="1" applyFill="1" applyBorder="1" applyAlignment="1" applyProtection="1">
      <alignment vertical="center" wrapText="1"/>
    </xf>
    <xf numFmtId="0" fontId="46" fillId="4" borderId="2" xfId="47" applyFont="1" applyFill="1" applyBorder="1" applyAlignment="1">
      <alignment horizontal="left" vertical="center" wrapText="1"/>
    </xf>
    <xf numFmtId="0" fontId="46" fillId="4" borderId="2" xfId="0" applyFont="1" applyFill="1" applyBorder="1" applyAlignment="1">
      <alignment horizontal="center" vertical="center"/>
    </xf>
    <xf numFmtId="0" fontId="46" fillId="4" borderId="2" xfId="0" applyFont="1" applyFill="1" applyBorder="1" applyAlignment="1">
      <alignment vertical="center" wrapText="1"/>
    </xf>
    <xf numFmtId="166" fontId="46" fillId="4" borderId="1" xfId="47" applyNumberFormat="1" applyFont="1" applyFill="1" applyBorder="1" applyAlignment="1" applyProtection="1">
      <alignment horizontal="center" vertical="center" wrapText="1"/>
      <protection locked="0"/>
    </xf>
    <xf numFmtId="49" fontId="46" fillId="4" borderId="1" xfId="47" applyNumberFormat="1" applyFont="1" applyFill="1" applyBorder="1" applyAlignment="1" applyProtection="1">
      <alignment horizontal="left" vertical="center" wrapText="1"/>
      <protection locked="0"/>
    </xf>
    <xf numFmtId="2" fontId="42" fillId="4" borderId="17" xfId="47" applyNumberFormat="1" applyFont="1" applyFill="1" applyBorder="1" applyAlignment="1">
      <alignment horizontal="center" vertical="center"/>
    </xf>
    <xf numFmtId="166" fontId="47" fillId="4" borderId="14" xfId="0" applyNumberFormat="1" applyFont="1" applyFill="1" applyBorder="1" applyAlignment="1">
      <alignment horizontal="center" vertical="center"/>
    </xf>
    <xf numFmtId="0" fontId="46" fillId="4" borderId="1" xfId="18" applyFont="1" applyFill="1" applyBorder="1" applyAlignment="1" applyProtection="1">
      <alignment horizontal="left" vertical="center" wrapText="1"/>
    </xf>
    <xf numFmtId="166" fontId="42" fillId="4" borderId="16" xfId="0" applyNumberFormat="1" applyFont="1" applyFill="1" applyBorder="1" applyAlignment="1">
      <alignment horizontal="center" vertical="center"/>
    </xf>
    <xf numFmtId="0" fontId="47" fillId="4" borderId="16" xfId="0" applyFont="1" applyFill="1" applyBorder="1" applyAlignment="1">
      <alignment horizontal="left" vertical="center" wrapText="1"/>
    </xf>
    <xf numFmtId="0" fontId="46" fillId="4" borderId="18" xfId="0" applyFont="1" applyFill="1" applyBorder="1" applyAlignment="1">
      <alignment horizontal="center" vertical="center"/>
    </xf>
    <xf numFmtId="2" fontId="46" fillId="4" borderId="18" xfId="0" applyNumberFormat="1" applyFont="1" applyFill="1" applyBorder="1" applyAlignment="1">
      <alignment horizontal="center" vertical="center"/>
    </xf>
    <xf numFmtId="166" fontId="46" fillId="4" borderId="18" xfId="0" applyNumberFormat="1" applyFont="1" applyFill="1" applyBorder="1" applyAlignment="1">
      <alignment horizontal="center" vertical="center"/>
    </xf>
    <xf numFmtId="0" fontId="47" fillId="4" borderId="14" xfId="0" applyFont="1" applyFill="1" applyBorder="1" applyAlignment="1">
      <alignment horizontal="center" vertical="center"/>
    </xf>
    <xf numFmtId="2" fontId="46" fillId="4" borderId="14" xfId="0" applyNumberFormat="1" applyFont="1" applyFill="1" applyBorder="1" applyAlignment="1">
      <alignment horizontal="center" vertical="center"/>
    </xf>
    <xf numFmtId="166" fontId="46" fillId="4" borderId="14" xfId="0" applyNumberFormat="1" applyFont="1" applyFill="1" applyBorder="1" applyAlignment="1">
      <alignment horizontal="center" vertical="center"/>
    </xf>
    <xf numFmtId="49" fontId="47" fillId="4" borderId="16" xfId="0" applyNumberFormat="1" applyFont="1" applyFill="1" applyBorder="1" applyAlignment="1" applyProtection="1">
      <alignment horizontal="left" vertical="center" wrapText="1"/>
      <protection locked="0"/>
    </xf>
    <xf numFmtId="49" fontId="47" fillId="4" borderId="18" xfId="0" applyNumberFormat="1" applyFont="1" applyFill="1" applyBorder="1" applyAlignment="1" applyProtection="1">
      <alignment horizontal="center" vertical="center"/>
      <protection locked="0"/>
    </xf>
    <xf numFmtId="0" fontId="42" fillId="4" borderId="1" xfId="8" applyFont="1" applyFill="1" applyBorder="1" applyAlignment="1">
      <alignment horizontal="left" vertical="center" wrapText="1"/>
    </xf>
    <xf numFmtId="166" fontId="42" fillId="4" borderId="1" xfId="8" applyNumberFormat="1" applyFont="1" applyFill="1" applyBorder="1" applyAlignment="1">
      <alignment horizontal="center" vertical="center"/>
    </xf>
    <xf numFmtId="2" fontId="42" fillId="4" borderId="1" xfId="47" applyNumberFormat="1" applyFont="1" applyFill="1" applyBorder="1" applyAlignment="1">
      <alignment horizontal="left" vertical="center" wrapText="1"/>
    </xf>
    <xf numFmtId="166" fontId="47" fillId="4" borderId="1" xfId="0" applyNumberFormat="1" applyFont="1" applyFill="1" applyBorder="1" applyAlignment="1">
      <alignment horizontal="center" vertical="center"/>
    </xf>
    <xf numFmtId="166" fontId="46" fillId="4" borderId="1" xfId="47" applyNumberFormat="1" applyFont="1" applyFill="1" applyBorder="1" applyAlignment="1">
      <alignment horizontal="left" vertical="center"/>
    </xf>
    <xf numFmtId="0" fontId="42" fillId="4" borderId="1" xfId="18" applyFont="1" applyFill="1" applyBorder="1" applyAlignment="1" applyProtection="1">
      <alignment vertical="center" wrapText="1"/>
    </xf>
    <xf numFmtId="0" fontId="46" fillId="0" borderId="1" xfId="0" applyFont="1" applyBorder="1" applyAlignment="1">
      <alignment horizontal="left" vertical="center" wrapText="1"/>
    </xf>
    <xf numFmtId="0" fontId="46" fillId="0" borderId="1" xfId="0" applyFont="1" applyBorder="1" applyAlignment="1">
      <alignment horizontal="center" vertical="center"/>
    </xf>
    <xf numFmtId="2" fontId="46" fillId="0" borderId="1" xfId="0" applyNumberFormat="1" applyFont="1" applyBorder="1" applyAlignment="1">
      <alignment horizontal="center" vertical="center"/>
    </xf>
    <xf numFmtId="166" fontId="42" fillId="0" borderId="1" xfId="47" applyNumberFormat="1" applyFont="1" applyFill="1" applyBorder="1" applyAlignment="1">
      <alignment horizontal="center" vertical="center"/>
    </xf>
    <xf numFmtId="2" fontId="42" fillId="0" borderId="1" xfId="0" applyNumberFormat="1" applyFont="1" applyFill="1" applyBorder="1" applyAlignment="1">
      <alignment horizontal="center" vertical="center"/>
    </xf>
    <xf numFmtId="166" fontId="42" fillId="0" borderId="1" xfId="47" applyNumberFormat="1" applyFont="1" applyBorder="1" applyAlignment="1">
      <alignment horizontal="center" vertical="center"/>
    </xf>
    <xf numFmtId="0" fontId="42" fillId="0" borderId="1" xfId="47" applyFont="1" applyBorder="1" applyAlignment="1">
      <alignment horizontal="center" vertical="center"/>
    </xf>
    <xf numFmtId="4" fontId="42" fillId="4" borderId="17" xfId="47" applyNumberFormat="1" applyFont="1" applyFill="1" applyBorder="1" applyAlignment="1">
      <alignment horizontal="center" vertical="center"/>
    </xf>
    <xf numFmtId="166" fontId="42" fillId="0" borderId="1" xfId="0" applyNumberFormat="1" applyFont="1" applyBorder="1" applyAlignment="1">
      <alignment horizontal="left" vertical="center"/>
    </xf>
    <xf numFmtId="0" fontId="42" fillId="4" borderId="2" xfId="0" applyFont="1" applyFill="1" applyBorder="1" applyAlignment="1">
      <alignment vertical="center" wrapText="1"/>
    </xf>
    <xf numFmtId="0" fontId="42" fillId="4" borderId="2" xfId="0" applyFont="1" applyFill="1" applyBorder="1" applyAlignment="1">
      <alignment horizontal="center" vertical="center"/>
    </xf>
    <xf numFmtId="0" fontId="42" fillId="4" borderId="1" xfId="0" applyFont="1" applyFill="1" applyBorder="1" applyAlignment="1">
      <alignment horizontal="center"/>
    </xf>
    <xf numFmtId="0" fontId="42" fillId="4" borderId="1" xfId="47" applyFont="1" applyFill="1" applyBorder="1" applyAlignment="1">
      <alignment horizontal="center" vertical="center" wrapText="1"/>
    </xf>
    <xf numFmtId="4" fontId="42" fillId="4" borderId="1" xfId="47" applyNumberFormat="1" applyFont="1" applyFill="1" applyBorder="1" applyAlignment="1">
      <alignment horizontal="center" vertical="center" wrapText="1"/>
    </xf>
    <xf numFmtId="4" fontId="42" fillId="4" borderId="11" xfId="47" applyNumberFormat="1" applyFont="1" applyFill="1" applyBorder="1" applyAlignment="1">
      <alignment horizontal="center" vertical="center"/>
    </xf>
    <xf numFmtId="166" fontId="46" fillId="4" borderId="1" xfId="0" applyNumberFormat="1" applyFont="1" applyFill="1" applyBorder="1" applyAlignment="1">
      <alignment horizontal="center" vertical="center"/>
    </xf>
    <xf numFmtId="0" fontId="46" fillId="4" borderId="2" xfId="18" applyFont="1" applyFill="1" applyBorder="1" applyAlignment="1" applyProtection="1">
      <alignment horizontal="left" vertical="center" wrapText="1"/>
    </xf>
    <xf numFmtId="0" fontId="46" fillId="4" borderId="19" xfId="18" applyFont="1" applyFill="1" applyBorder="1" applyAlignment="1" applyProtection="1">
      <alignment horizontal="center" vertical="center"/>
    </xf>
    <xf numFmtId="0" fontId="47" fillId="4" borderId="0" xfId="0" applyFont="1" applyFill="1" applyBorder="1" applyAlignment="1">
      <alignment horizontal="left" vertical="center" wrapText="1"/>
    </xf>
    <xf numFmtId="0" fontId="46" fillId="4" borderId="0" xfId="0" applyFont="1" applyFill="1" applyBorder="1" applyAlignment="1">
      <alignment horizontal="center" vertical="center"/>
    </xf>
    <xf numFmtId="2" fontId="46" fillId="4" borderId="0" xfId="0" applyNumberFormat="1" applyFont="1" applyFill="1" applyBorder="1" applyAlignment="1">
      <alignment horizontal="center" vertical="center"/>
    </xf>
    <xf numFmtId="166" fontId="46" fillId="12" borderId="0" xfId="0" applyNumberFormat="1" applyFont="1" applyFill="1" applyBorder="1" applyAlignment="1">
      <alignment horizontal="center" vertical="center"/>
    </xf>
    <xf numFmtId="166" fontId="42" fillId="4" borderId="0" xfId="47" applyNumberFormat="1" applyFont="1" applyFill="1" applyBorder="1" applyAlignment="1">
      <alignment horizontal="center" vertical="center"/>
    </xf>
    <xf numFmtId="49" fontId="42" fillId="4" borderId="16" xfId="47" applyNumberFormat="1" applyFont="1" applyFill="1" applyBorder="1" applyAlignment="1" applyProtection="1">
      <alignment horizontal="left" vertical="center" wrapText="1"/>
      <protection locked="0"/>
    </xf>
    <xf numFmtId="0" fontId="46" fillId="4" borderId="16" xfId="0" applyFont="1" applyFill="1" applyBorder="1" applyAlignment="1">
      <alignment horizontal="center" vertical="center"/>
    </xf>
    <xf numFmtId="0" fontId="42" fillId="4" borderId="0" xfId="0" applyFont="1" applyFill="1" applyBorder="1" applyAlignment="1">
      <alignment horizontal="left" vertical="center" wrapText="1"/>
    </xf>
    <xf numFmtId="0" fontId="10" fillId="0" borderId="0" xfId="9" applyFont="1" applyAlignment="1">
      <alignment horizontal="right" vertical="top" wrapText="1"/>
    </xf>
    <xf numFmtId="0" fontId="10" fillId="0" borderId="0" xfId="9" applyFont="1" applyAlignment="1">
      <alignment horizontal="right" vertical="top"/>
    </xf>
    <xf numFmtId="0" fontId="6" fillId="0" borderId="0" xfId="9" applyFont="1" applyAlignment="1">
      <alignment horizontal="right" wrapText="1"/>
    </xf>
    <xf numFmtId="0" fontId="6" fillId="0" borderId="0" xfId="9" applyFont="1" applyAlignment="1">
      <alignment horizontal="right"/>
    </xf>
    <xf numFmtId="0" fontId="12" fillId="0" borderId="0" xfId="47" applyFont="1" applyAlignment="1">
      <alignment horizontal="center" vertical="top" wrapText="1"/>
    </xf>
    <xf numFmtId="0" fontId="13" fillId="0" borderId="0" xfId="9" applyFont="1" applyAlignment="1">
      <alignment horizontal="center" vertical="top" wrapText="1"/>
    </xf>
    <xf numFmtId="0" fontId="13" fillId="0" borderId="0" xfId="9" applyFont="1" applyAlignment="1">
      <alignment wrapText="1"/>
    </xf>
    <xf numFmtId="0" fontId="14" fillId="0" borderId="2" xfId="47" applyFont="1" applyBorder="1" applyAlignment="1">
      <alignment horizontal="left" vertical="top" wrapText="1"/>
    </xf>
    <xf numFmtId="0" fontId="14" fillId="0" borderId="12" xfId="9" applyFont="1" applyBorder="1" applyAlignment="1">
      <alignment horizontal="left" wrapText="1"/>
    </xf>
    <xf numFmtId="0" fontId="14" fillId="0" borderId="14" xfId="9" applyFont="1" applyBorder="1" applyAlignment="1">
      <alignment horizontal="left" wrapText="1"/>
    </xf>
    <xf numFmtId="0" fontId="11" fillId="0" borderId="2" xfId="9" applyFont="1" applyBorder="1" applyAlignment="1">
      <alignment horizontal="left" wrapText="1"/>
    </xf>
    <xf numFmtId="0" fontId="11" fillId="0" borderId="12" xfId="9" applyFont="1" applyBorder="1" applyAlignment="1">
      <alignment horizontal="left"/>
    </xf>
    <xf numFmtId="0" fontId="11" fillId="0" borderId="14" xfId="9" applyFont="1" applyBorder="1" applyAlignment="1">
      <alignment horizontal="left"/>
    </xf>
    <xf numFmtId="0" fontId="11" fillId="0" borderId="13" xfId="9" applyFont="1" applyBorder="1" applyAlignment="1">
      <alignment horizontal="left" wrapText="1"/>
    </xf>
    <xf numFmtId="0" fontId="11" fillId="0" borderId="13" xfId="9" applyFont="1" applyBorder="1" applyAlignment="1">
      <alignment horizontal="left"/>
    </xf>
    <xf numFmtId="0" fontId="6" fillId="0" borderId="1" xfId="9" applyFont="1" applyBorder="1" applyAlignment="1">
      <alignment horizontal="center"/>
    </xf>
    <xf numFmtId="0" fontId="15" fillId="0" borderId="1" xfId="9" applyFont="1" applyBorder="1" applyAlignment="1">
      <alignment horizontal="left"/>
    </xf>
    <xf numFmtId="0" fontId="15" fillId="0" borderId="1" xfId="9" applyFont="1" applyBorder="1" applyAlignment="1">
      <alignment horizontal="left" wrapText="1"/>
    </xf>
    <xf numFmtId="0" fontId="5" fillId="0" borderId="1" xfId="9" applyFont="1" applyBorder="1" applyAlignment="1">
      <alignment horizontal="center"/>
    </xf>
    <xf numFmtId="0" fontId="15" fillId="0" borderId="1" xfId="9" applyFont="1" applyBorder="1" applyAlignment="1">
      <alignment horizontal="center"/>
    </xf>
    <xf numFmtId="0" fontId="15" fillId="0" borderId="1" xfId="9" applyFont="1" applyBorder="1" applyAlignment="1">
      <alignment horizontal="left" vertical="top" wrapText="1"/>
    </xf>
    <xf numFmtId="0" fontId="15" fillId="0" borderId="1" xfId="9" applyFont="1" applyBorder="1" applyAlignment="1">
      <alignment horizontal="left" vertical="top"/>
    </xf>
    <xf numFmtId="0" fontId="15" fillId="0" borderId="1" xfId="9" applyFont="1" applyBorder="1" applyAlignment="1">
      <alignment horizontal="left" vertical="center" wrapText="1"/>
    </xf>
    <xf numFmtId="0" fontId="15" fillId="0" borderId="1" xfId="9" applyFont="1" applyBorder="1" applyAlignment="1">
      <alignment horizontal="center" vertical="center" wrapText="1"/>
    </xf>
    <xf numFmtId="0" fontId="15" fillId="0" borderId="1" xfId="9" applyFont="1" applyBorder="1" applyAlignment="1">
      <alignment horizontal="center" vertical="center"/>
    </xf>
    <xf numFmtId="0" fontId="5" fillId="0" borderId="1" xfId="9" applyFont="1" applyBorder="1" applyAlignment="1">
      <alignment horizontal="left" vertical="top" wrapText="1"/>
    </xf>
    <xf numFmtId="0" fontId="7" fillId="5" borderId="3" xfId="47" applyFont="1" applyFill="1" applyBorder="1" applyAlignment="1">
      <alignment horizontal="center" vertical="center" wrapText="1"/>
    </xf>
    <xf numFmtId="0" fontId="7" fillId="5" borderId="4" xfId="47" applyFont="1" applyFill="1" applyBorder="1" applyAlignment="1">
      <alignment horizontal="center" vertical="center"/>
    </xf>
    <xf numFmtId="0" fontId="7" fillId="5" borderId="8" xfId="47" applyFont="1" applyFill="1" applyBorder="1" applyAlignment="1">
      <alignment horizontal="center" vertical="center"/>
    </xf>
    <xf numFmtId="0" fontId="5" fillId="5" borderId="3" xfId="47" applyFont="1" applyFill="1" applyBorder="1" applyAlignment="1">
      <alignment horizontal="left" vertical="center"/>
    </xf>
    <xf numFmtId="0" fontId="5" fillId="5" borderId="4" xfId="47" applyFont="1" applyFill="1" applyBorder="1" applyAlignment="1">
      <alignment horizontal="left" vertical="center"/>
    </xf>
    <xf numFmtId="0" fontId="5" fillId="5" borderId="8" xfId="47" applyFont="1" applyFill="1" applyBorder="1" applyAlignment="1">
      <alignment horizontal="left" vertical="center"/>
    </xf>
    <xf numFmtId="0" fontId="4" fillId="0" borderId="6" xfId="4" applyBorder="1" applyAlignment="1">
      <alignment horizontal="left" vertical="center" wrapText="1"/>
    </xf>
    <xf numFmtId="0" fontId="4" fillId="0" borderId="9" xfId="4" applyBorder="1" applyAlignment="1">
      <alignment horizontal="left" vertical="center" wrapText="1"/>
    </xf>
    <xf numFmtId="0" fontId="4" fillId="0" borderId="5" xfId="4" applyBorder="1" applyAlignment="1">
      <alignment horizontal="left" vertical="center" wrapText="1"/>
    </xf>
    <xf numFmtId="0" fontId="4" fillId="0" borderId="0" xfId="4" applyAlignment="1">
      <alignment horizontal="left" vertical="center" wrapText="1"/>
    </xf>
    <xf numFmtId="0" fontId="4" fillId="0" borderId="10" xfId="4" applyBorder="1" applyAlignment="1">
      <alignment horizontal="left" vertical="center" wrapText="1"/>
    </xf>
    <xf numFmtId="0" fontId="4" fillId="0" borderId="5" xfId="4" applyBorder="1" applyAlignment="1">
      <alignment wrapText="1"/>
    </xf>
    <xf numFmtId="0" fontId="4" fillId="0" borderId="0" xfId="4"/>
    <xf numFmtId="0" fontId="4" fillId="0" borderId="10" xfId="4" applyBorder="1"/>
    <xf numFmtId="0" fontId="4" fillId="6" borderId="7" xfId="4" applyFill="1" applyBorder="1" applyAlignment="1">
      <alignment wrapText="1"/>
    </xf>
    <xf numFmtId="0" fontId="4" fillId="6" borderId="1" xfId="4" applyFill="1" applyBorder="1" applyAlignment="1">
      <alignment wrapText="1"/>
    </xf>
    <xf numFmtId="0" fontId="4" fillId="6" borderId="11" xfId="4" applyFill="1" applyBorder="1" applyAlignment="1">
      <alignment wrapText="1"/>
    </xf>
    <xf numFmtId="0" fontId="4" fillId="7" borderId="5" xfId="4" applyFill="1" applyBorder="1" applyAlignment="1">
      <alignment wrapText="1"/>
    </xf>
    <xf numFmtId="0" fontId="4" fillId="7" borderId="0" xfId="4" applyFill="1"/>
    <xf numFmtId="0" fontId="4" fillId="7" borderId="10" xfId="4" applyFill="1" applyBorder="1"/>
    <xf numFmtId="0" fontId="3" fillId="0" borderId="5" xfId="4" applyFont="1" applyBorder="1" applyAlignment="1">
      <alignment horizontal="left" vertical="center" wrapText="1"/>
    </xf>
    <xf numFmtId="0" fontId="3" fillId="0" borderId="0" xfId="4" applyFont="1" applyAlignment="1">
      <alignment horizontal="left" vertical="center" wrapText="1"/>
    </xf>
    <xf numFmtId="0" fontId="3" fillId="0" borderId="10" xfId="4" applyFont="1" applyBorder="1" applyAlignment="1">
      <alignment horizontal="left" vertical="center" wrapText="1"/>
    </xf>
    <xf numFmtId="0" fontId="44" fillId="4" borderId="0" xfId="0" applyFont="1" applyFill="1" applyAlignment="1">
      <alignment horizontal="left" vertical="center" wrapText="1"/>
    </xf>
    <xf numFmtId="0" fontId="44" fillId="4" borderId="0" xfId="0" applyFont="1" applyFill="1" applyAlignment="1">
      <alignment horizontal="center" vertical="center" wrapText="1"/>
    </xf>
  </cellXfs>
  <cellStyles count="73">
    <cellStyle name="60% — акцент2 2" xfId="21" xr:uid="{00000000-0005-0000-0000-000000000000}"/>
    <cellStyle name="Excel Built-in Normal" xfId="24" xr:uid="{00000000-0005-0000-0000-000001000000}"/>
    <cellStyle name="Heading 2 2" xfId="25" xr:uid="{00000000-0005-0000-0000-000002000000}"/>
    <cellStyle name="Normal 2" xfId="27" xr:uid="{00000000-0005-0000-0000-000003000000}"/>
    <cellStyle name="Normal 2 2" xfId="18" xr:uid="{00000000-0005-0000-0000-000004000000}"/>
    <cellStyle name="Normal 2 2 2" xfId="56" xr:uid="{00000000-0005-0000-0000-000005000000}"/>
    <cellStyle name="Normal 2 2 2 2" xfId="71" xr:uid="{00000000-0005-0000-0000-000006000000}"/>
    <cellStyle name="Normal 2 3" xfId="19" xr:uid="{00000000-0005-0000-0000-000007000000}"/>
    <cellStyle name="Normal 2 3 2" xfId="62" xr:uid="{00000000-0005-0000-0000-000008000000}"/>
    <cellStyle name="Normal 2 4" xfId="57" xr:uid="{00000000-0005-0000-0000-000009000000}"/>
    <cellStyle name="Normal 2 4 2" xfId="72" xr:uid="{00000000-0005-0000-0000-00000A000000}"/>
    <cellStyle name="S0" xfId="26" xr:uid="{00000000-0005-0000-0000-00000B000000}"/>
    <cellStyle name="S1" xfId="20" xr:uid="{00000000-0005-0000-0000-00000C000000}"/>
    <cellStyle name="S10" xfId="22" xr:uid="{00000000-0005-0000-0000-00000D000000}"/>
    <cellStyle name="S11" xfId="7" xr:uid="{00000000-0005-0000-0000-00000E000000}"/>
    <cellStyle name="S12" xfId="2" xr:uid="{00000000-0005-0000-0000-00000F000000}"/>
    <cellStyle name="S13" xfId="5" xr:uid="{00000000-0005-0000-0000-000010000000}"/>
    <cellStyle name="S14" xfId="11" xr:uid="{00000000-0005-0000-0000-000011000000}"/>
    <cellStyle name="S15" xfId="14" xr:uid="{00000000-0005-0000-0000-000012000000}"/>
    <cellStyle name="S16" xfId="17" xr:uid="{00000000-0005-0000-0000-000013000000}"/>
    <cellStyle name="S17" xfId="29" xr:uid="{00000000-0005-0000-0000-000014000000}"/>
    <cellStyle name="S18" xfId="32" xr:uid="{00000000-0005-0000-0000-000015000000}"/>
    <cellStyle name="S19" xfId="34" xr:uid="{00000000-0005-0000-0000-000016000000}"/>
    <cellStyle name="S2" xfId="36" xr:uid="{00000000-0005-0000-0000-000017000000}"/>
    <cellStyle name="S20" xfId="13" xr:uid="{00000000-0005-0000-0000-000018000000}"/>
    <cellStyle name="S21" xfId="16" xr:uid="{00000000-0005-0000-0000-000019000000}"/>
    <cellStyle name="S22" xfId="30" xr:uid="{00000000-0005-0000-0000-00001A000000}"/>
    <cellStyle name="S23" xfId="33" xr:uid="{00000000-0005-0000-0000-00001B000000}"/>
    <cellStyle name="S24" xfId="35" xr:uid="{00000000-0005-0000-0000-00001C000000}"/>
    <cellStyle name="S25" xfId="37" xr:uid="{00000000-0005-0000-0000-00001D000000}"/>
    <cellStyle name="S3" xfId="38" xr:uid="{00000000-0005-0000-0000-00001E000000}"/>
    <cellStyle name="S4" xfId="39" xr:uid="{00000000-0005-0000-0000-00001F000000}"/>
    <cellStyle name="S5" xfId="40" xr:uid="{00000000-0005-0000-0000-000020000000}"/>
    <cellStyle name="S6" xfId="41" xr:uid="{00000000-0005-0000-0000-000021000000}"/>
    <cellStyle name="S7" xfId="42" xr:uid="{00000000-0005-0000-0000-000022000000}"/>
    <cellStyle name="S8" xfId="43" xr:uid="{00000000-0005-0000-0000-000023000000}"/>
    <cellStyle name="S9" xfId="44" xr:uid="{00000000-0005-0000-0000-000024000000}"/>
    <cellStyle name="Гиперссылка 2" xfId="45" xr:uid="{00000000-0005-0000-0000-000025000000}"/>
    <cellStyle name="для себестоимости" xfId="46" xr:uid="{00000000-0005-0000-0000-000026000000}"/>
    <cellStyle name="для себестоимости 2" xfId="65" xr:uid="{00000000-0005-0000-0000-000027000000}"/>
    <cellStyle name="Звичайний" xfId="0" builtinId="0"/>
    <cellStyle name="Обычный 2" xfId="23" xr:uid="{00000000-0005-0000-0000-000029000000}"/>
    <cellStyle name="Обычный 2 2" xfId="47" xr:uid="{00000000-0005-0000-0000-00002A000000}"/>
    <cellStyle name="Обычный 2 2 2" xfId="58" xr:uid="{00000000-0005-0000-0000-00002B000000}"/>
    <cellStyle name="Обычный 3" xfId="6" xr:uid="{00000000-0005-0000-0000-00002C000000}"/>
    <cellStyle name="Обычный 3 2" xfId="48" xr:uid="{00000000-0005-0000-0000-00002D000000}"/>
    <cellStyle name="Обычный 3 2 2" xfId="66" xr:uid="{00000000-0005-0000-0000-00002E000000}"/>
    <cellStyle name="Обычный 3 3" xfId="59" xr:uid="{00000000-0005-0000-0000-00002F000000}"/>
    <cellStyle name="Обычный 4" xfId="1" xr:uid="{00000000-0005-0000-0000-000030000000}"/>
    <cellStyle name="Обычный 4 2" xfId="10" xr:uid="{00000000-0005-0000-0000-000031000000}"/>
    <cellStyle name="Обычный 4 2 2" xfId="49" xr:uid="{00000000-0005-0000-0000-000032000000}"/>
    <cellStyle name="Обычный 4 2 2 2" xfId="67" xr:uid="{00000000-0005-0000-0000-000033000000}"/>
    <cellStyle name="Обычный 5" xfId="4" xr:uid="{00000000-0005-0000-0000-000034000000}"/>
    <cellStyle name="Обычный 6" xfId="9" xr:uid="{00000000-0005-0000-0000-000035000000}"/>
    <cellStyle name="Обычный 6 2" xfId="50" xr:uid="{00000000-0005-0000-0000-000036000000}"/>
    <cellStyle name="Обычный 6 2 2" xfId="51" xr:uid="{00000000-0005-0000-0000-000037000000}"/>
    <cellStyle name="Обычный 6 2 2 2" xfId="69" xr:uid="{00000000-0005-0000-0000-000038000000}"/>
    <cellStyle name="Обычный 6 2 3" xfId="68" xr:uid="{00000000-0005-0000-0000-000039000000}"/>
    <cellStyle name="Обычный 6 3" xfId="52" xr:uid="{00000000-0005-0000-0000-00003A000000}"/>
    <cellStyle name="Обычный 6 3 2" xfId="70" xr:uid="{00000000-0005-0000-0000-00003B000000}"/>
    <cellStyle name="Обычный 6 4" xfId="60" xr:uid="{00000000-0005-0000-0000-00003C000000}"/>
    <cellStyle name="Обычный 7" xfId="12" xr:uid="{00000000-0005-0000-0000-00003D000000}"/>
    <cellStyle name="Обычный 7 2" xfId="28" xr:uid="{00000000-0005-0000-0000-00003E000000}"/>
    <cellStyle name="Обычный 7 2 2" xfId="63" xr:uid="{00000000-0005-0000-0000-00003F000000}"/>
    <cellStyle name="Обычный 7 3" xfId="61" xr:uid="{00000000-0005-0000-0000-000040000000}"/>
    <cellStyle name="Обычный 8" xfId="15" xr:uid="{00000000-0005-0000-0000-000041000000}"/>
    <cellStyle name="Обычный 8 2" xfId="53" xr:uid="{00000000-0005-0000-0000-000042000000}"/>
    <cellStyle name="Обычный 9" xfId="31" xr:uid="{00000000-0005-0000-0000-000043000000}"/>
    <cellStyle name="Обычный 9 2" xfId="64" xr:uid="{00000000-0005-0000-0000-000044000000}"/>
    <cellStyle name="Стиль 1" xfId="54" xr:uid="{00000000-0005-0000-0000-000046000000}"/>
    <cellStyle name="Текст пояснення" xfId="8" builtinId="53"/>
    <cellStyle name="Финансовый 2" xfId="55" xr:uid="{00000000-0005-0000-0000-000048000000}"/>
    <cellStyle name="Фінансовий" xfId="3" builtinId="3"/>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8"/>
  <sheetViews>
    <sheetView topLeftCell="A31" workbookViewId="0">
      <selection activeCell="G76" sqref="G76"/>
    </sheetView>
  </sheetViews>
  <sheetFormatPr defaultColWidth="9.109375" defaultRowHeight="13.8"/>
  <cols>
    <col min="1" max="16384" width="9.109375" style="10"/>
  </cols>
  <sheetData>
    <row r="1" spans="1:17" ht="55.5" customHeight="1">
      <c r="A1" s="190" t="s">
        <v>0</v>
      </c>
      <c r="B1" s="191"/>
      <c r="C1" s="191"/>
      <c r="D1" s="191"/>
      <c r="E1" s="191"/>
      <c r="F1" s="191"/>
      <c r="G1" s="191"/>
      <c r="H1" s="191"/>
      <c r="I1" s="191"/>
      <c r="J1" s="191"/>
      <c r="K1" s="191"/>
      <c r="L1" s="191"/>
      <c r="M1" s="191"/>
      <c r="N1" s="191"/>
      <c r="O1" s="191"/>
      <c r="P1" s="191"/>
      <c r="Q1" s="191"/>
    </row>
    <row r="2" spans="1:17" ht="30" customHeight="1">
      <c r="A2" s="192" t="s">
        <v>1</v>
      </c>
      <c r="B2" s="193"/>
      <c r="C2" s="193"/>
      <c r="D2" s="193"/>
      <c r="E2" s="193"/>
      <c r="F2" s="193"/>
      <c r="G2" s="193"/>
      <c r="H2" s="193"/>
      <c r="I2" s="193"/>
      <c r="J2" s="193"/>
      <c r="K2" s="193"/>
      <c r="L2" s="193"/>
      <c r="M2" s="193"/>
      <c r="N2" s="193"/>
      <c r="O2" s="193"/>
      <c r="P2" s="193"/>
      <c r="Q2" s="193"/>
    </row>
    <row r="3" spans="1:17" ht="20.25" customHeight="1">
      <c r="B3" s="11"/>
      <c r="C3" s="11"/>
      <c r="D3" s="11"/>
      <c r="E3" s="194" t="s">
        <v>2</v>
      </c>
      <c r="F3" s="195"/>
      <c r="G3" s="196"/>
      <c r="H3" s="196"/>
      <c r="I3" s="196"/>
      <c r="J3" s="196"/>
      <c r="K3" s="196"/>
      <c r="L3" s="196"/>
      <c r="M3" s="196"/>
      <c r="N3" s="196"/>
      <c r="O3" s="11"/>
      <c r="P3" s="11"/>
      <c r="Q3" s="11"/>
    </row>
    <row r="4" spans="1:17">
      <c r="B4" s="11"/>
      <c r="C4" s="11"/>
      <c r="D4" s="11"/>
      <c r="E4" s="12"/>
      <c r="F4" s="13"/>
      <c r="G4" s="14"/>
      <c r="H4" s="14"/>
      <c r="I4" s="14"/>
      <c r="J4" s="14"/>
      <c r="K4" s="14"/>
      <c r="L4" s="14"/>
      <c r="M4" s="14"/>
      <c r="N4" s="14"/>
      <c r="O4" s="11"/>
      <c r="P4" s="11"/>
      <c r="Q4" s="11"/>
    </row>
    <row r="5" spans="1:17" ht="59.25" customHeight="1">
      <c r="A5" s="15"/>
      <c r="B5" s="197" t="s">
        <v>3</v>
      </c>
      <c r="C5" s="198"/>
      <c r="D5" s="198"/>
      <c r="E5" s="198"/>
      <c r="F5" s="198"/>
      <c r="G5" s="198"/>
      <c r="H5" s="198"/>
      <c r="I5" s="198"/>
      <c r="J5" s="198"/>
      <c r="K5" s="198"/>
      <c r="L5" s="198"/>
      <c r="M5" s="198"/>
      <c r="N5" s="198"/>
      <c r="O5" s="198"/>
      <c r="P5" s="198"/>
      <c r="Q5" s="199"/>
    </row>
    <row r="6" spans="1:17" ht="64.5" customHeight="1">
      <c r="A6" s="16">
        <v>1</v>
      </c>
      <c r="B6" s="200" t="s">
        <v>4</v>
      </c>
      <c r="C6" s="201"/>
      <c r="D6" s="201"/>
      <c r="E6" s="201"/>
      <c r="F6" s="201"/>
      <c r="G6" s="201"/>
      <c r="H6" s="201"/>
      <c r="I6" s="201"/>
      <c r="J6" s="201"/>
      <c r="K6" s="201"/>
      <c r="L6" s="201"/>
      <c r="M6" s="201"/>
      <c r="N6" s="201"/>
      <c r="O6" s="201"/>
      <c r="P6" s="201"/>
      <c r="Q6" s="202"/>
    </row>
    <row r="7" spans="1:17" ht="18" customHeight="1">
      <c r="A7" s="16">
        <v>2</v>
      </c>
      <c r="B7" s="200" t="s">
        <v>5</v>
      </c>
      <c r="C7" s="201"/>
      <c r="D7" s="201"/>
      <c r="E7" s="201"/>
      <c r="F7" s="201"/>
      <c r="G7" s="201"/>
      <c r="H7" s="201"/>
      <c r="I7" s="201"/>
      <c r="J7" s="201"/>
      <c r="K7" s="201"/>
      <c r="L7" s="201"/>
      <c r="M7" s="201"/>
      <c r="N7" s="201"/>
      <c r="O7" s="201"/>
      <c r="P7" s="201"/>
      <c r="Q7" s="202"/>
    </row>
    <row r="8" spans="1:17" ht="45" customHeight="1">
      <c r="A8" s="16">
        <v>3</v>
      </c>
      <c r="B8" s="200" t="s">
        <v>6</v>
      </c>
      <c r="C8" s="201"/>
      <c r="D8" s="201"/>
      <c r="E8" s="201"/>
      <c r="F8" s="201"/>
      <c r="G8" s="201"/>
      <c r="H8" s="201"/>
      <c r="I8" s="201"/>
      <c r="J8" s="201"/>
      <c r="K8" s="201"/>
      <c r="L8" s="201"/>
      <c r="M8" s="201"/>
      <c r="N8" s="201"/>
      <c r="O8" s="201"/>
      <c r="P8" s="201"/>
      <c r="Q8" s="202"/>
    </row>
    <row r="9" spans="1:17" ht="24" customHeight="1">
      <c r="A9" s="16">
        <v>4</v>
      </c>
      <c r="B9" s="200" t="s">
        <v>7</v>
      </c>
      <c r="C9" s="201"/>
      <c r="D9" s="201"/>
      <c r="E9" s="201"/>
      <c r="F9" s="201"/>
      <c r="G9" s="201"/>
      <c r="H9" s="201"/>
      <c r="I9" s="201"/>
      <c r="J9" s="201"/>
      <c r="K9" s="201"/>
      <c r="L9" s="201"/>
      <c r="M9" s="201"/>
      <c r="N9" s="201"/>
      <c r="O9" s="201"/>
      <c r="P9" s="201"/>
      <c r="Q9" s="202"/>
    </row>
    <row r="10" spans="1:17" ht="19.5" customHeight="1">
      <c r="A10" s="16">
        <v>5</v>
      </c>
      <c r="B10" s="200" t="s">
        <v>8</v>
      </c>
      <c r="C10" s="201"/>
      <c r="D10" s="201"/>
      <c r="E10" s="201"/>
      <c r="F10" s="201"/>
      <c r="G10" s="201"/>
      <c r="H10" s="201"/>
      <c r="I10" s="201"/>
      <c r="J10" s="201"/>
      <c r="K10" s="201"/>
      <c r="L10" s="201"/>
      <c r="M10" s="201"/>
      <c r="N10" s="201"/>
      <c r="O10" s="201"/>
      <c r="P10" s="201"/>
      <c r="Q10" s="202"/>
    </row>
    <row r="11" spans="1:17" ht="21" customHeight="1">
      <c r="A11" s="17"/>
      <c r="B11" s="203" t="s">
        <v>9</v>
      </c>
      <c r="C11" s="204"/>
      <c r="D11" s="204"/>
      <c r="E11" s="204"/>
      <c r="F11" s="204"/>
      <c r="G11" s="204"/>
      <c r="H11" s="204"/>
      <c r="I11" s="204"/>
      <c r="J11" s="204"/>
      <c r="K11" s="204"/>
      <c r="L11" s="204"/>
      <c r="M11" s="204"/>
      <c r="N11" s="204"/>
      <c r="O11" s="204"/>
      <c r="P11" s="204"/>
      <c r="Q11" s="204"/>
    </row>
    <row r="12" spans="1:17" ht="21" customHeight="1">
      <c r="A12" s="11"/>
      <c r="B12" s="18"/>
      <c r="C12" s="19"/>
      <c r="D12" s="19"/>
      <c r="E12" s="19"/>
      <c r="F12" s="19"/>
      <c r="G12" s="19"/>
      <c r="H12" s="19"/>
      <c r="I12" s="19"/>
      <c r="J12" s="19"/>
      <c r="K12" s="19"/>
      <c r="L12" s="19"/>
      <c r="M12" s="19"/>
      <c r="N12" s="19"/>
      <c r="O12" s="19"/>
      <c r="P12" s="19"/>
      <c r="Q12" s="19"/>
    </row>
    <row r="13" spans="1:17">
      <c r="A13" s="205" t="s">
        <v>10</v>
      </c>
      <c r="B13" s="205"/>
      <c r="C13" s="205"/>
      <c r="D13" s="205"/>
      <c r="E13" s="205"/>
      <c r="F13" s="205"/>
      <c r="G13" s="205"/>
      <c r="H13" s="205"/>
      <c r="I13" s="205"/>
      <c r="J13" s="205"/>
      <c r="K13" s="205"/>
      <c r="L13" s="205"/>
      <c r="M13" s="205"/>
      <c r="N13" s="205"/>
      <c r="O13" s="205"/>
      <c r="P13" s="205"/>
      <c r="Q13" s="205"/>
    </row>
    <row r="14" spans="1:17" ht="15.75" customHeight="1">
      <c r="A14" s="205" t="s">
        <v>11</v>
      </c>
      <c r="B14" s="205"/>
      <c r="C14" s="205"/>
      <c r="D14" s="205"/>
      <c r="E14" s="205" t="s">
        <v>12</v>
      </c>
      <c r="F14" s="205"/>
      <c r="G14" s="205"/>
      <c r="H14" s="205"/>
      <c r="I14" s="205"/>
      <c r="J14" s="205"/>
      <c r="K14" s="205"/>
      <c r="L14" s="205"/>
      <c r="M14" s="205"/>
      <c r="N14" s="205"/>
      <c r="O14" s="205"/>
      <c r="P14" s="205"/>
      <c r="Q14" s="205"/>
    </row>
    <row r="15" spans="1:17" ht="15.75" customHeight="1">
      <c r="A15" s="205" t="s">
        <v>13</v>
      </c>
      <c r="B15" s="205"/>
      <c r="C15" s="205"/>
      <c r="D15" s="205"/>
      <c r="E15" s="205"/>
      <c r="F15" s="205"/>
      <c r="G15" s="205"/>
      <c r="H15" s="205"/>
      <c r="I15" s="205"/>
      <c r="J15" s="205"/>
      <c r="K15" s="205"/>
      <c r="L15" s="205"/>
      <c r="M15" s="205"/>
      <c r="N15" s="205"/>
      <c r="O15" s="205"/>
      <c r="P15" s="205"/>
      <c r="Q15" s="205"/>
    </row>
    <row r="16" spans="1:17" ht="24" customHeight="1">
      <c r="A16" s="213" t="s">
        <v>14</v>
      </c>
      <c r="B16" s="213"/>
      <c r="C16" s="213"/>
      <c r="D16" s="213"/>
      <c r="E16" s="206" t="s">
        <v>15</v>
      </c>
      <c r="F16" s="206"/>
      <c r="G16" s="206"/>
      <c r="H16" s="206"/>
      <c r="I16" s="206"/>
      <c r="J16" s="206"/>
      <c r="K16" s="206"/>
      <c r="L16" s="206"/>
      <c r="M16" s="206"/>
      <c r="N16" s="206"/>
      <c r="O16" s="206"/>
      <c r="P16" s="206"/>
      <c r="Q16" s="206"/>
    </row>
    <row r="17" spans="1:17" ht="47.25" customHeight="1">
      <c r="A17" s="213"/>
      <c r="B17" s="213"/>
      <c r="C17" s="213"/>
      <c r="D17" s="213"/>
      <c r="E17" s="207" t="s">
        <v>16</v>
      </c>
      <c r="F17" s="207"/>
      <c r="G17" s="207"/>
      <c r="H17" s="207"/>
      <c r="I17" s="207"/>
      <c r="J17" s="207"/>
      <c r="K17" s="207"/>
      <c r="L17" s="207"/>
      <c r="M17" s="207"/>
      <c r="N17" s="207"/>
      <c r="O17" s="207"/>
      <c r="P17" s="207"/>
      <c r="Q17" s="207"/>
    </row>
    <row r="18" spans="1:17" ht="39.75" customHeight="1">
      <c r="A18" s="213"/>
      <c r="B18" s="213"/>
      <c r="C18" s="213"/>
      <c r="D18" s="213"/>
      <c r="E18" s="207" t="s">
        <v>17</v>
      </c>
      <c r="F18" s="207"/>
      <c r="G18" s="207"/>
      <c r="H18" s="207"/>
      <c r="I18" s="207"/>
      <c r="J18" s="207"/>
      <c r="K18" s="207"/>
      <c r="L18" s="207"/>
      <c r="M18" s="207"/>
      <c r="N18" s="207"/>
      <c r="O18" s="207"/>
      <c r="P18" s="207"/>
      <c r="Q18" s="207"/>
    </row>
    <row r="19" spans="1:17" ht="38.25" customHeight="1">
      <c r="A19" s="213"/>
      <c r="B19" s="213"/>
      <c r="C19" s="213"/>
      <c r="D19" s="213"/>
      <c r="E19" s="207" t="s">
        <v>18</v>
      </c>
      <c r="F19" s="207"/>
      <c r="G19" s="207"/>
      <c r="H19" s="207"/>
      <c r="I19" s="207"/>
      <c r="J19" s="207"/>
      <c r="K19" s="207"/>
      <c r="L19" s="207"/>
      <c r="M19" s="207"/>
      <c r="N19" s="207"/>
      <c r="O19" s="207"/>
      <c r="P19" s="207"/>
      <c r="Q19" s="207"/>
    </row>
    <row r="20" spans="1:17" ht="30" customHeight="1">
      <c r="A20" s="213"/>
      <c r="B20" s="213"/>
      <c r="C20" s="213"/>
      <c r="D20" s="213"/>
      <c r="E20" s="207" t="s">
        <v>19</v>
      </c>
      <c r="F20" s="207"/>
      <c r="G20" s="207"/>
      <c r="H20" s="207"/>
      <c r="I20" s="207"/>
      <c r="J20" s="207"/>
      <c r="K20" s="207"/>
      <c r="L20" s="207"/>
      <c r="M20" s="207"/>
      <c r="N20" s="207"/>
      <c r="O20" s="207"/>
      <c r="P20" s="207"/>
      <c r="Q20" s="207"/>
    </row>
    <row r="21" spans="1:17" ht="53.25" customHeight="1">
      <c r="A21" s="213"/>
      <c r="B21" s="213"/>
      <c r="C21" s="213"/>
      <c r="D21" s="213"/>
      <c r="E21" s="207" t="s">
        <v>20</v>
      </c>
      <c r="F21" s="207"/>
      <c r="G21" s="207"/>
      <c r="H21" s="207"/>
      <c r="I21" s="207"/>
      <c r="J21" s="207"/>
      <c r="K21" s="207"/>
      <c r="L21" s="207"/>
      <c r="M21" s="207"/>
      <c r="N21" s="207"/>
      <c r="O21" s="207"/>
      <c r="P21" s="207"/>
      <c r="Q21" s="207"/>
    </row>
    <row r="22" spans="1:17">
      <c r="A22" s="208" t="s">
        <v>21</v>
      </c>
      <c r="B22" s="209"/>
      <c r="C22" s="209"/>
      <c r="D22" s="209"/>
      <c r="E22" s="209"/>
      <c r="F22" s="209"/>
      <c r="G22" s="209"/>
      <c r="H22" s="209"/>
      <c r="I22" s="209"/>
      <c r="J22" s="209"/>
      <c r="K22" s="209"/>
      <c r="L22" s="209"/>
      <c r="M22" s="209"/>
      <c r="N22" s="209"/>
      <c r="O22" s="209"/>
      <c r="P22" s="209"/>
      <c r="Q22" s="209"/>
    </row>
    <row r="23" spans="1:17" ht="48" customHeight="1">
      <c r="A23" s="213" t="s">
        <v>22</v>
      </c>
      <c r="B23" s="214"/>
      <c r="C23" s="214"/>
      <c r="D23" s="214"/>
      <c r="E23" s="207" t="s">
        <v>23</v>
      </c>
      <c r="F23" s="207"/>
      <c r="G23" s="207"/>
      <c r="H23" s="207"/>
      <c r="I23" s="207"/>
      <c r="J23" s="207"/>
      <c r="K23" s="207"/>
      <c r="L23" s="207"/>
      <c r="M23" s="207"/>
      <c r="N23" s="207"/>
      <c r="O23" s="207"/>
      <c r="P23" s="207"/>
      <c r="Q23" s="207"/>
    </row>
    <row r="24" spans="1:17" ht="46.5" customHeight="1">
      <c r="A24" s="214"/>
      <c r="B24" s="214"/>
      <c r="C24" s="214"/>
      <c r="D24" s="214"/>
      <c r="E24" s="207" t="s">
        <v>24</v>
      </c>
      <c r="F24" s="207"/>
      <c r="G24" s="207"/>
      <c r="H24" s="207"/>
      <c r="I24" s="207"/>
      <c r="J24" s="207"/>
      <c r="K24" s="207"/>
      <c r="L24" s="207"/>
      <c r="M24" s="207"/>
      <c r="N24" s="207"/>
      <c r="O24" s="207"/>
      <c r="P24" s="207"/>
      <c r="Q24" s="207"/>
    </row>
    <row r="25" spans="1:17" ht="46.5" customHeight="1">
      <c r="A25" s="214"/>
      <c r="B25" s="214"/>
      <c r="C25" s="214"/>
      <c r="D25" s="214"/>
      <c r="E25" s="207" t="s">
        <v>25</v>
      </c>
      <c r="F25" s="207"/>
      <c r="G25" s="207"/>
      <c r="H25" s="207"/>
      <c r="I25" s="207"/>
      <c r="J25" s="207"/>
      <c r="K25" s="207"/>
      <c r="L25" s="207"/>
      <c r="M25" s="207"/>
      <c r="N25" s="207"/>
      <c r="O25" s="207"/>
      <c r="P25" s="207"/>
      <c r="Q25" s="207"/>
    </row>
    <row r="26" spans="1:17">
      <c r="A26" s="214"/>
      <c r="B26" s="214"/>
      <c r="C26" s="214"/>
      <c r="D26" s="214"/>
      <c r="E26" s="207" t="s">
        <v>26</v>
      </c>
      <c r="F26" s="207"/>
      <c r="G26" s="207"/>
      <c r="H26" s="207"/>
      <c r="I26" s="207"/>
      <c r="J26" s="207"/>
      <c r="K26" s="207"/>
      <c r="L26" s="207"/>
      <c r="M26" s="207"/>
      <c r="N26" s="207"/>
      <c r="O26" s="207"/>
      <c r="P26" s="207"/>
      <c r="Q26" s="207"/>
    </row>
    <row r="27" spans="1:17">
      <c r="A27" s="208" t="s">
        <v>27</v>
      </c>
      <c r="B27" s="208"/>
      <c r="C27" s="208"/>
      <c r="D27" s="208"/>
      <c r="E27" s="208"/>
      <c r="F27" s="208"/>
      <c r="G27" s="208"/>
      <c r="H27" s="208"/>
      <c r="I27" s="208"/>
      <c r="J27" s="208"/>
      <c r="K27" s="208"/>
      <c r="L27" s="208"/>
      <c r="M27" s="208"/>
      <c r="N27" s="208"/>
      <c r="O27" s="208"/>
      <c r="P27" s="208"/>
      <c r="Q27" s="208"/>
    </row>
    <row r="28" spans="1:17" ht="58.5" customHeight="1">
      <c r="A28" s="213" t="s">
        <v>28</v>
      </c>
      <c r="B28" s="213"/>
      <c r="C28" s="213"/>
      <c r="D28" s="213"/>
      <c r="E28" s="207" t="s">
        <v>29</v>
      </c>
      <c r="F28" s="207"/>
      <c r="G28" s="207"/>
      <c r="H28" s="207"/>
      <c r="I28" s="207"/>
      <c r="J28" s="207"/>
      <c r="K28" s="207"/>
      <c r="L28" s="207"/>
      <c r="M28" s="207"/>
      <c r="N28" s="207"/>
      <c r="O28" s="207"/>
      <c r="P28" s="207"/>
      <c r="Q28" s="207"/>
    </row>
    <row r="29" spans="1:17" ht="24" customHeight="1">
      <c r="A29" s="208" t="s">
        <v>30</v>
      </c>
      <c r="B29" s="208"/>
      <c r="C29" s="208"/>
      <c r="D29" s="208"/>
      <c r="E29" s="208"/>
      <c r="F29" s="208"/>
      <c r="G29" s="208"/>
      <c r="H29" s="208"/>
      <c r="I29" s="208"/>
      <c r="J29" s="208"/>
      <c r="K29" s="208"/>
      <c r="L29" s="208"/>
      <c r="M29" s="208"/>
      <c r="N29" s="208"/>
      <c r="O29" s="208"/>
      <c r="P29" s="208"/>
      <c r="Q29" s="208"/>
    </row>
    <row r="30" spans="1:17" ht="50.25" customHeight="1">
      <c r="A30" s="214">
        <v>4</v>
      </c>
      <c r="B30" s="214"/>
      <c r="C30" s="214"/>
      <c r="D30" s="214"/>
      <c r="E30" s="207" t="s">
        <v>31</v>
      </c>
      <c r="F30" s="207"/>
      <c r="G30" s="207"/>
      <c r="H30" s="207"/>
      <c r="I30" s="207"/>
      <c r="J30" s="207"/>
      <c r="K30" s="207"/>
      <c r="L30" s="207"/>
      <c r="M30" s="207"/>
      <c r="N30" s="207"/>
      <c r="O30" s="207"/>
      <c r="P30" s="207"/>
      <c r="Q30" s="207"/>
    </row>
    <row r="31" spans="1:17" ht="45.75" customHeight="1">
      <c r="A31" s="214"/>
      <c r="B31" s="214"/>
      <c r="C31" s="214"/>
      <c r="D31" s="214"/>
      <c r="E31" s="207" t="s">
        <v>32</v>
      </c>
      <c r="F31" s="207"/>
      <c r="G31" s="207"/>
      <c r="H31" s="207"/>
      <c r="I31" s="207"/>
      <c r="J31" s="207"/>
      <c r="K31" s="207"/>
      <c r="L31" s="207"/>
      <c r="M31" s="207"/>
      <c r="N31" s="207"/>
      <c r="O31" s="207"/>
      <c r="P31" s="207"/>
      <c r="Q31" s="207"/>
    </row>
    <row r="32" spans="1:17" ht="30" customHeight="1">
      <c r="A32" s="208" t="s">
        <v>33</v>
      </c>
      <c r="B32" s="208"/>
      <c r="C32" s="208"/>
      <c r="D32" s="208"/>
      <c r="E32" s="208"/>
      <c r="F32" s="208"/>
      <c r="G32" s="208"/>
      <c r="H32" s="208"/>
      <c r="I32" s="208"/>
      <c r="J32" s="208"/>
      <c r="K32" s="208"/>
      <c r="L32" s="208"/>
      <c r="M32" s="208"/>
      <c r="N32" s="208"/>
      <c r="O32" s="208"/>
      <c r="P32" s="208"/>
      <c r="Q32" s="208"/>
    </row>
    <row r="33" spans="1:17" ht="19.5" customHeight="1">
      <c r="A33" s="214">
        <v>5</v>
      </c>
      <c r="B33" s="214"/>
      <c r="C33" s="214"/>
      <c r="D33" s="214"/>
      <c r="E33" s="215" t="s">
        <v>34</v>
      </c>
      <c r="F33" s="215"/>
      <c r="G33" s="215"/>
      <c r="H33" s="215"/>
      <c r="I33" s="215"/>
      <c r="J33" s="215"/>
      <c r="K33" s="215"/>
      <c r="L33" s="215"/>
      <c r="M33" s="215"/>
      <c r="N33" s="215"/>
      <c r="O33" s="215"/>
      <c r="P33" s="215"/>
      <c r="Q33" s="215"/>
    </row>
    <row r="34" spans="1:17" ht="201.75" customHeight="1">
      <c r="A34" s="214"/>
      <c r="B34" s="214"/>
      <c r="C34" s="214"/>
      <c r="D34" s="214"/>
      <c r="E34" s="210" t="s">
        <v>35</v>
      </c>
      <c r="F34" s="210"/>
      <c r="G34" s="210"/>
      <c r="H34" s="210"/>
      <c r="I34" s="210"/>
      <c r="J34" s="210"/>
      <c r="K34" s="210"/>
      <c r="L34" s="210"/>
      <c r="M34" s="210"/>
      <c r="N34" s="210"/>
      <c r="O34" s="210"/>
      <c r="P34" s="210"/>
      <c r="Q34" s="210"/>
    </row>
    <row r="35" spans="1:17" ht="18.75" customHeight="1">
      <c r="A35" s="214"/>
      <c r="B35" s="214"/>
      <c r="C35" s="214"/>
      <c r="D35" s="214"/>
      <c r="E35" s="215" t="s">
        <v>36</v>
      </c>
      <c r="F35" s="215"/>
      <c r="G35" s="215"/>
      <c r="H35" s="215"/>
      <c r="I35" s="215"/>
      <c r="J35" s="215"/>
      <c r="K35" s="215"/>
      <c r="L35" s="215"/>
      <c r="M35" s="215"/>
      <c r="N35" s="215"/>
      <c r="O35" s="215"/>
      <c r="P35" s="215"/>
      <c r="Q35" s="215"/>
    </row>
    <row r="36" spans="1:17" ht="186.75" customHeight="1">
      <c r="A36" s="214"/>
      <c r="B36" s="214"/>
      <c r="C36" s="214"/>
      <c r="D36" s="214"/>
      <c r="E36" s="210" t="s">
        <v>37</v>
      </c>
      <c r="F36" s="211"/>
      <c r="G36" s="211"/>
      <c r="H36" s="211"/>
      <c r="I36" s="211"/>
      <c r="J36" s="211"/>
      <c r="K36" s="211"/>
      <c r="L36" s="211"/>
      <c r="M36" s="211"/>
      <c r="N36" s="211"/>
      <c r="O36" s="211"/>
      <c r="P36" s="211"/>
      <c r="Q36" s="211"/>
    </row>
    <row r="37" spans="1:17" ht="115.5" customHeight="1">
      <c r="A37" s="214"/>
      <c r="B37" s="214"/>
      <c r="C37" s="214"/>
      <c r="D37" s="214"/>
      <c r="E37" s="212" t="s">
        <v>38</v>
      </c>
      <c r="F37" s="212"/>
      <c r="G37" s="212"/>
      <c r="H37" s="212"/>
      <c r="I37" s="212"/>
      <c r="J37" s="212"/>
      <c r="K37" s="212"/>
      <c r="L37" s="212"/>
      <c r="M37" s="212"/>
      <c r="N37" s="212"/>
      <c r="O37" s="212"/>
      <c r="P37" s="212"/>
      <c r="Q37" s="212"/>
    </row>
    <row r="38" spans="1:17" ht="66.75" customHeight="1">
      <c r="A38" s="214"/>
      <c r="B38" s="214"/>
      <c r="C38" s="214"/>
      <c r="D38" s="214"/>
      <c r="E38" s="210" t="s">
        <v>39</v>
      </c>
      <c r="F38" s="211"/>
      <c r="G38" s="211"/>
      <c r="H38" s="211"/>
      <c r="I38" s="211"/>
      <c r="J38" s="211"/>
      <c r="K38" s="211"/>
      <c r="L38" s="211"/>
      <c r="M38" s="211"/>
      <c r="N38" s="211"/>
      <c r="O38" s="211"/>
      <c r="P38" s="211"/>
      <c r="Q38" s="211"/>
    </row>
  </sheetData>
  <mergeCells count="42">
    <mergeCell ref="E36:Q36"/>
    <mergeCell ref="E37:Q37"/>
    <mergeCell ref="E38:Q38"/>
    <mergeCell ref="A16:D21"/>
    <mergeCell ref="A23:D26"/>
    <mergeCell ref="A33:D38"/>
    <mergeCell ref="A30:D31"/>
    <mergeCell ref="E31:Q31"/>
    <mergeCell ref="A32:Q32"/>
    <mergeCell ref="E33:Q33"/>
    <mergeCell ref="E34:Q34"/>
    <mergeCell ref="E35:Q35"/>
    <mergeCell ref="A27:Q27"/>
    <mergeCell ref="A28:D28"/>
    <mergeCell ref="E28:Q28"/>
    <mergeCell ref="A29:Q29"/>
    <mergeCell ref="E30:Q30"/>
    <mergeCell ref="A22:Q22"/>
    <mergeCell ref="E23:Q23"/>
    <mergeCell ref="E24:Q24"/>
    <mergeCell ref="E25:Q25"/>
    <mergeCell ref="E26:Q26"/>
    <mergeCell ref="E17:Q17"/>
    <mergeCell ref="E18:Q18"/>
    <mergeCell ref="E19:Q19"/>
    <mergeCell ref="E20:Q20"/>
    <mergeCell ref="E21:Q21"/>
    <mergeCell ref="A13:Q13"/>
    <mergeCell ref="A14:D14"/>
    <mergeCell ref="E14:Q14"/>
    <mergeCell ref="A15:Q15"/>
    <mergeCell ref="E16:Q16"/>
    <mergeCell ref="B7:Q7"/>
    <mergeCell ref="B8:Q8"/>
    <mergeCell ref="B9:Q9"/>
    <mergeCell ref="B10:Q10"/>
    <mergeCell ref="B11:Q11"/>
    <mergeCell ref="A1:Q1"/>
    <mergeCell ref="A2:Q2"/>
    <mergeCell ref="E3:N3"/>
    <mergeCell ref="B5:Q5"/>
    <mergeCell ref="B6:Q6"/>
  </mergeCells>
  <pageMargins left="0.70866141732283505" right="0.70866141732283505" top="0.74803149606299202" bottom="0.74803149606299202" header="0.31496062992126" footer="0.31496062992126"/>
  <pageSetup paperSize="9" scale="4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3"/>
  <sheetViews>
    <sheetView topLeftCell="A10" workbookViewId="0">
      <selection activeCell="A19" sqref="A19:N19"/>
    </sheetView>
  </sheetViews>
  <sheetFormatPr defaultColWidth="9.109375" defaultRowHeight="14.4"/>
  <cols>
    <col min="1" max="1" width="18.6640625" style="1" customWidth="1"/>
    <col min="2" max="13" width="9.109375" style="1"/>
    <col min="14" max="14" width="18.44140625" style="1" customWidth="1"/>
    <col min="15" max="16384" width="9.109375" style="1"/>
  </cols>
  <sheetData>
    <row r="1" spans="1:14">
      <c r="A1" s="2"/>
      <c r="F1" s="3"/>
      <c r="G1" s="3"/>
      <c r="H1" s="3"/>
      <c r="I1" s="3"/>
      <c r="J1" s="3"/>
      <c r="K1" s="3"/>
      <c r="L1" s="3"/>
      <c r="M1" s="3"/>
      <c r="N1" s="3" t="s">
        <v>40</v>
      </c>
    </row>
    <row r="2" spans="1:14" ht="15">
      <c r="A2" s="216" t="s">
        <v>41</v>
      </c>
      <c r="B2" s="217"/>
      <c r="C2" s="217"/>
      <c r="D2" s="217"/>
      <c r="E2" s="217"/>
      <c r="F2" s="217"/>
      <c r="G2" s="217"/>
      <c r="H2" s="217"/>
      <c r="I2" s="217"/>
      <c r="J2" s="217"/>
      <c r="K2" s="217"/>
      <c r="L2" s="217"/>
      <c r="M2" s="217"/>
      <c r="N2" s="218"/>
    </row>
    <row r="3" spans="1:14">
      <c r="A3" s="219" t="s">
        <v>42</v>
      </c>
      <c r="B3" s="220"/>
      <c r="C3" s="220"/>
      <c r="D3" s="220"/>
      <c r="E3" s="220"/>
      <c r="F3" s="220"/>
      <c r="G3" s="220"/>
      <c r="H3" s="220"/>
      <c r="I3" s="220"/>
      <c r="J3" s="220"/>
      <c r="K3" s="220"/>
      <c r="L3" s="220"/>
      <c r="M3" s="220"/>
      <c r="N3" s="221"/>
    </row>
    <row r="4" spans="1:14" ht="46.5" customHeight="1">
      <c r="A4" s="4" t="s">
        <v>43</v>
      </c>
      <c r="B4" s="222" t="s">
        <v>44</v>
      </c>
      <c r="C4" s="222"/>
      <c r="D4" s="222"/>
      <c r="E4" s="222"/>
      <c r="F4" s="222"/>
      <c r="G4" s="222"/>
      <c r="H4" s="222"/>
      <c r="I4" s="222"/>
      <c r="J4" s="222"/>
      <c r="K4" s="222"/>
      <c r="L4" s="222"/>
      <c r="M4" s="222"/>
      <c r="N4" s="223"/>
    </row>
    <row r="5" spans="1:14" ht="45.75" customHeight="1">
      <c r="A5" s="224" t="s">
        <v>45</v>
      </c>
      <c r="B5" s="225"/>
      <c r="C5" s="225"/>
      <c r="D5" s="225"/>
      <c r="E5" s="225"/>
      <c r="F5" s="225"/>
      <c r="G5" s="225"/>
      <c r="H5" s="225"/>
      <c r="I5" s="225"/>
      <c r="J5" s="225"/>
      <c r="K5" s="225"/>
      <c r="L5" s="225"/>
      <c r="M5" s="225"/>
      <c r="N5" s="226"/>
    </row>
    <row r="6" spans="1:14" ht="29.25" customHeight="1">
      <c r="A6" s="224" t="s">
        <v>46</v>
      </c>
      <c r="B6" s="225"/>
      <c r="C6" s="225"/>
      <c r="D6" s="225"/>
      <c r="E6" s="225"/>
      <c r="F6" s="225"/>
      <c r="G6" s="225"/>
      <c r="H6" s="225"/>
      <c r="I6" s="225"/>
      <c r="J6" s="225"/>
      <c r="K6" s="225"/>
      <c r="L6" s="225"/>
      <c r="M6" s="225"/>
      <c r="N6" s="226"/>
    </row>
    <row r="7" spans="1:14" ht="17.25" customHeight="1">
      <c r="A7" s="5" t="s">
        <v>47</v>
      </c>
      <c r="B7" s="6"/>
      <c r="C7" s="6"/>
      <c r="D7" s="6"/>
      <c r="E7" s="6"/>
      <c r="F7" s="6"/>
      <c r="G7" s="6"/>
      <c r="H7" s="6"/>
      <c r="I7" s="6"/>
      <c r="J7" s="6"/>
      <c r="K7" s="6"/>
      <c r="L7" s="6"/>
      <c r="M7" s="6"/>
      <c r="N7" s="8"/>
    </row>
    <row r="8" spans="1:14" ht="51" customHeight="1">
      <c r="A8" s="224" t="s">
        <v>48</v>
      </c>
      <c r="B8" s="225"/>
      <c r="C8" s="225"/>
      <c r="D8" s="225"/>
      <c r="E8" s="225"/>
      <c r="F8" s="225"/>
      <c r="G8" s="225"/>
      <c r="H8" s="225"/>
      <c r="I8" s="225"/>
      <c r="J8" s="225"/>
      <c r="K8" s="225"/>
      <c r="L8" s="225"/>
      <c r="M8" s="225"/>
      <c r="N8" s="226"/>
    </row>
    <row r="9" spans="1:14" ht="36" customHeight="1">
      <c r="A9" s="224" t="s">
        <v>49</v>
      </c>
      <c r="B9" s="225"/>
      <c r="C9" s="225"/>
      <c r="D9" s="225"/>
      <c r="E9" s="225"/>
      <c r="F9" s="225"/>
      <c r="G9" s="225"/>
      <c r="H9" s="225"/>
      <c r="I9" s="225"/>
      <c r="J9" s="225"/>
      <c r="K9" s="225"/>
      <c r="L9" s="225"/>
      <c r="M9" s="225"/>
      <c r="N9" s="226"/>
    </row>
    <row r="10" spans="1:14" ht="30" customHeight="1">
      <c r="A10" s="224" t="s">
        <v>50</v>
      </c>
      <c r="B10" s="225"/>
      <c r="C10" s="225"/>
      <c r="D10" s="225"/>
      <c r="E10" s="225"/>
      <c r="F10" s="225"/>
      <c r="G10" s="225"/>
      <c r="H10" s="225"/>
      <c r="I10" s="225"/>
      <c r="J10" s="225"/>
      <c r="K10" s="225"/>
      <c r="L10" s="225"/>
      <c r="M10" s="225"/>
      <c r="N10" s="226"/>
    </row>
    <row r="11" spans="1:14" ht="18.75" customHeight="1">
      <c r="A11" s="224" t="s">
        <v>51</v>
      </c>
      <c r="B11" s="225"/>
      <c r="C11" s="225"/>
      <c r="D11" s="225"/>
      <c r="E11" s="225"/>
      <c r="F11" s="225"/>
      <c r="G11" s="225"/>
      <c r="H11" s="225"/>
      <c r="I11" s="225"/>
      <c r="J11" s="225"/>
      <c r="K11" s="225"/>
      <c r="L11" s="225"/>
      <c r="M11" s="225"/>
      <c r="N11" s="226"/>
    </row>
    <row r="12" spans="1:14">
      <c r="A12" s="219" t="s">
        <v>52</v>
      </c>
      <c r="B12" s="220"/>
      <c r="C12" s="220"/>
      <c r="D12" s="220"/>
      <c r="E12" s="220"/>
      <c r="F12" s="220"/>
      <c r="G12" s="220"/>
      <c r="H12" s="220"/>
      <c r="I12" s="220"/>
      <c r="J12" s="220"/>
      <c r="K12" s="220"/>
      <c r="L12" s="220"/>
      <c r="M12" s="220"/>
      <c r="N12" s="221"/>
    </row>
    <row r="13" spans="1:14">
      <c r="A13" s="7" t="s">
        <v>53</v>
      </c>
      <c r="N13" s="9"/>
    </row>
    <row r="14" spans="1:14" ht="117" customHeight="1">
      <c r="A14" s="227" t="s">
        <v>54</v>
      </c>
      <c r="B14" s="228"/>
      <c r="C14" s="228"/>
      <c r="D14" s="228"/>
      <c r="E14" s="228"/>
      <c r="F14" s="228"/>
      <c r="G14" s="228"/>
      <c r="H14" s="228"/>
      <c r="I14" s="228"/>
      <c r="J14" s="228"/>
      <c r="K14" s="228"/>
      <c r="L14" s="228"/>
      <c r="M14" s="228"/>
      <c r="N14" s="229"/>
    </row>
    <row r="15" spans="1:14" ht="28.5" customHeight="1">
      <c r="A15" s="230" t="s">
        <v>55</v>
      </c>
      <c r="B15" s="231"/>
      <c r="C15" s="231"/>
      <c r="D15" s="231"/>
      <c r="E15" s="231"/>
      <c r="F15" s="231"/>
      <c r="G15" s="231"/>
      <c r="H15" s="231"/>
      <c r="I15" s="231"/>
      <c r="J15" s="231"/>
      <c r="K15" s="231"/>
      <c r="L15" s="231"/>
      <c r="M15" s="231"/>
      <c r="N15" s="232"/>
    </row>
    <row r="16" spans="1:14" ht="120" customHeight="1">
      <c r="A16" s="233" t="s">
        <v>56</v>
      </c>
      <c r="B16" s="234"/>
      <c r="C16" s="234"/>
      <c r="D16" s="234"/>
      <c r="E16" s="234"/>
      <c r="F16" s="234"/>
      <c r="G16" s="234"/>
      <c r="H16" s="234"/>
      <c r="I16" s="234"/>
      <c r="J16" s="234"/>
      <c r="K16" s="234"/>
      <c r="L16" s="234"/>
      <c r="M16" s="234"/>
      <c r="N16" s="235"/>
    </row>
    <row r="17" spans="1:14" ht="13.5" customHeight="1">
      <c r="A17" s="224" t="s">
        <v>57</v>
      </c>
      <c r="B17" s="225"/>
      <c r="C17" s="225"/>
      <c r="D17" s="225"/>
      <c r="E17" s="225"/>
      <c r="F17" s="225"/>
      <c r="G17" s="225"/>
      <c r="H17" s="225"/>
      <c r="I17" s="225"/>
      <c r="J17" s="225"/>
      <c r="K17" s="225"/>
      <c r="L17" s="225"/>
      <c r="M17" s="225"/>
      <c r="N17" s="226"/>
    </row>
    <row r="18" spans="1:14" ht="15" customHeight="1">
      <c r="A18" s="224" t="s">
        <v>58</v>
      </c>
      <c r="B18" s="225"/>
      <c r="C18" s="225"/>
      <c r="D18" s="225"/>
      <c r="E18" s="225"/>
      <c r="F18" s="225"/>
      <c r="G18" s="225"/>
      <c r="H18" s="225"/>
      <c r="I18" s="225"/>
      <c r="J18" s="225"/>
      <c r="K18" s="225"/>
      <c r="L18" s="225"/>
      <c r="M18" s="225"/>
      <c r="N18" s="226"/>
    </row>
    <row r="19" spans="1:14" ht="49.5" customHeight="1">
      <c r="A19" s="224" t="s">
        <v>59</v>
      </c>
      <c r="B19" s="225"/>
      <c r="C19" s="225"/>
      <c r="D19" s="225"/>
      <c r="E19" s="225"/>
      <c r="F19" s="225"/>
      <c r="G19" s="225"/>
      <c r="H19" s="225"/>
      <c r="I19" s="225"/>
      <c r="J19" s="225"/>
      <c r="K19" s="225"/>
      <c r="L19" s="225"/>
      <c r="M19" s="225"/>
      <c r="N19" s="226"/>
    </row>
    <row r="20" spans="1:14">
      <c r="A20" s="219" t="s">
        <v>60</v>
      </c>
      <c r="B20" s="220"/>
      <c r="C20" s="220"/>
      <c r="D20" s="220"/>
      <c r="E20" s="220"/>
      <c r="F20" s="220"/>
      <c r="G20" s="220"/>
      <c r="H20" s="220"/>
      <c r="I20" s="220"/>
      <c r="J20" s="220"/>
      <c r="K20" s="220"/>
      <c r="L20" s="220"/>
      <c r="M20" s="220"/>
      <c r="N20" s="221"/>
    </row>
    <row r="21" spans="1:14" ht="77.25" customHeight="1">
      <c r="A21" s="236" t="s">
        <v>61</v>
      </c>
      <c r="B21" s="237"/>
      <c r="C21" s="237"/>
      <c r="D21" s="237"/>
      <c r="E21" s="237"/>
      <c r="F21" s="237"/>
      <c r="G21" s="237"/>
      <c r="H21" s="237"/>
      <c r="I21" s="237"/>
      <c r="J21" s="237"/>
      <c r="K21" s="237"/>
      <c r="L21" s="237"/>
      <c r="M21" s="237"/>
      <c r="N21" s="238"/>
    </row>
    <row r="22" spans="1:14">
      <c r="A22" s="219" t="s">
        <v>62</v>
      </c>
      <c r="B22" s="220"/>
      <c r="C22" s="220"/>
      <c r="D22" s="220"/>
      <c r="E22" s="220"/>
      <c r="F22" s="220"/>
      <c r="G22" s="220"/>
      <c r="H22" s="220"/>
      <c r="I22" s="220"/>
      <c r="J22" s="220"/>
      <c r="K22" s="220"/>
      <c r="L22" s="220"/>
      <c r="M22" s="220"/>
      <c r="N22" s="221"/>
    </row>
    <row r="23" spans="1:14" ht="51.75" customHeight="1">
      <c r="A23" s="236" t="s">
        <v>63</v>
      </c>
      <c r="B23" s="237"/>
      <c r="C23" s="237"/>
      <c r="D23" s="237"/>
      <c r="E23" s="237"/>
      <c r="F23" s="237"/>
      <c r="G23" s="237"/>
      <c r="H23" s="237"/>
      <c r="I23" s="237"/>
      <c r="J23" s="237"/>
      <c r="K23" s="237"/>
      <c r="L23" s="237"/>
      <c r="M23" s="237"/>
      <c r="N23" s="238"/>
    </row>
    <row r="24" spans="1:14">
      <c r="A24" s="219" t="s">
        <v>64</v>
      </c>
      <c r="B24" s="220"/>
      <c r="C24" s="220"/>
      <c r="D24" s="220"/>
      <c r="E24" s="220"/>
      <c r="F24" s="220"/>
      <c r="G24" s="220"/>
      <c r="H24" s="220"/>
      <c r="I24" s="220"/>
      <c r="J24" s="220"/>
      <c r="K24" s="220"/>
      <c r="L24" s="220"/>
      <c r="M24" s="220"/>
      <c r="N24" s="221"/>
    </row>
    <row r="25" spans="1:14" ht="14.25" customHeight="1">
      <c r="A25" s="236" t="s">
        <v>65</v>
      </c>
      <c r="B25" s="237"/>
      <c r="C25" s="237"/>
      <c r="D25" s="237"/>
      <c r="E25" s="237"/>
      <c r="F25" s="237"/>
      <c r="G25" s="237"/>
      <c r="H25" s="237"/>
      <c r="I25" s="237"/>
      <c r="J25" s="237"/>
      <c r="K25" s="237"/>
      <c r="L25" s="237"/>
      <c r="M25" s="237"/>
      <c r="N25" s="238"/>
    </row>
    <row r="26" spans="1:14">
      <c r="A26" s="219" t="s">
        <v>66</v>
      </c>
      <c r="B26" s="220"/>
      <c r="C26" s="220"/>
      <c r="D26" s="220"/>
      <c r="E26" s="220"/>
      <c r="F26" s="220"/>
      <c r="G26" s="220"/>
      <c r="H26" s="220"/>
      <c r="I26" s="220"/>
      <c r="J26" s="220"/>
      <c r="K26" s="220"/>
      <c r="L26" s="220"/>
      <c r="M26" s="220"/>
      <c r="N26" s="221"/>
    </row>
    <row r="27" spans="1:14" ht="63" customHeight="1">
      <c r="A27" s="236" t="s">
        <v>67</v>
      </c>
      <c r="B27" s="237"/>
      <c r="C27" s="237"/>
      <c r="D27" s="237"/>
      <c r="E27" s="237"/>
      <c r="F27" s="237"/>
      <c r="G27" s="237"/>
      <c r="H27" s="237"/>
      <c r="I27" s="237"/>
      <c r="J27" s="237"/>
      <c r="K27" s="237"/>
      <c r="L27" s="237"/>
      <c r="M27" s="237"/>
      <c r="N27" s="238"/>
    </row>
    <row r="28" spans="1:14">
      <c r="A28" s="219" t="s">
        <v>68</v>
      </c>
      <c r="B28" s="220"/>
      <c r="C28" s="220"/>
      <c r="D28" s="220"/>
      <c r="E28" s="220"/>
      <c r="F28" s="220"/>
      <c r="G28" s="220"/>
      <c r="H28" s="220"/>
      <c r="I28" s="220"/>
      <c r="J28" s="220"/>
      <c r="K28" s="220"/>
      <c r="L28" s="220"/>
      <c r="M28" s="220"/>
      <c r="N28" s="221"/>
    </row>
    <row r="29" spans="1:14" ht="17.25" customHeight="1">
      <c r="A29" s="236" t="s">
        <v>69</v>
      </c>
      <c r="B29" s="237"/>
      <c r="C29" s="237"/>
      <c r="D29" s="237"/>
      <c r="E29" s="237"/>
      <c r="F29" s="237"/>
      <c r="G29" s="237"/>
      <c r="H29" s="237"/>
      <c r="I29" s="237"/>
      <c r="J29" s="237"/>
      <c r="K29" s="237"/>
      <c r="L29" s="237"/>
      <c r="M29" s="237"/>
      <c r="N29" s="238"/>
    </row>
    <row r="30" spans="1:14" ht="36" customHeight="1">
      <c r="A30" s="236" t="s">
        <v>70</v>
      </c>
      <c r="B30" s="237"/>
      <c r="C30" s="237"/>
      <c r="D30" s="237"/>
      <c r="E30" s="237"/>
      <c r="F30" s="237"/>
      <c r="G30" s="237"/>
      <c r="H30" s="237"/>
      <c r="I30" s="237"/>
      <c r="J30" s="237"/>
      <c r="K30" s="237"/>
      <c r="L30" s="237"/>
      <c r="M30" s="237"/>
      <c r="N30" s="238"/>
    </row>
    <row r="31" spans="1:14">
      <c r="A31" s="219" t="s">
        <v>71</v>
      </c>
      <c r="B31" s="220"/>
      <c r="C31" s="220"/>
      <c r="D31" s="220"/>
      <c r="E31" s="220"/>
      <c r="F31" s="220"/>
      <c r="G31" s="220"/>
      <c r="H31" s="220"/>
      <c r="I31" s="220"/>
      <c r="J31" s="220"/>
      <c r="K31" s="220"/>
      <c r="L31" s="220"/>
      <c r="M31" s="220"/>
      <c r="N31" s="221"/>
    </row>
    <row r="32" spans="1:14">
      <c r="A32" s="219" t="s">
        <v>72</v>
      </c>
      <c r="B32" s="220"/>
      <c r="C32" s="220"/>
      <c r="D32" s="220"/>
      <c r="E32" s="220"/>
      <c r="F32" s="220"/>
      <c r="G32" s="220"/>
      <c r="H32" s="220"/>
      <c r="I32" s="220"/>
      <c r="J32" s="220"/>
      <c r="K32" s="220"/>
      <c r="L32" s="220"/>
      <c r="M32" s="220"/>
      <c r="N32" s="221"/>
    </row>
    <row r="33" spans="1:14" ht="34.5" customHeight="1">
      <c r="A33" s="236" t="s">
        <v>73</v>
      </c>
      <c r="B33" s="237"/>
      <c r="C33" s="237"/>
      <c r="D33" s="237"/>
      <c r="E33" s="237"/>
      <c r="F33" s="237"/>
      <c r="G33" s="237"/>
      <c r="H33" s="237"/>
      <c r="I33" s="237"/>
      <c r="J33" s="237"/>
      <c r="K33" s="237"/>
      <c r="L33" s="237"/>
      <c r="M33" s="237"/>
      <c r="N33" s="238"/>
    </row>
  </sheetData>
  <mergeCells count="30">
    <mergeCell ref="A29:N29"/>
    <mergeCell ref="A30:N30"/>
    <mergeCell ref="A31:N31"/>
    <mergeCell ref="A32:N32"/>
    <mergeCell ref="A33:N33"/>
    <mergeCell ref="A24:N24"/>
    <mergeCell ref="A25:N25"/>
    <mergeCell ref="A26:N26"/>
    <mergeCell ref="A27:N27"/>
    <mergeCell ref="A28:N28"/>
    <mergeCell ref="A19:N19"/>
    <mergeCell ref="A20:N20"/>
    <mergeCell ref="A21:N21"/>
    <mergeCell ref="A22:N22"/>
    <mergeCell ref="A23:N23"/>
    <mergeCell ref="A14:N14"/>
    <mergeCell ref="A15:N15"/>
    <mergeCell ref="A16:N16"/>
    <mergeCell ref="A17:N17"/>
    <mergeCell ref="A18:N18"/>
    <mergeCell ref="A8:N8"/>
    <mergeCell ref="A9:N9"/>
    <mergeCell ref="A10:N10"/>
    <mergeCell ref="A11:N11"/>
    <mergeCell ref="A12:N12"/>
    <mergeCell ref="A2:N2"/>
    <mergeCell ref="A3:N3"/>
    <mergeCell ref="B4:N4"/>
    <mergeCell ref="A5:N5"/>
    <mergeCell ref="A6:N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416AA-04A3-46C0-9DB7-80379B9F70FE}">
  <sheetPr>
    <pageSetUpPr fitToPage="1"/>
  </sheetPr>
  <dimension ref="A1:AI247"/>
  <sheetViews>
    <sheetView showGridLines="0" tabSelected="1" zoomScale="85" zoomScaleNormal="85" zoomScaleSheetLayoutView="90" workbookViewId="0">
      <pane ySplit="5" topLeftCell="A168" activePane="bottomLeft" state="frozen"/>
      <selection pane="bottomLeft" activeCell="B183" sqref="B183"/>
    </sheetView>
  </sheetViews>
  <sheetFormatPr defaultColWidth="9.109375" defaultRowHeight="13.8"/>
  <cols>
    <col min="1" max="1" width="6.33203125" style="23" customWidth="1"/>
    <col min="2" max="2" width="45.5546875" style="120" customWidth="1"/>
    <col min="3" max="3" width="9.33203125" style="48" customWidth="1"/>
    <col min="4" max="4" width="11.109375" style="48" customWidth="1"/>
    <col min="5" max="5" width="13" style="23" customWidth="1"/>
    <col min="6" max="6" width="15.109375" style="48" customWidth="1"/>
    <col min="7" max="7" width="57.33203125" style="120" customWidth="1"/>
    <col min="8" max="8" width="9.109375" style="48"/>
    <col min="9" max="9" width="11" style="48" customWidth="1"/>
    <col min="10" max="10" width="10.6640625" style="48" customWidth="1"/>
    <col min="11" max="11" width="13.109375" style="48" customWidth="1"/>
    <col min="12" max="16384" width="9.109375" style="48"/>
  </cols>
  <sheetData>
    <row r="1" spans="1:11">
      <c r="A1" s="239"/>
      <c r="B1" s="239"/>
      <c r="C1" s="239"/>
      <c r="D1" s="239"/>
      <c r="E1" s="239"/>
      <c r="F1" s="239"/>
      <c r="G1" s="239"/>
      <c r="H1" s="239"/>
      <c r="I1" s="239"/>
      <c r="J1" s="239"/>
      <c r="K1" s="93"/>
    </row>
    <row r="2" spans="1:11">
      <c r="A2" s="239" t="s">
        <v>227</v>
      </c>
      <c r="B2" s="239"/>
      <c r="C2" s="239"/>
      <c r="D2" s="239"/>
      <c r="E2" s="239"/>
      <c r="F2" s="239"/>
      <c r="G2" s="239"/>
      <c r="H2" s="239"/>
      <c r="I2" s="239"/>
    </row>
    <row r="3" spans="1:11">
      <c r="A3" s="240" t="s">
        <v>153</v>
      </c>
      <c r="B3" s="240"/>
      <c r="C3" s="240"/>
      <c r="D3" s="240"/>
      <c r="E3" s="240"/>
      <c r="F3" s="240"/>
      <c r="G3" s="240"/>
      <c r="H3" s="240"/>
      <c r="I3" s="240"/>
      <c r="J3" s="240"/>
      <c r="K3" s="240"/>
    </row>
    <row r="4" spans="1:11">
      <c r="A4" s="240"/>
      <c r="B4" s="240"/>
      <c r="C4" s="240"/>
      <c r="D4" s="240"/>
      <c r="E4" s="240"/>
      <c r="F4" s="240"/>
      <c r="G4" s="240"/>
      <c r="H4" s="240"/>
      <c r="I4" s="240"/>
      <c r="J4" s="240"/>
      <c r="K4" s="240"/>
    </row>
    <row r="5" spans="1:11" s="23" customFormat="1" ht="69">
      <c r="A5" s="46" t="s">
        <v>154</v>
      </c>
      <c r="B5" s="46" t="s">
        <v>74</v>
      </c>
      <c r="C5" s="46" t="s">
        <v>75</v>
      </c>
      <c r="D5" s="47" t="s">
        <v>102</v>
      </c>
      <c r="E5" s="47" t="s">
        <v>106</v>
      </c>
      <c r="F5" s="47" t="s">
        <v>107</v>
      </c>
      <c r="G5" s="46" t="s">
        <v>76</v>
      </c>
      <c r="H5" s="46" t="s">
        <v>145</v>
      </c>
      <c r="I5" s="47" t="s">
        <v>77</v>
      </c>
      <c r="J5" s="47" t="s">
        <v>108</v>
      </c>
      <c r="K5" s="47" t="s">
        <v>109</v>
      </c>
    </row>
    <row r="6" spans="1:11">
      <c r="A6" s="24"/>
      <c r="B6" s="50" t="s">
        <v>118</v>
      </c>
      <c r="C6" s="76"/>
      <c r="D6" s="51"/>
      <c r="E6" s="20"/>
      <c r="F6" s="51"/>
      <c r="G6" s="69"/>
      <c r="H6" s="76"/>
      <c r="I6" s="51"/>
      <c r="J6" s="51"/>
      <c r="K6" s="51"/>
    </row>
    <row r="7" spans="1:11" ht="27.6">
      <c r="A7" s="69">
        <v>1</v>
      </c>
      <c r="B7" s="142" t="s">
        <v>170</v>
      </c>
      <c r="C7" s="141" t="s">
        <v>131</v>
      </c>
      <c r="D7" s="168">
        <f>0.67+0.38+1.52+2.4+1.52+2+0.65+0.15+1.42+1.53+1.83+1.15+0.55+1.53+1.69+1.52+0.2+0.35+0.4+1.53+1.06+0.6+3.8+1.96+0.2+0.5+3.59+1+0.5</f>
        <v>36.200000000000003</v>
      </c>
      <c r="E7" s="115">
        <v>24</v>
      </c>
      <c r="F7" s="116">
        <f t="shared" ref="F7:F15" si="0">D7*E7</f>
        <v>868.80000000000007</v>
      </c>
      <c r="G7" s="40"/>
      <c r="H7" s="41"/>
      <c r="I7" s="39"/>
      <c r="J7" s="39"/>
      <c r="K7" s="39"/>
    </row>
    <row r="8" spans="1:11">
      <c r="A8" s="69">
        <v>2</v>
      </c>
      <c r="B8" s="142" t="s">
        <v>240</v>
      </c>
      <c r="C8" s="141" t="s">
        <v>78</v>
      </c>
      <c r="D8" s="52">
        <v>1</v>
      </c>
      <c r="E8" s="115">
        <v>488</v>
      </c>
      <c r="F8" s="116">
        <f t="shared" si="0"/>
        <v>488</v>
      </c>
      <c r="G8" s="40"/>
      <c r="H8" s="41"/>
      <c r="I8" s="39"/>
      <c r="J8" s="39"/>
      <c r="K8" s="39"/>
    </row>
    <row r="9" spans="1:11" ht="55.2">
      <c r="A9" s="69">
        <v>3</v>
      </c>
      <c r="B9" s="142" t="s">
        <v>216</v>
      </c>
      <c r="C9" s="136" t="s">
        <v>188</v>
      </c>
      <c r="D9" s="52">
        <v>1</v>
      </c>
      <c r="E9" s="115">
        <v>1420</v>
      </c>
      <c r="F9" s="116">
        <f t="shared" si="0"/>
        <v>1420</v>
      </c>
      <c r="G9" s="40"/>
      <c r="H9" s="41"/>
      <c r="I9" s="39"/>
      <c r="J9" s="39"/>
      <c r="K9" s="39"/>
    </row>
    <row r="10" spans="1:11">
      <c r="A10" s="69">
        <v>4</v>
      </c>
      <c r="B10" s="142" t="s">
        <v>241</v>
      </c>
      <c r="C10" s="136" t="s">
        <v>78</v>
      </c>
      <c r="D10" s="52">
        <v>15</v>
      </c>
      <c r="E10" s="115">
        <v>63</v>
      </c>
      <c r="F10" s="116">
        <f t="shared" si="0"/>
        <v>945</v>
      </c>
      <c r="G10" s="40"/>
      <c r="H10" s="41"/>
      <c r="I10" s="39"/>
      <c r="J10" s="39"/>
      <c r="K10" s="39"/>
    </row>
    <row r="11" spans="1:11">
      <c r="A11" s="69">
        <v>5</v>
      </c>
      <c r="B11" s="142" t="s">
        <v>194</v>
      </c>
      <c r="C11" s="136" t="s">
        <v>78</v>
      </c>
      <c r="D11" s="52">
        <v>1</v>
      </c>
      <c r="E11" s="115">
        <v>350</v>
      </c>
      <c r="F11" s="116">
        <f t="shared" si="0"/>
        <v>350</v>
      </c>
      <c r="G11" s="40"/>
      <c r="H11" s="41"/>
      <c r="I11" s="39"/>
      <c r="J11" s="39"/>
      <c r="K11" s="39"/>
    </row>
    <row r="12" spans="1:11">
      <c r="A12" s="69">
        <v>6</v>
      </c>
      <c r="B12" s="142" t="s">
        <v>287</v>
      </c>
      <c r="C12" s="141" t="s">
        <v>82</v>
      </c>
      <c r="D12" s="52">
        <v>2.52</v>
      </c>
      <c r="E12" s="115">
        <v>136</v>
      </c>
      <c r="F12" s="116">
        <f t="shared" si="0"/>
        <v>342.72</v>
      </c>
      <c r="G12" s="40"/>
      <c r="H12" s="41"/>
      <c r="I12" s="39"/>
      <c r="J12" s="39"/>
      <c r="K12" s="39"/>
    </row>
    <row r="13" spans="1:11">
      <c r="A13" s="69">
        <v>7</v>
      </c>
      <c r="B13" s="142" t="s">
        <v>217</v>
      </c>
      <c r="C13" s="141" t="s">
        <v>82</v>
      </c>
      <c r="D13" s="52">
        <f>2.8*3</f>
        <v>8.3999999999999986</v>
      </c>
      <c r="E13" s="115">
        <v>113</v>
      </c>
      <c r="F13" s="116">
        <f t="shared" si="0"/>
        <v>949.19999999999982</v>
      </c>
      <c r="G13" s="40"/>
      <c r="H13" s="41"/>
      <c r="I13" s="39"/>
      <c r="J13" s="39"/>
      <c r="K13" s="39"/>
    </row>
    <row r="14" spans="1:11">
      <c r="A14" s="69">
        <v>8</v>
      </c>
      <c r="B14" s="142" t="s">
        <v>219</v>
      </c>
      <c r="C14" s="141" t="s">
        <v>82</v>
      </c>
      <c r="D14" s="52">
        <f>3.79*3.15-(1.53*2.75)+((1.53+1.53+2.75+2.75)*0.2)</f>
        <v>9.4429999999999996</v>
      </c>
      <c r="E14" s="115">
        <v>50</v>
      </c>
      <c r="F14" s="116">
        <f t="shared" si="0"/>
        <v>472.15</v>
      </c>
      <c r="G14" s="40"/>
      <c r="H14" s="41"/>
      <c r="I14" s="39"/>
      <c r="J14" s="39"/>
      <c r="K14" s="39"/>
    </row>
    <row r="15" spans="1:11">
      <c r="A15" s="69">
        <v>9</v>
      </c>
      <c r="B15" s="135" t="s">
        <v>220</v>
      </c>
      <c r="C15" s="141" t="s">
        <v>82</v>
      </c>
      <c r="D15" s="52">
        <f>9.7+((4.5+2.5)*0.6)+5</f>
        <v>18.899999999999999</v>
      </c>
      <c r="E15" s="115">
        <v>125</v>
      </c>
      <c r="F15" s="116">
        <f t="shared" si="0"/>
        <v>2362.5</v>
      </c>
      <c r="G15" s="40"/>
      <c r="H15" s="41"/>
      <c r="I15" s="39"/>
      <c r="J15" s="39"/>
      <c r="K15" s="39"/>
    </row>
    <row r="16" spans="1:11" ht="27.6">
      <c r="A16" s="69">
        <v>10</v>
      </c>
      <c r="B16" s="21" t="s">
        <v>121</v>
      </c>
      <c r="C16" s="79"/>
      <c r="D16" s="22"/>
      <c r="E16" s="22"/>
      <c r="F16" s="22">
        <f>SUM(F6:F15)</f>
        <v>8198.369999999999</v>
      </c>
      <c r="G16" s="21" t="s">
        <v>119</v>
      </c>
      <c r="H16" s="94"/>
      <c r="I16" s="22"/>
      <c r="J16" s="95"/>
      <c r="K16" s="96">
        <f>SUM(K6:K15)</f>
        <v>0</v>
      </c>
    </row>
    <row r="17" spans="1:34">
      <c r="A17" s="69">
        <v>11</v>
      </c>
      <c r="B17" s="50" t="s">
        <v>144</v>
      </c>
      <c r="C17" s="80"/>
      <c r="D17" s="68"/>
      <c r="E17" s="68"/>
      <c r="F17" s="68"/>
      <c r="G17" s="103"/>
      <c r="H17" s="104"/>
      <c r="I17" s="104"/>
      <c r="J17" s="104"/>
      <c r="K17" s="105"/>
      <c r="L17"/>
      <c r="M17"/>
      <c r="N17"/>
      <c r="O17"/>
      <c r="P17"/>
      <c r="Q17"/>
      <c r="R17"/>
      <c r="S17"/>
      <c r="T17"/>
      <c r="U17"/>
      <c r="V17"/>
      <c r="W17"/>
      <c r="X17"/>
      <c r="Y17"/>
      <c r="Z17"/>
      <c r="AA17"/>
      <c r="AB17"/>
      <c r="AC17"/>
      <c r="AD17"/>
      <c r="AE17"/>
      <c r="AF17"/>
      <c r="AG17"/>
      <c r="AH17"/>
    </row>
    <row r="18" spans="1:34" s="70" customFormat="1" ht="27.6">
      <c r="A18" s="69">
        <v>12</v>
      </c>
      <c r="B18" s="69" t="s">
        <v>135</v>
      </c>
      <c r="C18" s="80" t="s">
        <v>82</v>
      </c>
      <c r="D18" s="68">
        <v>2.52</v>
      </c>
      <c r="E18" s="68">
        <v>580</v>
      </c>
      <c r="F18" s="68">
        <f>D18*E18</f>
        <v>1461.6</v>
      </c>
      <c r="G18" s="172" t="s">
        <v>228</v>
      </c>
      <c r="H18" s="41" t="s">
        <v>171</v>
      </c>
      <c r="I18" s="114">
        <f>D18*6</f>
        <v>15.120000000000001</v>
      </c>
      <c r="J18" s="125">
        <v>9.56</v>
      </c>
      <c r="K18" s="20">
        <f t="shared" ref="K18:K53" si="1">J18*I18</f>
        <v>144.5472</v>
      </c>
      <c r="L18"/>
      <c r="M18"/>
      <c r="N18"/>
      <c r="O18"/>
      <c r="P18"/>
      <c r="Q18"/>
      <c r="R18"/>
      <c r="S18"/>
      <c r="T18"/>
      <c r="U18"/>
      <c r="V18"/>
      <c r="W18"/>
      <c r="X18"/>
      <c r="Y18"/>
      <c r="Z18"/>
      <c r="AA18"/>
      <c r="AB18"/>
      <c r="AC18"/>
      <c r="AD18"/>
      <c r="AE18"/>
      <c r="AF18"/>
      <c r="AG18"/>
      <c r="AH18"/>
    </row>
    <row r="19" spans="1:34" s="70" customFormat="1">
      <c r="A19" s="69">
        <v>13</v>
      </c>
      <c r="B19" s="42"/>
      <c r="C19" s="119"/>
      <c r="D19" s="119"/>
      <c r="E19" s="119"/>
      <c r="F19" s="119"/>
      <c r="G19" s="172" t="s">
        <v>229</v>
      </c>
      <c r="H19" s="41" t="s">
        <v>172</v>
      </c>
      <c r="I19" s="125">
        <f>D18*0.1</f>
        <v>0.252</v>
      </c>
      <c r="J19" s="125">
        <v>48.75</v>
      </c>
      <c r="K19" s="20">
        <f t="shared" si="1"/>
        <v>12.285</v>
      </c>
      <c r="L19"/>
      <c r="M19"/>
      <c r="N19"/>
      <c r="O19"/>
      <c r="P19"/>
      <c r="Q19"/>
      <c r="R19"/>
      <c r="S19"/>
      <c r="T19"/>
      <c r="U19"/>
      <c r="V19"/>
      <c r="W19"/>
      <c r="X19"/>
      <c r="Y19"/>
      <c r="Z19"/>
      <c r="AA19"/>
      <c r="AB19"/>
      <c r="AC19"/>
      <c r="AD19"/>
      <c r="AE19"/>
      <c r="AF19"/>
      <c r="AG19"/>
      <c r="AH19"/>
    </row>
    <row r="20" spans="1:34" s="70" customFormat="1">
      <c r="A20" s="69">
        <v>14</v>
      </c>
      <c r="B20" s="69"/>
      <c r="C20" s="74"/>
      <c r="D20" s="68"/>
      <c r="E20" s="68"/>
      <c r="F20" s="68"/>
      <c r="G20" s="126" t="s">
        <v>231</v>
      </c>
      <c r="H20" s="125" t="s">
        <v>83</v>
      </c>
      <c r="I20" s="125">
        <f>D18*1.05</f>
        <v>2.6460000000000004</v>
      </c>
      <c r="J20" s="125">
        <v>550</v>
      </c>
      <c r="K20" s="20">
        <f t="shared" si="1"/>
        <v>1455.3000000000002</v>
      </c>
      <c r="L20"/>
      <c r="M20"/>
      <c r="N20"/>
      <c r="O20"/>
      <c r="P20"/>
      <c r="Q20"/>
      <c r="R20"/>
      <c r="S20"/>
      <c r="T20"/>
      <c r="U20"/>
      <c r="V20"/>
      <c r="W20"/>
      <c r="X20"/>
      <c r="Y20"/>
      <c r="Z20"/>
      <c r="AA20"/>
      <c r="AB20"/>
      <c r="AC20"/>
      <c r="AD20"/>
      <c r="AE20"/>
      <c r="AF20"/>
      <c r="AG20"/>
      <c r="AH20"/>
    </row>
    <row r="21" spans="1:34" s="70" customFormat="1" ht="27.6">
      <c r="A21" s="69">
        <v>15</v>
      </c>
      <c r="B21" s="69"/>
      <c r="C21" s="74"/>
      <c r="D21" s="68"/>
      <c r="E21" s="68"/>
      <c r="F21" s="68"/>
      <c r="G21" s="126" t="s">
        <v>230</v>
      </c>
      <c r="H21" s="125" t="s">
        <v>78</v>
      </c>
      <c r="I21" s="125">
        <v>1</v>
      </c>
      <c r="J21" s="125">
        <v>288.33</v>
      </c>
      <c r="K21" s="20">
        <f t="shared" si="1"/>
        <v>288.33</v>
      </c>
      <c r="L21"/>
      <c r="M21"/>
      <c r="N21"/>
      <c r="O21"/>
      <c r="P21"/>
      <c r="Q21"/>
      <c r="R21"/>
      <c r="S21"/>
      <c r="T21"/>
      <c r="U21"/>
      <c r="V21"/>
      <c r="W21"/>
      <c r="X21"/>
      <c r="Y21"/>
      <c r="Z21"/>
      <c r="AA21"/>
      <c r="AB21"/>
      <c r="AC21"/>
      <c r="AD21"/>
      <c r="AE21"/>
      <c r="AF21"/>
      <c r="AG21"/>
      <c r="AH21"/>
    </row>
    <row r="22" spans="1:34" s="70" customFormat="1">
      <c r="A22" s="69">
        <v>16</v>
      </c>
      <c r="B22" s="69" t="s">
        <v>189</v>
      </c>
      <c r="C22" s="74" t="s">
        <v>131</v>
      </c>
      <c r="D22" s="68">
        <v>2</v>
      </c>
      <c r="E22" s="68">
        <v>114</v>
      </c>
      <c r="F22" s="68">
        <f>D22*E22</f>
        <v>228</v>
      </c>
      <c r="G22" s="126" t="s">
        <v>228</v>
      </c>
      <c r="H22" s="125" t="s">
        <v>78</v>
      </c>
      <c r="I22" s="125">
        <f>D22*2</f>
        <v>4</v>
      </c>
      <c r="J22" s="143">
        <v>9.56</v>
      </c>
      <c r="K22" s="20">
        <f t="shared" si="1"/>
        <v>38.24</v>
      </c>
      <c r="L22"/>
      <c r="M22"/>
      <c r="N22"/>
      <c r="O22"/>
      <c r="P22"/>
      <c r="Q22"/>
      <c r="R22"/>
      <c r="S22"/>
      <c r="T22"/>
      <c r="U22"/>
      <c r="V22"/>
      <c r="W22"/>
      <c r="X22"/>
      <c r="Y22"/>
      <c r="Z22"/>
      <c r="AA22"/>
      <c r="AB22"/>
      <c r="AC22"/>
      <c r="AD22"/>
      <c r="AE22"/>
      <c r="AF22"/>
      <c r="AG22"/>
      <c r="AH22"/>
    </row>
    <row r="23" spans="1:34" s="70" customFormat="1">
      <c r="A23" s="69">
        <v>17</v>
      </c>
      <c r="B23" s="69" t="s">
        <v>124</v>
      </c>
      <c r="C23" s="74" t="s">
        <v>146</v>
      </c>
      <c r="D23" s="167">
        <v>20</v>
      </c>
      <c r="E23" s="115">
        <v>76</v>
      </c>
      <c r="F23" s="68">
        <f t="shared" ref="F23:F67" si="2">D23*E23</f>
        <v>1520</v>
      </c>
      <c r="G23" s="144" t="s">
        <v>232</v>
      </c>
      <c r="H23" s="78" t="s">
        <v>78</v>
      </c>
      <c r="I23" s="116">
        <f>CEILING(D23/2.5,1)</f>
        <v>8</v>
      </c>
      <c r="J23" s="116">
        <v>55</v>
      </c>
      <c r="K23" s="20">
        <f t="shared" si="1"/>
        <v>440</v>
      </c>
      <c r="L23"/>
      <c r="M23"/>
      <c r="N23"/>
      <c r="O23"/>
      <c r="P23"/>
      <c r="Q23"/>
      <c r="R23"/>
      <c r="S23"/>
      <c r="T23"/>
      <c r="U23"/>
      <c r="V23"/>
      <c r="W23"/>
      <c r="X23"/>
      <c r="Y23"/>
      <c r="Z23"/>
      <c r="AA23"/>
      <c r="AB23"/>
      <c r="AC23"/>
      <c r="AD23"/>
      <c r="AE23"/>
      <c r="AF23"/>
      <c r="AG23"/>
      <c r="AH23"/>
    </row>
    <row r="24" spans="1:34" s="70" customFormat="1">
      <c r="A24" s="69">
        <v>18</v>
      </c>
      <c r="B24" s="69"/>
      <c r="C24" s="74"/>
      <c r="D24" s="68"/>
      <c r="E24" s="118"/>
      <c r="F24" s="68"/>
      <c r="G24" s="144" t="s">
        <v>125</v>
      </c>
      <c r="H24" s="78" t="s">
        <v>78</v>
      </c>
      <c r="I24" s="116">
        <v>1</v>
      </c>
      <c r="J24" s="116">
        <v>23.33</v>
      </c>
      <c r="K24" s="20">
        <f t="shared" si="1"/>
        <v>23.33</v>
      </c>
      <c r="L24"/>
      <c r="M24"/>
      <c r="N24"/>
      <c r="O24"/>
      <c r="P24"/>
      <c r="Q24"/>
      <c r="R24"/>
      <c r="S24"/>
      <c r="T24"/>
      <c r="U24"/>
      <c r="V24"/>
      <c r="W24"/>
      <c r="X24"/>
      <c r="Y24"/>
      <c r="Z24"/>
      <c r="AA24"/>
      <c r="AB24"/>
      <c r="AC24"/>
      <c r="AD24"/>
      <c r="AE24"/>
      <c r="AF24"/>
      <c r="AG24"/>
      <c r="AH24"/>
    </row>
    <row r="25" spans="1:34" s="70" customFormat="1">
      <c r="A25" s="69">
        <v>19</v>
      </c>
      <c r="B25" s="69"/>
      <c r="C25" s="74"/>
      <c r="D25" s="68"/>
      <c r="E25" s="118"/>
      <c r="F25" s="68"/>
      <c r="G25" s="144" t="s">
        <v>126</v>
      </c>
      <c r="H25" s="78" t="s">
        <v>78</v>
      </c>
      <c r="I25" s="116">
        <v>2</v>
      </c>
      <c r="J25" s="116">
        <v>23.33</v>
      </c>
      <c r="K25" s="20">
        <f t="shared" si="1"/>
        <v>46.66</v>
      </c>
      <c r="L25"/>
      <c r="M25"/>
      <c r="N25"/>
      <c r="O25"/>
      <c r="P25"/>
      <c r="Q25"/>
      <c r="R25"/>
      <c r="S25"/>
      <c r="T25"/>
      <c r="U25"/>
      <c r="V25"/>
      <c r="W25"/>
      <c r="X25"/>
      <c r="Y25"/>
      <c r="Z25"/>
      <c r="AA25"/>
      <c r="AB25"/>
      <c r="AC25"/>
      <c r="AD25"/>
      <c r="AE25"/>
      <c r="AF25"/>
      <c r="AG25"/>
      <c r="AH25"/>
    </row>
    <row r="26" spans="1:34" s="70" customFormat="1">
      <c r="A26" s="69">
        <v>20</v>
      </c>
      <c r="B26" s="69"/>
      <c r="C26" s="74"/>
      <c r="D26" s="68"/>
      <c r="E26" s="118"/>
      <c r="F26" s="68"/>
      <c r="G26" s="144" t="s">
        <v>127</v>
      </c>
      <c r="H26" s="78" t="s">
        <v>78</v>
      </c>
      <c r="I26" s="116">
        <v>3</v>
      </c>
      <c r="J26" s="116">
        <v>23.33</v>
      </c>
      <c r="K26" s="20">
        <f t="shared" si="1"/>
        <v>69.989999999999995</v>
      </c>
      <c r="L26"/>
      <c r="M26"/>
      <c r="N26"/>
      <c r="O26"/>
      <c r="P26"/>
      <c r="Q26"/>
      <c r="R26"/>
      <c r="S26"/>
      <c r="T26"/>
      <c r="U26"/>
      <c r="V26"/>
      <c r="W26"/>
      <c r="X26"/>
      <c r="Y26"/>
      <c r="Z26"/>
      <c r="AA26"/>
      <c r="AB26"/>
      <c r="AC26"/>
      <c r="AD26"/>
      <c r="AE26"/>
      <c r="AF26"/>
      <c r="AG26"/>
      <c r="AH26"/>
    </row>
    <row r="27" spans="1:34" s="70" customFormat="1">
      <c r="A27" s="69">
        <v>21</v>
      </c>
      <c r="B27" s="69"/>
      <c r="C27" s="74"/>
      <c r="D27" s="68"/>
      <c r="E27" s="118"/>
      <c r="F27" s="68"/>
      <c r="G27" s="144" t="s">
        <v>128</v>
      </c>
      <c r="H27" s="78" t="s">
        <v>78</v>
      </c>
      <c r="I27" s="116">
        <v>2</v>
      </c>
      <c r="J27" s="116">
        <v>23.33</v>
      </c>
      <c r="K27" s="20">
        <f t="shared" si="1"/>
        <v>46.66</v>
      </c>
      <c r="L27"/>
      <c r="M27"/>
      <c r="N27"/>
      <c r="O27"/>
      <c r="P27"/>
      <c r="Q27"/>
      <c r="R27"/>
      <c r="S27"/>
      <c r="T27"/>
      <c r="U27"/>
      <c r="V27"/>
      <c r="W27"/>
      <c r="X27"/>
      <c r="Y27"/>
      <c r="Z27"/>
      <c r="AA27"/>
      <c r="AB27"/>
      <c r="AC27"/>
      <c r="AD27"/>
      <c r="AE27"/>
      <c r="AF27"/>
      <c r="AG27"/>
      <c r="AH27"/>
    </row>
    <row r="28" spans="1:34" s="70" customFormat="1">
      <c r="A28" s="69">
        <v>22</v>
      </c>
      <c r="B28" s="43"/>
      <c r="C28" s="71"/>
      <c r="D28" s="116"/>
      <c r="E28" s="118"/>
      <c r="F28" s="68"/>
      <c r="G28" s="144" t="s">
        <v>129</v>
      </c>
      <c r="H28" s="78" t="s">
        <v>130</v>
      </c>
      <c r="I28" s="116">
        <v>1</v>
      </c>
      <c r="J28" s="116">
        <v>35</v>
      </c>
      <c r="K28" s="20">
        <f t="shared" si="1"/>
        <v>35</v>
      </c>
      <c r="L28"/>
      <c r="M28"/>
      <c r="N28"/>
      <c r="O28"/>
      <c r="P28"/>
      <c r="Q28"/>
      <c r="R28"/>
      <c r="S28"/>
      <c r="T28"/>
      <c r="U28"/>
      <c r="V28"/>
      <c r="W28"/>
      <c r="X28"/>
      <c r="Y28"/>
      <c r="Z28"/>
      <c r="AA28"/>
      <c r="AB28"/>
      <c r="AC28"/>
      <c r="AD28"/>
      <c r="AE28"/>
      <c r="AF28"/>
      <c r="AG28"/>
      <c r="AH28"/>
    </row>
    <row r="29" spans="1:34" s="70" customFormat="1" ht="27.6">
      <c r="A29" s="69">
        <v>23</v>
      </c>
      <c r="B29" s="140" t="s">
        <v>195</v>
      </c>
      <c r="C29" s="141" t="s">
        <v>82</v>
      </c>
      <c r="D29" s="116">
        <v>2</v>
      </c>
      <c r="E29" s="68">
        <v>180</v>
      </c>
      <c r="F29" s="68">
        <f>D29*E29</f>
        <v>360</v>
      </c>
      <c r="G29" s="164" t="s">
        <v>239</v>
      </c>
      <c r="H29" s="165" t="s">
        <v>78</v>
      </c>
      <c r="I29" s="41">
        <v>2</v>
      </c>
      <c r="J29" s="112">
        <v>271.67</v>
      </c>
      <c r="K29" s="20">
        <f t="shared" si="1"/>
        <v>543.34</v>
      </c>
      <c r="L29"/>
      <c r="M29"/>
      <c r="N29"/>
      <c r="O29"/>
      <c r="P29"/>
      <c r="Q29"/>
      <c r="R29"/>
      <c r="S29"/>
      <c r="T29"/>
      <c r="U29"/>
      <c r="V29"/>
      <c r="W29"/>
      <c r="X29"/>
      <c r="Y29"/>
      <c r="Z29"/>
      <c r="AA29"/>
      <c r="AB29"/>
      <c r="AC29"/>
      <c r="AD29"/>
      <c r="AE29"/>
      <c r="AF29"/>
      <c r="AG29"/>
      <c r="AH29"/>
    </row>
    <row r="30" spans="1:34" s="70" customFormat="1">
      <c r="A30" s="69">
        <v>24</v>
      </c>
      <c r="B30" s="140"/>
      <c r="C30" s="141"/>
      <c r="D30" s="116"/>
      <c r="E30" s="118"/>
      <c r="F30" s="68"/>
      <c r="G30" s="164" t="s">
        <v>233</v>
      </c>
      <c r="H30" s="165" t="s">
        <v>78</v>
      </c>
      <c r="I30" s="166">
        <v>1</v>
      </c>
      <c r="J30" s="112">
        <v>185</v>
      </c>
      <c r="K30" s="20">
        <f t="shared" si="1"/>
        <v>185</v>
      </c>
      <c r="L30"/>
      <c r="M30"/>
      <c r="N30"/>
      <c r="O30"/>
      <c r="P30"/>
      <c r="Q30"/>
      <c r="R30"/>
      <c r="S30"/>
      <c r="T30"/>
      <c r="U30"/>
      <c r="V30"/>
      <c r="W30"/>
      <c r="X30"/>
      <c r="Y30"/>
      <c r="Z30"/>
      <c r="AA30"/>
      <c r="AB30"/>
      <c r="AC30"/>
      <c r="AD30"/>
      <c r="AE30"/>
      <c r="AF30"/>
      <c r="AG30"/>
      <c r="AH30"/>
    </row>
    <row r="31" spans="1:34" s="70" customFormat="1">
      <c r="A31" s="69">
        <v>25</v>
      </c>
      <c r="B31" s="140"/>
      <c r="C31" s="141"/>
      <c r="D31" s="116"/>
      <c r="E31" s="118"/>
      <c r="F31" s="68"/>
      <c r="G31" s="164" t="s">
        <v>236</v>
      </c>
      <c r="H31" s="165" t="s">
        <v>78</v>
      </c>
      <c r="I31" s="166">
        <v>2</v>
      </c>
      <c r="J31" s="112">
        <v>165.83</v>
      </c>
      <c r="K31" s="20">
        <f t="shared" si="1"/>
        <v>331.66</v>
      </c>
      <c r="L31"/>
      <c r="M31"/>
      <c r="N31"/>
      <c r="O31"/>
      <c r="P31"/>
      <c r="Q31"/>
      <c r="R31"/>
      <c r="S31"/>
      <c r="T31"/>
      <c r="U31"/>
      <c r="V31"/>
      <c r="W31"/>
      <c r="X31"/>
      <c r="Y31"/>
      <c r="Z31"/>
      <c r="AA31"/>
      <c r="AB31"/>
      <c r="AC31"/>
      <c r="AD31"/>
      <c r="AE31"/>
      <c r="AF31"/>
      <c r="AG31"/>
      <c r="AH31"/>
    </row>
    <row r="32" spans="1:34" s="70" customFormat="1">
      <c r="A32" s="69">
        <v>26</v>
      </c>
      <c r="B32" s="140"/>
      <c r="C32" s="141"/>
      <c r="D32" s="116"/>
      <c r="E32" s="118"/>
      <c r="F32" s="68"/>
      <c r="G32" s="164" t="s">
        <v>234</v>
      </c>
      <c r="H32" s="165" t="s">
        <v>78</v>
      </c>
      <c r="I32" s="166">
        <v>1</v>
      </c>
      <c r="J32" s="112">
        <v>20.83</v>
      </c>
      <c r="K32" s="20">
        <f t="shared" si="1"/>
        <v>20.83</v>
      </c>
      <c r="L32"/>
      <c r="M32"/>
      <c r="N32"/>
      <c r="O32"/>
      <c r="P32"/>
      <c r="Q32"/>
      <c r="R32"/>
      <c r="S32"/>
      <c r="T32"/>
      <c r="U32"/>
      <c r="V32"/>
      <c r="W32"/>
      <c r="X32"/>
      <c r="Y32"/>
      <c r="Z32"/>
      <c r="AA32"/>
      <c r="AB32"/>
      <c r="AC32"/>
      <c r="AD32"/>
      <c r="AE32"/>
      <c r="AF32"/>
      <c r="AG32"/>
      <c r="AH32"/>
    </row>
    <row r="33" spans="1:34" s="70" customFormat="1">
      <c r="A33" s="69">
        <v>27</v>
      </c>
      <c r="B33" s="140"/>
      <c r="C33" s="141"/>
      <c r="D33" s="116"/>
      <c r="E33" s="118"/>
      <c r="F33" s="68"/>
      <c r="G33" s="144" t="s">
        <v>129</v>
      </c>
      <c r="H33" s="78" t="s">
        <v>130</v>
      </c>
      <c r="I33" s="116">
        <v>1</v>
      </c>
      <c r="J33" s="116">
        <v>35</v>
      </c>
      <c r="K33" s="20">
        <f t="shared" ref="K33:K34" si="3">J33*I33</f>
        <v>35</v>
      </c>
      <c r="L33"/>
      <c r="M33"/>
      <c r="N33"/>
      <c r="O33"/>
      <c r="P33"/>
      <c r="Q33"/>
      <c r="R33"/>
      <c r="S33"/>
      <c r="T33"/>
      <c r="U33"/>
      <c r="V33"/>
      <c r="W33"/>
      <c r="X33"/>
      <c r="Y33"/>
      <c r="Z33"/>
      <c r="AA33"/>
      <c r="AB33"/>
      <c r="AC33"/>
      <c r="AD33"/>
      <c r="AE33"/>
      <c r="AF33"/>
      <c r="AG33"/>
      <c r="AH33"/>
    </row>
    <row r="34" spans="1:34" s="70" customFormat="1" ht="27.6">
      <c r="A34" s="69">
        <v>28</v>
      </c>
      <c r="B34" s="140"/>
      <c r="C34" s="141"/>
      <c r="D34" s="116"/>
      <c r="E34" s="118"/>
      <c r="F34" s="68"/>
      <c r="G34" s="144" t="s">
        <v>235</v>
      </c>
      <c r="H34" s="78" t="s">
        <v>130</v>
      </c>
      <c r="I34" s="116">
        <v>1</v>
      </c>
      <c r="J34" s="116">
        <v>34.83</v>
      </c>
      <c r="K34" s="20">
        <f t="shared" si="3"/>
        <v>34.83</v>
      </c>
      <c r="L34"/>
      <c r="M34"/>
      <c r="N34"/>
      <c r="O34"/>
      <c r="P34"/>
      <c r="Q34"/>
      <c r="R34"/>
      <c r="S34"/>
      <c r="T34"/>
      <c r="U34"/>
      <c r="V34"/>
      <c r="W34"/>
      <c r="X34"/>
      <c r="Y34"/>
      <c r="Z34"/>
      <c r="AA34"/>
      <c r="AB34"/>
      <c r="AC34"/>
      <c r="AD34"/>
      <c r="AE34"/>
      <c r="AF34"/>
      <c r="AG34"/>
      <c r="AH34"/>
    </row>
    <row r="35" spans="1:34" s="70" customFormat="1">
      <c r="A35" s="69">
        <v>29</v>
      </c>
      <c r="B35" s="140"/>
      <c r="C35" s="141"/>
      <c r="D35" s="116"/>
      <c r="E35" s="118"/>
      <c r="F35" s="68"/>
      <c r="G35" s="164" t="s">
        <v>237</v>
      </c>
      <c r="H35" s="165" t="s">
        <v>78</v>
      </c>
      <c r="I35" s="166">
        <v>1</v>
      </c>
      <c r="J35" s="112">
        <v>45.56</v>
      </c>
      <c r="K35" s="20">
        <f t="shared" si="1"/>
        <v>45.56</v>
      </c>
      <c r="L35"/>
      <c r="M35"/>
      <c r="N35"/>
      <c r="O35"/>
      <c r="P35"/>
      <c r="Q35"/>
      <c r="R35"/>
      <c r="S35"/>
      <c r="T35"/>
      <c r="U35"/>
      <c r="V35"/>
      <c r="W35"/>
      <c r="X35"/>
      <c r="Y35"/>
      <c r="Z35"/>
      <c r="AA35"/>
      <c r="AB35"/>
      <c r="AC35"/>
      <c r="AD35"/>
      <c r="AE35"/>
      <c r="AF35"/>
      <c r="AG35"/>
      <c r="AH35"/>
    </row>
    <row r="36" spans="1:34" s="70" customFormat="1" ht="27.6">
      <c r="A36" s="69">
        <v>30</v>
      </c>
      <c r="B36" s="140" t="s">
        <v>224</v>
      </c>
      <c r="C36" s="141" t="s">
        <v>218</v>
      </c>
      <c r="D36" s="52">
        <f>9.7+((4.5+2.5)*0.6)+5</f>
        <v>18.899999999999999</v>
      </c>
      <c r="E36" s="118">
        <v>300</v>
      </c>
      <c r="F36" s="68">
        <f t="shared" ref="F36:F44" si="4">D36*E36</f>
        <v>5670</v>
      </c>
      <c r="G36" s="164" t="s">
        <v>238</v>
      </c>
      <c r="H36" s="165" t="s">
        <v>218</v>
      </c>
      <c r="I36" s="166">
        <f>D36*1.05-5</f>
        <v>14.844999999999999</v>
      </c>
      <c r="J36" s="112">
        <v>950</v>
      </c>
      <c r="K36" s="171">
        <f t="shared" si="1"/>
        <v>14102.749999999998</v>
      </c>
      <c r="L36"/>
      <c r="M36"/>
      <c r="N36"/>
      <c r="O36"/>
      <c r="P36"/>
      <c r="Q36"/>
      <c r="R36"/>
      <c r="S36"/>
      <c r="T36"/>
      <c r="U36"/>
      <c r="V36"/>
      <c r="W36"/>
      <c r="X36"/>
      <c r="Y36"/>
      <c r="Z36"/>
      <c r="AA36"/>
      <c r="AB36"/>
      <c r="AC36"/>
      <c r="AD36"/>
      <c r="AE36"/>
      <c r="AF36"/>
      <c r="AG36"/>
      <c r="AH36"/>
    </row>
    <row r="37" spans="1:34" s="70" customFormat="1">
      <c r="A37" s="69">
        <v>31</v>
      </c>
      <c r="B37" s="140" t="s">
        <v>242</v>
      </c>
      <c r="C37" s="141" t="s">
        <v>146</v>
      </c>
      <c r="D37" s="52">
        <v>3.8</v>
      </c>
      <c r="E37" s="118">
        <v>200</v>
      </c>
      <c r="F37" s="68">
        <f t="shared" si="4"/>
        <v>760</v>
      </c>
      <c r="G37" s="164" t="s">
        <v>243</v>
      </c>
      <c r="H37" s="165" t="s">
        <v>78</v>
      </c>
      <c r="I37" s="41">
        <v>2</v>
      </c>
      <c r="J37" s="112">
        <v>254.17</v>
      </c>
      <c r="K37" s="20">
        <f t="shared" ref="K37:K43" si="5">J37*I37</f>
        <v>508.34</v>
      </c>
      <c r="L37"/>
      <c r="M37"/>
      <c r="N37"/>
      <c r="O37"/>
      <c r="P37"/>
      <c r="Q37"/>
      <c r="R37"/>
      <c r="S37"/>
      <c r="T37"/>
      <c r="U37"/>
      <c r="V37"/>
      <c r="W37"/>
      <c r="X37"/>
      <c r="Y37"/>
      <c r="Z37"/>
      <c r="AA37"/>
      <c r="AB37"/>
      <c r="AC37"/>
      <c r="AD37"/>
      <c r="AE37"/>
      <c r="AF37"/>
      <c r="AG37"/>
      <c r="AH37"/>
    </row>
    <row r="38" spans="1:34" s="70" customFormat="1">
      <c r="A38" s="69">
        <v>32</v>
      </c>
      <c r="B38" s="140"/>
      <c r="C38" s="141"/>
      <c r="D38" s="52"/>
      <c r="E38" s="118"/>
      <c r="F38" s="68"/>
      <c r="G38" s="164" t="s">
        <v>244</v>
      </c>
      <c r="H38" s="165" t="s">
        <v>78</v>
      </c>
      <c r="I38" s="166">
        <v>1</v>
      </c>
      <c r="J38" s="112">
        <v>185</v>
      </c>
      <c r="K38" s="20">
        <f t="shared" si="5"/>
        <v>185</v>
      </c>
      <c r="L38"/>
      <c r="M38"/>
      <c r="N38"/>
      <c r="O38"/>
      <c r="P38"/>
      <c r="Q38"/>
      <c r="R38"/>
      <c r="S38"/>
      <c r="T38"/>
      <c r="U38"/>
      <c r="V38"/>
      <c r="W38"/>
      <c r="X38"/>
      <c r="Y38"/>
      <c r="Z38"/>
      <c r="AA38"/>
      <c r="AB38"/>
      <c r="AC38"/>
      <c r="AD38"/>
      <c r="AE38"/>
      <c r="AF38"/>
      <c r="AG38"/>
      <c r="AH38"/>
    </row>
    <row r="39" spans="1:34" s="70" customFormat="1">
      <c r="A39" s="69">
        <v>33</v>
      </c>
      <c r="B39" s="140"/>
      <c r="C39" s="141"/>
      <c r="D39" s="52"/>
      <c r="E39" s="118"/>
      <c r="F39" s="68"/>
      <c r="G39" s="164" t="s">
        <v>245</v>
      </c>
      <c r="H39" s="165" t="s">
        <v>78</v>
      </c>
      <c r="I39" s="166">
        <v>2</v>
      </c>
      <c r="J39" s="112">
        <v>165.83</v>
      </c>
      <c r="K39" s="20">
        <f t="shared" si="5"/>
        <v>331.66</v>
      </c>
      <c r="L39"/>
      <c r="M39"/>
      <c r="N39"/>
      <c r="O39"/>
      <c r="P39"/>
      <c r="Q39"/>
      <c r="R39"/>
      <c r="S39"/>
      <c r="T39"/>
      <c r="U39"/>
      <c r="V39"/>
      <c r="W39"/>
      <c r="X39"/>
      <c r="Y39"/>
      <c r="Z39"/>
      <c r="AA39"/>
      <c r="AB39"/>
      <c r="AC39"/>
      <c r="AD39"/>
      <c r="AE39"/>
      <c r="AF39"/>
      <c r="AG39"/>
      <c r="AH39"/>
    </row>
    <row r="40" spans="1:34" s="70" customFormat="1">
      <c r="A40" s="69">
        <v>34</v>
      </c>
      <c r="B40" s="140"/>
      <c r="C40" s="141"/>
      <c r="D40" s="52"/>
      <c r="E40" s="118"/>
      <c r="F40" s="68"/>
      <c r="G40" s="164" t="s">
        <v>234</v>
      </c>
      <c r="H40" s="165" t="s">
        <v>78</v>
      </c>
      <c r="I40" s="166">
        <v>1</v>
      </c>
      <c r="J40" s="112">
        <v>20.83</v>
      </c>
      <c r="K40" s="20">
        <f t="shared" si="5"/>
        <v>20.83</v>
      </c>
      <c r="L40"/>
      <c r="M40"/>
      <c r="N40"/>
      <c r="O40"/>
      <c r="P40"/>
      <c r="Q40"/>
      <c r="R40"/>
      <c r="S40"/>
      <c r="T40"/>
      <c r="U40"/>
      <c r="V40"/>
      <c r="W40"/>
      <c r="X40"/>
      <c r="Y40"/>
      <c r="Z40"/>
      <c r="AA40"/>
      <c r="AB40"/>
      <c r="AC40"/>
      <c r="AD40"/>
      <c r="AE40"/>
      <c r="AF40"/>
      <c r="AG40"/>
      <c r="AH40"/>
    </row>
    <row r="41" spans="1:34" s="70" customFormat="1">
      <c r="A41" s="69">
        <v>35</v>
      </c>
      <c r="B41" s="140"/>
      <c r="C41" s="141"/>
      <c r="D41" s="52"/>
      <c r="E41" s="118"/>
      <c r="F41" s="68"/>
      <c r="G41" s="144" t="s">
        <v>129</v>
      </c>
      <c r="H41" s="78" t="s">
        <v>130</v>
      </c>
      <c r="I41" s="116">
        <v>2</v>
      </c>
      <c r="J41" s="116">
        <v>35</v>
      </c>
      <c r="K41" s="20">
        <f t="shared" si="5"/>
        <v>70</v>
      </c>
      <c r="L41"/>
      <c r="M41"/>
      <c r="N41"/>
      <c r="O41"/>
      <c r="P41"/>
      <c r="Q41"/>
      <c r="R41"/>
      <c r="S41"/>
      <c r="T41"/>
      <c r="U41"/>
      <c r="V41"/>
      <c r="W41"/>
      <c r="X41"/>
      <c r="Y41"/>
      <c r="Z41"/>
      <c r="AA41"/>
      <c r="AB41"/>
      <c r="AC41"/>
      <c r="AD41"/>
      <c r="AE41"/>
      <c r="AF41"/>
      <c r="AG41"/>
      <c r="AH41"/>
    </row>
    <row r="42" spans="1:34" s="70" customFormat="1" ht="27.6">
      <c r="A42" s="69">
        <v>36</v>
      </c>
      <c r="B42" s="140"/>
      <c r="C42" s="141"/>
      <c r="D42" s="52"/>
      <c r="E42" s="118"/>
      <c r="F42" s="68"/>
      <c r="G42" s="144" t="s">
        <v>235</v>
      </c>
      <c r="H42" s="78" t="s">
        <v>130</v>
      </c>
      <c r="I42" s="116">
        <v>1</v>
      </c>
      <c r="J42" s="116">
        <v>34.83</v>
      </c>
      <c r="K42" s="20">
        <f t="shared" si="5"/>
        <v>34.83</v>
      </c>
      <c r="L42"/>
      <c r="M42"/>
      <c r="N42"/>
      <c r="O42"/>
      <c r="P42"/>
      <c r="Q42"/>
      <c r="R42"/>
      <c r="S42"/>
      <c r="T42"/>
      <c r="U42"/>
      <c r="V42"/>
      <c r="W42"/>
      <c r="X42"/>
      <c r="Y42"/>
      <c r="Z42"/>
      <c r="AA42"/>
      <c r="AB42"/>
      <c r="AC42"/>
      <c r="AD42"/>
      <c r="AE42"/>
      <c r="AF42"/>
      <c r="AG42"/>
      <c r="AH42"/>
    </row>
    <row r="43" spans="1:34" s="70" customFormat="1">
      <c r="A43" s="69">
        <v>37</v>
      </c>
      <c r="B43" s="140"/>
      <c r="C43" s="141"/>
      <c r="D43" s="52"/>
      <c r="E43" s="118"/>
      <c r="F43" s="68"/>
      <c r="G43" s="164" t="s">
        <v>237</v>
      </c>
      <c r="H43" s="165" t="s">
        <v>78</v>
      </c>
      <c r="I43" s="166">
        <v>1</v>
      </c>
      <c r="J43" s="112">
        <v>45.56</v>
      </c>
      <c r="K43" s="20">
        <f t="shared" si="5"/>
        <v>45.56</v>
      </c>
      <c r="L43"/>
      <c r="M43"/>
      <c r="N43"/>
      <c r="O43"/>
      <c r="P43"/>
      <c r="Q43"/>
      <c r="R43"/>
      <c r="S43"/>
      <c r="T43"/>
      <c r="U43"/>
      <c r="V43"/>
      <c r="W43"/>
      <c r="X43"/>
      <c r="Y43"/>
      <c r="Z43"/>
      <c r="AA43"/>
      <c r="AB43"/>
      <c r="AC43"/>
      <c r="AD43"/>
      <c r="AE43"/>
      <c r="AF43"/>
      <c r="AG43"/>
      <c r="AH43"/>
    </row>
    <row r="44" spans="1:34" s="70" customFormat="1" ht="41.4">
      <c r="A44" s="69">
        <v>38</v>
      </c>
      <c r="B44" s="32" t="s">
        <v>246</v>
      </c>
      <c r="C44" s="33" t="s">
        <v>83</v>
      </c>
      <c r="D44" s="125">
        <f>((2.05*8.15+1*9.6)-((2+2.4+0.55+1.69+3.15)*0.38)-0.5-0.5)</f>
        <v>21.587299999999999</v>
      </c>
      <c r="E44" s="68">
        <v>214</v>
      </c>
      <c r="F44" s="68">
        <f t="shared" si="4"/>
        <v>4619.6822000000002</v>
      </c>
      <c r="G44" s="172" t="s">
        <v>229</v>
      </c>
      <c r="H44" s="75" t="s">
        <v>172</v>
      </c>
      <c r="I44" s="125">
        <f>D44*0.1</f>
        <v>2.1587299999999998</v>
      </c>
      <c r="J44" s="125">
        <v>48.75</v>
      </c>
      <c r="K44" s="145">
        <f>J44*I44</f>
        <v>105.23808749999999</v>
      </c>
      <c r="L44"/>
      <c r="M44"/>
      <c r="N44"/>
      <c r="O44"/>
      <c r="P44"/>
      <c r="Q44"/>
      <c r="R44"/>
      <c r="S44"/>
      <c r="T44"/>
      <c r="U44"/>
      <c r="V44"/>
      <c r="W44"/>
      <c r="X44"/>
      <c r="Y44"/>
      <c r="Z44"/>
      <c r="AA44"/>
      <c r="AB44"/>
      <c r="AC44"/>
      <c r="AD44"/>
      <c r="AE44"/>
      <c r="AF44"/>
      <c r="AG44"/>
      <c r="AH44"/>
    </row>
    <row r="45" spans="1:34" s="70" customFormat="1">
      <c r="A45" s="69">
        <v>39</v>
      </c>
      <c r="B45" s="32"/>
      <c r="C45" s="33"/>
      <c r="D45" s="125"/>
      <c r="E45" s="68"/>
      <c r="F45" s="68"/>
      <c r="G45" s="31" t="s">
        <v>299</v>
      </c>
      <c r="H45" s="75" t="s">
        <v>171</v>
      </c>
      <c r="I45" s="68">
        <f>D44*1.5</f>
        <v>32.380949999999999</v>
      </c>
      <c r="J45" s="125">
        <v>41.82</v>
      </c>
      <c r="K45" s="20">
        <f t="shared" ref="K45:K49" si="6">J45*I45</f>
        <v>1354.171329</v>
      </c>
      <c r="L45"/>
      <c r="M45"/>
      <c r="N45"/>
      <c r="O45"/>
      <c r="P45"/>
      <c r="Q45"/>
      <c r="R45"/>
      <c r="S45"/>
      <c r="T45"/>
      <c r="U45"/>
      <c r="V45"/>
      <c r="W45"/>
      <c r="X45"/>
      <c r="Y45"/>
      <c r="Z45"/>
      <c r="AA45"/>
      <c r="AB45"/>
      <c r="AC45"/>
      <c r="AD45"/>
      <c r="AE45"/>
      <c r="AF45"/>
      <c r="AG45"/>
      <c r="AH45"/>
    </row>
    <row r="46" spans="1:34" s="70" customFormat="1">
      <c r="A46" s="69">
        <v>40</v>
      </c>
      <c r="B46" s="173" t="s">
        <v>247</v>
      </c>
      <c r="C46" s="174" t="s">
        <v>146</v>
      </c>
      <c r="D46" s="125">
        <v>3.8</v>
      </c>
      <c r="E46" s="68">
        <v>160</v>
      </c>
      <c r="F46" s="68">
        <f t="shared" ref="F46" si="7">D46*E46</f>
        <v>608</v>
      </c>
      <c r="G46" s="172" t="s">
        <v>229</v>
      </c>
      <c r="H46" s="75" t="s">
        <v>172</v>
      </c>
      <c r="I46" s="125">
        <f>D46*1.1*0.1</f>
        <v>0.41799999999999998</v>
      </c>
      <c r="J46" s="125">
        <v>48.75</v>
      </c>
      <c r="K46" s="145">
        <f>J46*I46</f>
        <v>20.377499999999998</v>
      </c>
      <c r="L46"/>
      <c r="M46"/>
      <c r="N46"/>
      <c r="O46"/>
      <c r="P46"/>
      <c r="Q46"/>
      <c r="R46"/>
      <c r="S46"/>
      <c r="T46"/>
      <c r="U46"/>
      <c r="V46"/>
      <c r="W46"/>
      <c r="X46"/>
      <c r="Y46"/>
      <c r="Z46"/>
      <c r="AA46"/>
      <c r="AB46"/>
      <c r="AC46"/>
      <c r="AD46"/>
      <c r="AE46"/>
      <c r="AF46"/>
      <c r="AG46"/>
      <c r="AH46"/>
    </row>
    <row r="47" spans="1:34" s="70" customFormat="1">
      <c r="A47" s="69">
        <v>41</v>
      </c>
      <c r="B47" s="173"/>
      <c r="C47" s="174"/>
      <c r="D47" s="125"/>
      <c r="E47" s="68"/>
      <c r="F47" s="68"/>
      <c r="G47" s="31" t="s">
        <v>299</v>
      </c>
      <c r="H47" s="75" t="s">
        <v>171</v>
      </c>
      <c r="I47" s="125">
        <f>D46*1.1*0.1</f>
        <v>0.41799999999999998</v>
      </c>
      <c r="J47" s="125">
        <v>41.82</v>
      </c>
      <c r="K47" s="20">
        <f t="shared" ref="K47" si="8">J47*I47</f>
        <v>17.48076</v>
      </c>
      <c r="L47"/>
      <c r="M47"/>
      <c r="N47"/>
      <c r="O47"/>
      <c r="P47"/>
      <c r="Q47"/>
      <c r="R47"/>
      <c r="S47"/>
      <c r="T47"/>
      <c r="U47"/>
      <c r="V47"/>
      <c r="W47"/>
      <c r="X47"/>
      <c r="Y47"/>
      <c r="Z47"/>
      <c r="AA47"/>
      <c r="AB47"/>
      <c r="AC47"/>
      <c r="AD47"/>
      <c r="AE47"/>
      <c r="AF47"/>
      <c r="AG47"/>
      <c r="AH47"/>
    </row>
    <row r="48" spans="1:34" s="70" customFormat="1">
      <c r="A48" s="69">
        <v>42</v>
      </c>
      <c r="B48" s="135" t="s">
        <v>223</v>
      </c>
      <c r="C48" s="141" t="s">
        <v>83</v>
      </c>
      <c r="D48" s="125">
        <f>((2.05*8.15+1*9.6)-((2+2.4+0.55+1.69+3.15)*0.38)-0.5-0.5)</f>
        <v>21.587299999999999</v>
      </c>
      <c r="E48" s="68">
        <v>100</v>
      </c>
      <c r="F48" s="68">
        <f>D48*E48</f>
        <v>2158.73</v>
      </c>
      <c r="G48" s="126" t="s">
        <v>249</v>
      </c>
      <c r="H48" s="125" t="s">
        <v>172</v>
      </c>
      <c r="I48" s="125">
        <f>D48*0.175*2*1.1</f>
        <v>8.3111104999999998</v>
      </c>
      <c r="J48" s="125">
        <v>358.51</v>
      </c>
      <c r="K48" s="114">
        <f t="shared" si="6"/>
        <v>2979.6162253549996</v>
      </c>
      <c r="L48"/>
      <c r="M48"/>
      <c r="N48"/>
      <c r="O48"/>
      <c r="P48"/>
      <c r="Q48"/>
      <c r="R48"/>
      <c r="S48"/>
      <c r="T48"/>
      <c r="U48"/>
      <c r="V48"/>
      <c r="W48"/>
      <c r="X48"/>
      <c r="Y48"/>
      <c r="Z48"/>
      <c r="AA48"/>
      <c r="AB48"/>
      <c r="AC48"/>
      <c r="AD48"/>
      <c r="AE48"/>
      <c r="AF48"/>
      <c r="AG48"/>
      <c r="AH48"/>
    </row>
    <row r="49" spans="1:35" s="70" customFormat="1">
      <c r="A49" s="69">
        <v>43</v>
      </c>
      <c r="B49" s="43"/>
      <c r="C49" s="33"/>
      <c r="D49" s="116"/>
      <c r="E49" s="118"/>
      <c r="F49" s="68"/>
      <c r="G49" s="172" t="s">
        <v>229</v>
      </c>
      <c r="H49" s="125" t="s">
        <v>172</v>
      </c>
      <c r="I49" s="125">
        <f>D48*0.1</f>
        <v>2.1587299999999998</v>
      </c>
      <c r="J49" s="125">
        <v>48.75</v>
      </c>
      <c r="K49" s="20">
        <f t="shared" si="6"/>
        <v>105.23808749999999</v>
      </c>
      <c r="L49"/>
      <c r="M49"/>
      <c r="N49"/>
      <c r="O49"/>
      <c r="P49"/>
      <c r="Q49"/>
      <c r="R49"/>
      <c r="S49"/>
      <c r="T49"/>
      <c r="U49"/>
      <c r="V49"/>
      <c r="W49"/>
      <c r="X49"/>
      <c r="Y49"/>
      <c r="Z49"/>
      <c r="AA49"/>
      <c r="AB49"/>
      <c r="AC49"/>
      <c r="AD49"/>
      <c r="AE49"/>
      <c r="AF49"/>
      <c r="AG49"/>
      <c r="AH49"/>
    </row>
    <row r="50" spans="1:35" s="70" customFormat="1">
      <c r="A50" s="69">
        <v>44</v>
      </c>
      <c r="B50" s="135" t="s">
        <v>248</v>
      </c>
      <c r="C50" s="141" t="s">
        <v>146</v>
      </c>
      <c r="D50" s="125">
        <v>3.8</v>
      </c>
      <c r="E50" s="68">
        <v>100</v>
      </c>
      <c r="F50" s="68">
        <f>D50*E50</f>
        <v>380</v>
      </c>
      <c r="G50" s="126" t="s">
        <v>249</v>
      </c>
      <c r="H50" s="125" t="s">
        <v>172</v>
      </c>
      <c r="I50" s="125">
        <f>D50*0.175*2*1.1</f>
        <v>1.4629999999999999</v>
      </c>
      <c r="J50" s="125">
        <v>358.51</v>
      </c>
      <c r="K50" s="114">
        <f t="shared" ref="K50:K51" si="9">J50*I50</f>
        <v>524.5001299999999</v>
      </c>
      <c r="L50"/>
      <c r="M50"/>
      <c r="N50"/>
      <c r="O50"/>
      <c r="P50"/>
      <c r="Q50"/>
      <c r="R50"/>
      <c r="S50"/>
      <c r="T50"/>
      <c r="U50"/>
      <c r="V50"/>
      <c r="W50"/>
      <c r="X50"/>
      <c r="Y50"/>
      <c r="Z50"/>
      <c r="AA50"/>
      <c r="AB50"/>
      <c r="AC50"/>
      <c r="AD50"/>
      <c r="AE50"/>
      <c r="AF50"/>
      <c r="AG50"/>
      <c r="AH50"/>
    </row>
    <row r="51" spans="1:35" s="70" customFormat="1">
      <c r="A51" s="69">
        <v>45</v>
      </c>
      <c r="B51" s="43"/>
      <c r="C51" s="33"/>
      <c r="D51" s="116"/>
      <c r="E51" s="118"/>
      <c r="F51" s="68"/>
      <c r="G51" s="172" t="s">
        <v>229</v>
      </c>
      <c r="H51" s="125" t="s">
        <v>172</v>
      </c>
      <c r="I51" s="125">
        <f>D50*0.1</f>
        <v>0.38</v>
      </c>
      <c r="J51" s="125">
        <v>48.75</v>
      </c>
      <c r="K51" s="20">
        <f t="shared" si="9"/>
        <v>18.524999999999999</v>
      </c>
      <c r="L51"/>
      <c r="M51"/>
      <c r="N51"/>
      <c r="O51"/>
      <c r="P51"/>
      <c r="Q51"/>
      <c r="R51"/>
      <c r="S51"/>
      <c r="T51"/>
      <c r="U51"/>
      <c r="V51"/>
      <c r="W51"/>
      <c r="X51"/>
      <c r="Y51"/>
      <c r="Z51"/>
      <c r="AA51"/>
      <c r="AB51"/>
      <c r="AC51"/>
      <c r="AD51"/>
      <c r="AE51"/>
      <c r="AF51"/>
      <c r="AG51"/>
      <c r="AH51"/>
    </row>
    <row r="52" spans="1:35" s="70" customFormat="1" ht="41.4">
      <c r="A52" s="69">
        <v>46</v>
      </c>
      <c r="B52" s="32" t="s">
        <v>253</v>
      </c>
      <c r="C52" s="33" t="s">
        <v>83</v>
      </c>
      <c r="D52" s="125">
        <f>((8.15+2.05+1.42+0.6)*2*2.9)+((2.8+3.8+2.8)*3.2)-1.6</f>
        <v>99.355999999999995</v>
      </c>
      <c r="E52" s="68">
        <v>214</v>
      </c>
      <c r="F52" s="68">
        <f t="shared" si="2"/>
        <v>21262.183999999997</v>
      </c>
      <c r="G52" s="172" t="s">
        <v>229</v>
      </c>
      <c r="H52" s="75" t="s">
        <v>172</v>
      </c>
      <c r="I52" s="125">
        <f>D52*0.1</f>
        <v>9.9356000000000009</v>
      </c>
      <c r="J52" s="125">
        <v>48.75</v>
      </c>
      <c r="K52" s="145">
        <f>J52*I52</f>
        <v>484.36050000000006</v>
      </c>
      <c r="L52"/>
      <c r="M52"/>
      <c r="N52"/>
      <c r="O52"/>
      <c r="P52"/>
      <c r="Q52"/>
      <c r="R52"/>
      <c r="S52"/>
      <c r="T52"/>
      <c r="U52"/>
      <c r="V52"/>
      <c r="W52"/>
      <c r="X52"/>
      <c r="Y52"/>
      <c r="Z52"/>
      <c r="AA52"/>
      <c r="AB52"/>
      <c r="AC52"/>
      <c r="AD52"/>
      <c r="AE52"/>
      <c r="AF52"/>
      <c r="AG52"/>
      <c r="AH52"/>
    </row>
    <row r="53" spans="1:35" s="70" customFormat="1">
      <c r="A53" s="69">
        <v>47</v>
      </c>
      <c r="B53" s="32"/>
      <c r="C53" s="33"/>
      <c r="D53" s="125"/>
      <c r="E53" s="68"/>
      <c r="F53" s="68"/>
      <c r="G53" s="31" t="s">
        <v>299</v>
      </c>
      <c r="H53" s="75" t="s">
        <v>171</v>
      </c>
      <c r="I53" s="68">
        <f>D52*1.5</f>
        <v>149.03399999999999</v>
      </c>
      <c r="J53" s="125">
        <v>41.82</v>
      </c>
      <c r="K53" s="20">
        <f t="shared" si="1"/>
        <v>6232.6018799999993</v>
      </c>
      <c r="L53"/>
      <c r="M53"/>
      <c r="N53"/>
      <c r="O53"/>
      <c r="P53"/>
      <c r="Q53"/>
      <c r="R53"/>
      <c r="S53"/>
      <c r="T53"/>
      <c r="U53"/>
      <c r="V53"/>
      <c r="W53"/>
      <c r="X53"/>
      <c r="Y53"/>
      <c r="Z53"/>
      <c r="AA53"/>
      <c r="AB53"/>
      <c r="AC53"/>
      <c r="AD53"/>
      <c r="AE53"/>
      <c r="AF53"/>
      <c r="AG53"/>
      <c r="AH53"/>
    </row>
    <row r="54" spans="1:35" s="70" customFormat="1" ht="27.6">
      <c r="A54" s="69">
        <v>48</v>
      </c>
      <c r="B54" s="32" t="s">
        <v>252</v>
      </c>
      <c r="C54" s="33" t="s">
        <v>82</v>
      </c>
      <c r="D54" s="125">
        <f>13*3*0.38</f>
        <v>14.82</v>
      </c>
      <c r="E54" s="68">
        <v>214</v>
      </c>
      <c r="F54" s="68">
        <f t="shared" ref="F54" si="10">D54*E54</f>
        <v>3171.48</v>
      </c>
      <c r="G54" s="172" t="s">
        <v>229</v>
      </c>
      <c r="H54" s="75" t="s">
        <v>172</v>
      </c>
      <c r="I54" s="125">
        <f>D54*0.1</f>
        <v>1.4820000000000002</v>
      </c>
      <c r="J54" s="125">
        <v>48.75</v>
      </c>
      <c r="K54" s="145">
        <f>J54*I54</f>
        <v>72.247500000000016</v>
      </c>
      <c r="L54"/>
      <c r="M54"/>
      <c r="N54"/>
      <c r="O54"/>
      <c r="P54"/>
      <c r="Q54"/>
      <c r="R54"/>
      <c r="S54"/>
      <c r="T54"/>
      <c r="U54"/>
      <c r="V54"/>
      <c r="W54"/>
      <c r="X54"/>
      <c r="Y54"/>
      <c r="Z54"/>
      <c r="AA54"/>
      <c r="AB54"/>
      <c r="AC54"/>
      <c r="AD54"/>
      <c r="AE54"/>
      <c r="AF54"/>
      <c r="AG54"/>
      <c r="AH54"/>
    </row>
    <row r="55" spans="1:35" s="70" customFormat="1">
      <c r="A55" s="69">
        <v>49</v>
      </c>
      <c r="B55" s="32"/>
      <c r="C55" s="33"/>
      <c r="D55" s="125"/>
      <c r="E55" s="68"/>
      <c r="F55" s="68"/>
      <c r="G55" s="31" t="s">
        <v>299</v>
      </c>
      <c r="H55" s="75" t="s">
        <v>171</v>
      </c>
      <c r="I55" s="68">
        <f>D54*1.5</f>
        <v>22.23</v>
      </c>
      <c r="J55" s="125">
        <v>41.82</v>
      </c>
      <c r="K55" s="20">
        <f t="shared" ref="K55:K85" si="11">J55*I55</f>
        <v>929.65859999999998</v>
      </c>
      <c r="L55"/>
      <c r="M55"/>
      <c r="N55"/>
      <c r="O55"/>
      <c r="P55"/>
      <c r="Q55"/>
      <c r="R55"/>
      <c r="S55"/>
      <c r="T55"/>
      <c r="U55"/>
      <c r="V55"/>
      <c r="W55"/>
      <c r="X55"/>
      <c r="Y55"/>
      <c r="Z55"/>
      <c r="AA55"/>
      <c r="AB55"/>
      <c r="AC55"/>
      <c r="AD55"/>
      <c r="AE55"/>
      <c r="AF55"/>
      <c r="AG55"/>
      <c r="AH55"/>
    </row>
    <row r="56" spans="1:35" s="35" customFormat="1">
      <c r="A56" s="69">
        <v>50</v>
      </c>
      <c r="B56" s="34" t="s">
        <v>254</v>
      </c>
      <c r="C56" s="33" t="s">
        <v>82</v>
      </c>
      <c r="D56" s="125">
        <f>13*3*0.38</f>
        <v>14.82</v>
      </c>
      <c r="E56" s="68">
        <v>160</v>
      </c>
      <c r="F56" s="68">
        <f t="shared" ref="F56" si="12">D56*E56</f>
        <v>2371.1999999999998</v>
      </c>
      <c r="G56" s="126" t="s">
        <v>249</v>
      </c>
      <c r="H56" s="125" t="s">
        <v>172</v>
      </c>
      <c r="I56" s="125">
        <f>D56*0.175*2*0.38</f>
        <v>1.9710599999999998</v>
      </c>
      <c r="J56" s="125">
        <v>358.51</v>
      </c>
      <c r="K56" s="114">
        <f t="shared" si="11"/>
        <v>706.64472059999991</v>
      </c>
      <c r="L56"/>
      <c r="M56"/>
      <c r="N56"/>
      <c r="O56"/>
      <c r="P56"/>
      <c r="Q56"/>
      <c r="R56"/>
      <c r="S56"/>
      <c r="T56"/>
      <c r="U56"/>
      <c r="V56"/>
      <c r="W56"/>
      <c r="X56"/>
      <c r="Y56"/>
      <c r="Z56"/>
      <c r="AA56"/>
      <c r="AB56"/>
      <c r="AC56"/>
      <c r="AD56"/>
      <c r="AE56"/>
      <c r="AF56"/>
      <c r="AG56"/>
      <c r="AH56"/>
    </row>
    <row r="57" spans="1:35" s="35" customFormat="1">
      <c r="A57" s="69">
        <v>51</v>
      </c>
      <c r="B57" s="34"/>
      <c r="C57" s="102"/>
      <c r="D57" s="125"/>
      <c r="E57" s="68"/>
      <c r="F57" s="68"/>
      <c r="G57" s="172" t="s">
        <v>229</v>
      </c>
      <c r="H57" s="146" t="s">
        <v>172</v>
      </c>
      <c r="I57" s="125">
        <f>D56*0.1*0.38</f>
        <v>0.5631600000000001</v>
      </c>
      <c r="J57" s="125">
        <v>48.75</v>
      </c>
      <c r="K57" s="20">
        <f t="shared" si="11"/>
        <v>27.454050000000006</v>
      </c>
      <c r="L57"/>
      <c r="M57"/>
      <c r="N57"/>
      <c r="O57"/>
      <c r="P57"/>
      <c r="Q57"/>
      <c r="R57"/>
      <c r="S57"/>
      <c r="T57"/>
      <c r="U57"/>
      <c r="V57"/>
      <c r="W57"/>
      <c r="X57"/>
      <c r="Y57"/>
      <c r="Z57"/>
      <c r="AA57"/>
      <c r="AB57"/>
      <c r="AC57"/>
      <c r="AD57"/>
      <c r="AE57"/>
      <c r="AF57"/>
      <c r="AG57"/>
      <c r="AH57"/>
    </row>
    <row r="58" spans="1:35" s="35" customFormat="1">
      <c r="A58" s="69">
        <v>52</v>
      </c>
      <c r="B58" s="34" t="s">
        <v>147</v>
      </c>
      <c r="C58" s="33" t="s">
        <v>83</v>
      </c>
      <c r="D58" s="125">
        <f>((8.15+2.05+1.42+0.6)*2*2.9)+((2.8+3.8+2.8)*3.2)-1.6</f>
        <v>99.355999999999995</v>
      </c>
      <c r="E58" s="68">
        <v>99</v>
      </c>
      <c r="F58" s="68">
        <f t="shared" si="2"/>
        <v>9836.2439999999988</v>
      </c>
      <c r="G58" s="126" t="s">
        <v>249</v>
      </c>
      <c r="H58" s="125" t="s">
        <v>172</v>
      </c>
      <c r="I58" s="125">
        <f>D58*0.175*2</f>
        <v>34.774599999999992</v>
      </c>
      <c r="J58" s="125">
        <v>358.51</v>
      </c>
      <c r="K58" s="114">
        <f t="shared" si="11"/>
        <v>12467.041845999996</v>
      </c>
      <c r="L58"/>
      <c r="M58"/>
      <c r="N58"/>
      <c r="O58"/>
      <c r="P58"/>
      <c r="Q58"/>
      <c r="R58"/>
      <c r="S58"/>
      <c r="T58"/>
      <c r="U58"/>
      <c r="V58"/>
      <c r="W58"/>
      <c r="X58"/>
      <c r="Y58"/>
      <c r="Z58"/>
      <c r="AA58"/>
      <c r="AB58"/>
      <c r="AC58"/>
      <c r="AD58"/>
      <c r="AE58"/>
      <c r="AF58"/>
      <c r="AG58"/>
      <c r="AH58"/>
    </row>
    <row r="59" spans="1:35" s="35" customFormat="1">
      <c r="A59" s="69">
        <v>53</v>
      </c>
      <c r="B59" s="34"/>
      <c r="C59" s="33"/>
      <c r="D59" s="125"/>
      <c r="E59" s="68"/>
      <c r="F59" s="68"/>
      <c r="G59" s="172" t="s">
        <v>229</v>
      </c>
      <c r="H59" s="146" t="s">
        <v>78</v>
      </c>
      <c r="I59" s="125">
        <f>D58*0.1</f>
        <v>9.9356000000000009</v>
      </c>
      <c r="J59" s="125">
        <v>48.75</v>
      </c>
      <c r="K59" s="20">
        <f t="shared" si="11"/>
        <v>484.36050000000006</v>
      </c>
      <c r="L59"/>
      <c r="M59"/>
      <c r="N59"/>
      <c r="O59"/>
      <c r="P59"/>
      <c r="Q59"/>
      <c r="R59"/>
      <c r="S59"/>
      <c r="T59"/>
      <c r="U59"/>
      <c r="V59"/>
      <c r="W59"/>
      <c r="X59"/>
      <c r="Y59"/>
      <c r="Z59"/>
      <c r="AA59"/>
      <c r="AB59"/>
      <c r="AC59"/>
      <c r="AD59"/>
      <c r="AE59"/>
      <c r="AF59"/>
      <c r="AG59"/>
      <c r="AH59"/>
    </row>
    <row r="60" spans="1:35" s="35" customFormat="1" ht="27.6">
      <c r="A60" s="69">
        <v>54</v>
      </c>
      <c r="B60" s="42" t="s">
        <v>291</v>
      </c>
      <c r="C60" s="33" t="s">
        <v>83</v>
      </c>
      <c r="D60" s="125">
        <f>((4.5+4.05+0.6)*2)*2.9-1.6-2</f>
        <v>49.47</v>
      </c>
      <c r="E60" s="68">
        <v>99</v>
      </c>
      <c r="F60" s="68">
        <f t="shared" ref="F60" si="13">D60*E60</f>
        <v>4897.53</v>
      </c>
      <c r="G60" s="126" t="s">
        <v>255</v>
      </c>
      <c r="H60" s="125" t="s">
        <v>172</v>
      </c>
      <c r="I60" s="125">
        <f>D60*0.175*2</f>
        <v>17.314499999999999</v>
      </c>
      <c r="J60" s="179">
        <v>358.51</v>
      </c>
      <c r="K60" s="114">
        <f t="shared" si="11"/>
        <v>6207.4213949999994</v>
      </c>
      <c r="L60"/>
      <c r="M60"/>
      <c r="N60"/>
      <c r="O60"/>
      <c r="P60"/>
      <c r="Q60"/>
      <c r="R60"/>
      <c r="S60"/>
      <c r="T60"/>
      <c r="U60"/>
      <c r="V60"/>
      <c r="W60"/>
      <c r="X60"/>
      <c r="Y60"/>
      <c r="Z60"/>
      <c r="AA60"/>
      <c r="AB60"/>
      <c r="AC60"/>
      <c r="AD60"/>
      <c r="AE60"/>
      <c r="AF60"/>
      <c r="AG60"/>
      <c r="AH60"/>
    </row>
    <row r="61" spans="1:35" s="35" customFormat="1">
      <c r="A61" s="69">
        <v>55</v>
      </c>
      <c r="B61" s="34"/>
      <c r="C61" s="33"/>
      <c r="D61" s="125"/>
      <c r="E61" s="68"/>
      <c r="F61" s="68"/>
      <c r="G61" s="172" t="s">
        <v>229</v>
      </c>
      <c r="H61" s="146" t="s">
        <v>78</v>
      </c>
      <c r="I61" s="125">
        <f>D60*0.1</f>
        <v>4.9470000000000001</v>
      </c>
      <c r="J61" s="125">
        <v>48.75</v>
      </c>
      <c r="K61" s="20">
        <f t="shared" si="11"/>
        <v>241.16624999999999</v>
      </c>
      <c r="L61"/>
      <c r="M61"/>
      <c r="N61"/>
      <c r="O61"/>
      <c r="P61"/>
      <c r="Q61"/>
      <c r="R61"/>
      <c r="S61"/>
      <c r="T61"/>
      <c r="U61"/>
      <c r="V61"/>
      <c r="W61"/>
      <c r="X61"/>
      <c r="Y61"/>
      <c r="Z61"/>
      <c r="AA61"/>
      <c r="AB61"/>
      <c r="AC61"/>
      <c r="AD61"/>
      <c r="AE61"/>
      <c r="AF61"/>
      <c r="AG61"/>
      <c r="AH61"/>
    </row>
    <row r="62" spans="1:35" s="70" customFormat="1" ht="27.6">
      <c r="A62" s="69">
        <v>56</v>
      </c>
      <c r="B62" s="34" t="s">
        <v>174</v>
      </c>
      <c r="C62" s="99" t="s">
        <v>83</v>
      </c>
      <c r="D62" s="125">
        <v>3.8</v>
      </c>
      <c r="E62" s="68">
        <v>212</v>
      </c>
      <c r="F62" s="68">
        <f>D62*E62</f>
        <v>805.59999999999991</v>
      </c>
      <c r="G62" s="126" t="s">
        <v>250</v>
      </c>
      <c r="H62" s="130" t="s">
        <v>78</v>
      </c>
      <c r="I62" s="125">
        <v>1</v>
      </c>
      <c r="J62" s="130">
        <v>450</v>
      </c>
      <c r="K62" s="114">
        <f t="shared" si="11"/>
        <v>450</v>
      </c>
      <c r="L62" s="128"/>
      <c r="M62"/>
      <c r="N62"/>
      <c r="O62"/>
      <c r="P62"/>
      <c r="Q62"/>
      <c r="R62"/>
      <c r="S62"/>
      <c r="T62"/>
      <c r="U62"/>
      <c r="V62"/>
      <c r="W62"/>
      <c r="X62"/>
      <c r="Y62"/>
      <c r="Z62"/>
      <c r="AA62"/>
      <c r="AB62"/>
      <c r="AC62"/>
      <c r="AD62"/>
      <c r="AE62"/>
      <c r="AF62"/>
      <c r="AG62"/>
      <c r="AH62"/>
      <c r="AI62"/>
    </row>
    <row r="63" spans="1:35" s="70" customFormat="1">
      <c r="A63" s="69">
        <v>57</v>
      </c>
      <c r="B63" s="34"/>
      <c r="C63" s="99"/>
      <c r="D63" s="125"/>
      <c r="E63" s="68"/>
      <c r="F63" s="68"/>
      <c r="G63" s="126" t="s">
        <v>251</v>
      </c>
      <c r="H63" s="130" t="s">
        <v>172</v>
      </c>
      <c r="I63" s="125"/>
      <c r="J63" s="130"/>
      <c r="K63" s="114"/>
      <c r="L63" s="128"/>
      <c r="M63"/>
      <c r="N63"/>
      <c r="O63"/>
      <c r="P63"/>
      <c r="Q63"/>
      <c r="R63"/>
      <c r="S63"/>
      <c r="T63"/>
      <c r="U63"/>
      <c r="V63"/>
      <c r="W63"/>
      <c r="X63"/>
      <c r="Y63"/>
      <c r="Z63"/>
      <c r="AA63"/>
      <c r="AB63"/>
      <c r="AC63"/>
      <c r="AD63"/>
      <c r="AE63"/>
      <c r="AF63"/>
      <c r="AG63"/>
      <c r="AH63"/>
      <c r="AI63"/>
    </row>
    <row r="64" spans="1:35" s="70" customFormat="1">
      <c r="A64" s="69">
        <v>58</v>
      </c>
      <c r="B64" s="34" t="s">
        <v>225</v>
      </c>
      <c r="C64" s="99" t="s">
        <v>131</v>
      </c>
      <c r="D64" s="125">
        <v>4</v>
      </c>
      <c r="E64" s="68">
        <v>30</v>
      </c>
      <c r="F64" s="68">
        <f t="shared" ref="F64" si="14">D64*E64</f>
        <v>120</v>
      </c>
      <c r="G64" s="126" t="s">
        <v>226</v>
      </c>
      <c r="H64" s="130" t="s">
        <v>78</v>
      </c>
      <c r="I64" s="125">
        <v>2</v>
      </c>
      <c r="J64" s="130">
        <v>270</v>
      </c>
      <c r="K64" s="114">
        <f t="shared" si="11"/>
        <v>540</v>
      </c>
      <c r="L64" s="128"/>
      <c r="M64"/>
      <c r="N64"/>
      <c r="O64"/>
      <c r="P64"/>
      <c r="Q64"/>
      <c r="R64"/>
      <c r="S64"/>
      <c r="T64"/>
      <c r="U64"/>
      <c r="V64"/>
      <c r="W64"/>
      <c r="X64"/>
      <c r="Y64"/>
      <c r="Z64"/>
      <c r="AA64"/>
      <c r="AB64"/>
      <c r="AC64"/>
      <c r="AD64"/>
      <c r="AE64"/>
      <c r="AF64"/>
      <c r="AG64"/>
      <c r="AH64"/>
      <c r="AI64"/>
    </row>
    <row r="65" spans="1:35" s="70" customFormat="1">
      <c r="A65" s="69">
        <v>59</v>
      </c>
      <c r="B65" s="147" t="s">
        <v>148</v>
      </c>
      <c r="C65" s="81" t="s">
        <v>78</v>
      </c>
      <c r="D65" s="116">
        <v>1</v>
      </c>
      <c r="E65" s="138">
        <v>175</v>
      </c>
      <c r="F65" s="68">
        <f t="shared" si="2"/>
        <v>175</v>
      </c>
      <c r="G65" s="126"/>
      <c r="H65" s="125"/>
      <c r="I65" s="125"/>
      <c r="J65" s="143"/>
      <c r="K65" s="114"/>
      <c r="L65" s="128"/>
      <c r="M65"/>
      <c r="N65"/>
      <c r="O65"/>
      <c r="P65"/>
      <c r="Q65"/>
      <c r="R65"/>
      <c r="S65"/>
      <c r="T65"/>
      <c r="U65"/>
      <c r="V65"/>
      <c r="W65"/>
      <c r="X65"/>
      <c r="Y65"/>
      <c r="Z65"/>
      <c r="AA65"/>
      <c r="AB65"/>
      <c r="AC65"/>
      <c r="AD65"/>
      <c r="AE65"/>
      <c r="AF65"/>
      <c r="AG65"/>
      <c r="AH65"/>
      <c r="AI65"/>
    </row>
    <row r="66" spans="1:35" s="70" customFormat="1">
      <c r="A66" s="69">
        <v>60</v>
      </c>
      <c r="B66" s="147" t="s">
        <v>149</v>
      </c>
      <c r="C66" s="81" t="s">
        <v>78</v>
      </c>
      <c r="D66" s="116">
        <v>1</v>
      </c>
      <c r="E66" s="138">
        <v>50</v>
      </c>
      <c r="F66" s="68">
        <f t="shared" si="2"/>
        <v>50</v>
      </c>
      <c r="G66" s="126"/>
      <c r="H66" s="125"/>
      <c r="I66" s="125"/>
      <c r="J66" s="143"/>
      <c r="K66" s="114"/>
      <c r="L66" s="128"/>
      <c r="M66"/>
      <c r="N66"/>
      <c r="O66"/>
      <c r="P66"/>
      <c r="Q66"/>
      <c r="R66"/>
      <c r="S66"/>
      <c r="T66"/>
      <c r="U66"/>
      <c r="V66"/>
      <c r="W66"/>
      <c r="X66"/>
      <c r="Y66"/>
      <c r="Z66"/>
      <c r="AA66"/>
      <c r="AB66"/>
      <c r="AC66"/>
      <c r="AD66"/>
      <c r="AE66"/>
      <c r="AF66"/>
      <c r="AG66"/>
      <c r="AH66"/>
      <c r="AI66"/>
    </row>
    <row r="67" spans="1:35" s="70" customFormat="1" ht="27.6">
      <c r="A67" s="69">
        <v>61</v>
      </c>
      <c r="B67" s="180" t="s">
        <v>293</v>
      </c>
      <c r="C67" s="181" t="s">
        <v>84</v>
      </c>
      <c r="D67" s="116">
        <v>10</v>
      </c>
      <c r="E67" s="138">
        <v>60</v>
      </c>
      <c r="F67" s="68">
        <f t="shared" si="2"/>
        <v>600</v>
      </c>
      <c r="G67" s="164" t="s">
        <v>233</v>
      </c>
      <c r="H67" s="165" t="s">
        <v>78</v>
      </c>
      <c r="I67" s="166">
        <v>4</v>
      </c>
      <c r="J67" s="112">
        <v>185</v>
      </c>
      <c r="K67" s="20">
        <f t="shared" ref="K67:K71" si="15">J67*I67</f>
        <v>740</v>
      </c>
      <c r="L67" s="128"/>
      <c r="M67"/>
      <c r="N67"/>
      <c r="O67"/>
      <c r="P67"/>
      <c r="Q67"/>
      <c r="R67"/>
      <c r="S67"/>
      <c r="T67"/>
      <c r="U67"/>
      <c r="V67"/>
      <c r="W67"/>
      <c r="X67"/>
      <c r="Y67"/>
      <c r="Z67"/>
      <c r="AA67"/>
      <c r="AB67"/>
      <c r="AC67"/>
      <c r="AD67"/>
      <c r="AE67"/>
      <c r="AF67"/>
      <c r="AG67"/>
      <c r="AH67"/>
      <c r="AI67"/>
    </row>
    <row r="68" spans="1:35" s="70" customFormat="1">
      <c r="A68" s="69">
        <v>62</v>
      </c>
      <c r="B68" s="180"/>
      <c r="C68" s="181"/>
      <c r="D68" s="116"/>
      <c r="E68" s="138"/>
      <c r="F68" s="68"/>
      <c r="G68" s="164" t="s">
        <v>236</v>
      </c>
      <c r="H68" s="165" t="s">
        <v>78</v>
      </c>
      <c r="I68" s="166">
        <v>1</v>
      </c>
      <c r="J68" s="112">
        <v>165.83</v>
      </c>
      <c r="K68" s="20">
        <f t="shared" si="15"/>
        <v>165.83</v>
      </c>
      <c r="L68" s="128"/>
      <c r="M68"/>
      <c r="N68"/>
      <c r="O68"/>
      <c r="P68"/>
      <c r="Q68"/>
      <c r="R68"/>
      <c r="S68"/>
      <c r="T68"/>
      <c r="U68"/>
      <c r="V68"/>
      <c r="W68"/>
      <c r="X68"/>
      <c r="Y68"/>
      <c r="Z68"/>
      <c r="AA68"/>
      <c r="AB68"/>
      <c r="AC68"/>
      <c r="AD68"/>
      <c r="AE68"/>
      <c r="AF68"/>
      <c r="AG68"/>
      <c r="AH68"/>
      <c r="AI68"/>
    </row>
    <row r="69" spans="1:35" s="70" customFormat="1">
      <c r="A69" s="69">
        <v>63</v>
      </c>
      <c r="B69" s="180"/>
      <c r="C69" s="181"/>
      <c r="D69" s="116"/>
      <c r="E69" s="138"/>
      <c r="F69" s="68"/>
      <c r="G69" s="126" t="s">
        <v>294</v>
      </c>
      <c r="H69" s="125" t="s">
        <v>78</v>
      </c>
      <c r="I69" s="148">
        <v>5</v>
      </c>
      <c r="J69" s="143">
        <v>155.84</v>
      </c>
      <c r="K69" s="20">
        <f t="shared" si="15"/>
        <v>779.2</v>
      </c>
      <c r="L69" s="128"/>
      <c r="M69"/>
      <c r="N69"/>
      <c r="O69"/>
      <c r="P69"/>
      <c r="Q69"/>
      <c r="R69"/>
      <c r="S69"/>
      <c r="T69"/>
      <c r="U69"/>
      <c r="V69"/>
      <c r="W69"/>
      <c r="X69"/>
      <c r="Y69"/>
      <c r="Z69"/>
      <c r="AA69"/>
      <c r="AB69"/>
      <c r="AC69"/>
      <c r="AD69"/>
      <c r="AE69"/>
      <c r="AF69"/>
      <c r="AG69"/>
      <c r="AH69"/>
      <c r="AI69"/>
    </row>
    <row r="70" spans="1:35" s="70" customFormat="1">
      <c r="A70" s="69">
        <v>64</v>
      </c>
      <c r="B70" s="180"/>
      <c r="C70" s="181"/>
      <c r="D70" s="116"/>
      <c r="E70" s="138"/>
      <c r="F70" s="68"/>
      <c r="G70" s="144" t="s">
        <v>295</v>
      </c>
      <c r="H70" s="78" t="s">
        <v>130</v>
      </c>
      <c r="I70" s="116">
        <v>1</v>
      </c>
      <c r="J70" s="116">
        <v>45</v>
      </c>
      <c r="K70" s="20">
        <f t="shared" si="15"/>
        <v>45</v>
      </c>
      <c r="L70" s="128"/>
      <c r="M70"/>
      <c r="N70"/>
      <c r="O70"/>
      <c r="P70"/>
      <c r="Q70"/>
      <c r="R70"/>
      <c r="S70"/>
      <c r="T70"/>
      <c r="U70"/>
      <c r="V70"/>
      <c r="W70"/>
      <c r="X70"/>
      <c r="Y70"/>
      <c r="Z70"/>
      <c r="AA70"/>
      <c r="AB70"/>
      <c r="AC70"/>
      <c r="AD70"/>
      <c r="AE70"/>
      <c r="AF70"/>
      <c r="AG70"/>
      <c r="AH70"/>
      <c r="AI70"/>
    </row>
    <row r="71" spans="1:35" s="70" customFormat="1">
      <c r="A71" s="69">
        <v>65</v>
      </c>
      <c r="B71" s="180" t="s">
        <v>301</v>
      </c>
      <c r="C71" s="181" t="s">
        <v>146</v>
      </c>
      <c r="D71" s="116">
        <v>10</v>
      </c>
      <c r="E71" s="138">
        <v>35</v>
      </c>
      <c r="F71" s="68">
        <f t="shared" ref="F71:F76" si="16">D71*E71</f>
        <v>350</v>
      </c>
      <c r="G71" s="126" t="s">
        <v>255</v>
      </c>
      <c r="H71" s="125" t="s">
        <v>172</v>
      </c>
      <c r="I71" s="125">
        <f>D71*0.15*0.175*2</f>
        <v>0.52499999999999991</v>
      </c>
      <c r="J71" s="179">
        <v>358.51</v>
      </c>
      <c r="K71" s="114">
        <f t="shared" si="15"/>
        <v>188.21774999999997</v>
      </c>
      <c r="L71" s="128"/>
      <c r="M71"/>
      <c r="N71"/>
      <c r="O71"/>
      <c r="P71"/>
      <c r="Q71"/>
      <c r="R71"/>
      <c r="S71"/>
      <c r="T71"/>
      <c r="U71"/>
      <c r="V71"/>
      <c r="W71"/>
      <c r="X71"/>
      <c r="Y71"/>
      <c r="Z71"/>
      <c r="AA71"/>
      <c r="AB71"/>
      <c r="AC71"/>
      <c r="AD71"/>
      <c r="AE71"/>
      <c r="AF71"/>
      <c r="AG71"/>
      <c r="AH71"/>
      <c r="AI71"/>
    </row>
    <row r="72" spans="1:35" s="53" customFormat="1" ht="27.6">
      <c r="A72" s="69">
        <v>66</v>
      </c>
      <c r="B72" s="135" t="s">
        <v>298</v>
      </c>
      <c r="C72" s="136" t="s">
        <v>78</v>
      </c>
      <c r="D72" s="116">
        <v>2</v>
      </c>
      <c r="E72" s="115">
        <v>250</v>
      </c>
      <c r="F72" s="68">
        <f t="shared" si="16"/>
        <v>500</v>
      </c>
      <c r="G72" s="126" t="s">
        <v>205</v>
      </c>
      <c r="H72" s="125" t="s">
        <v>78</v>
      </c>
      <c r="I72" s="148">
        <v>1</v>
      </c>
      <c r="J72" s="143">
        <v>1000</v>
      </c>
      <c r="K72" s="114">
        <f t="shared" si="11"/>
        <v>1000</v>
      </c>
      <c r="L72"/>
      <c r="M72"/>
      <c r="N72"/>
      <c r="O72"/>
      <c r="P72"/>
      <c r="Q72"/>
      <c r="R72"/>
      <c r="S72"/>
      <c r="T72"/>
      <c r="U72"/>
      <c r="V72"/>
      <c r="W72"/>
      <c r="X72"/>
      <c r="Y72"/>
      <c r="Z72"/>
      <c r="AA72"/>
      <c r="AB72"/>
      <c r="AC72"/>
      <c r="AD72"/>
      <c r="AE72"/>
      <c r="AF72"/>
      <c r="AG72"/>
      <c r="AH72"/>
    </row>
    <row r="73" spans="1:35" s="53" customFormat="1">
      <c r="A73" s="69">
        <v>67</v>
      </c>
      <c r="B73" s="43" t="s">
        <v>192</v>
      </c>
      <c r="C73" s="45" t="s">
        <v>78</v>
      </c>
      <c r="D73" s="116">
        <v>1</v>
      </c>
      <c r="E73" s="116">
        <v>244</v>
      </c>
      <c r="F73" s="68">
        <f t="shared" si="16"/>
        <v>244</v>
      </c>
      <c r="G73" s="31" t="s">
        <v>193</v>
      </c>
      <c r="H73" s="75" t="s">
        <v>78</v>
      </c>
      <c r="I73" s="148">
        <v>2</v>
      </c>
      <c r="J73" s="143">
        <v>33.119999999999997</v>
      </c>
      <c r="K73" s="114">
        <f t="shared" si="11"/>
        <v>66.239999999999995</v>
      </c>
      <c r="L73"/>
      <c r="M73"/>
      <c r="N73"/>
      <c r="O73"/>
      <c r="P73"/>
      <c r="Q73"/>
      <c r="R73"/>
      <c r="S73"/>
      <c r="T73"/>
      <c r="U73"/>
      <c r="V73"/>
      <c r="W73"/>
      <c r="X73"/>
      <c r="Y73"/>
      <c r="Z73"/>
      <c r="AA73"/>
      <c r="AB73"/>
      <c r="AC73"/>
      <c r="AD73"/>
      <c r="AE73"/>
      <c r="AF73"/>
      <c r="AG73"/>
      <c r="AH73"/>
    </row>
    <row r="74" spans="1:35" s="53" customFormat="1" ht="27.6">
      <c r="A74" s="69">
        <v>68</v>
      </c>
      <c r="B74" s="43" t="s">
        <v>297</v>
      </c>
      <c r="C74" s="45" t="s">
        <v>78</v>
      </c>
      <c r="D74" s="116">
        <v>1</v>
      </c>
      <c r="E74" s="116">
        <v>124</v>
      </c>
      <c r="F74" s="68">
        <f t="shared" si="16"/>
        <v>124</v>
      </c>
      <c r="G74" s="31"/>
      <c r="H74" s="75"/>
      <c r="I74" s="148"/>
      <c r="J74" s="143"/>
      <c r="K74" s="114"/>
      <c r="L74"/>
      <c r="M74"/>
      <c r="N74"/>
      <c r="O74"/>
      <c r="P74"/>
      <c r="Q74"/>
      <c r="R74"/>
      <c r="S74"/>
      <c r="T74"/>
      <c r="U74"/>
      <c r="V74"/>
      <c r="W74"/>
      <c r="X74"/>
      <c r="Y74"/>
      <c r="Z74"/>
      <c r="AA74"/>
      <c r="AB74"/>
      <c r="AC74"/>
      <c r="AD74"/>
      <c r="AE74"/>
      <c r="AF74"/>
      <c r="AG74"/>
      <c r="AH74"/>
    </row>
    <row r="75" spans="1:35" s="53" customFormat="1" ht="27.6">
      <c r="A75" s="69">
        <v>69</v>
      </c>
      <c r="B75" s="43" t="s">
        <v>300</v>
      </c>
      <c r="C75" s="45" t="s">
        <v>78</v>
      </c>
      <c r="D75" s="116">
        <v>2</v>
      </c>
      <c r="E75" s="116">
        <v>1750</v>
      </c>
      <c r="F75" s="68">
        <f t="shared" si="16"/>
        <v>3500</v>
      </c>
      <c r="G75" s="31"/>
      <c r="H75" s="75"/>
      <c r="I75" s="148"/>
      <c r="J75" s="143"/>
      <c r="K75" s="114"/>
      <c r="L75"/>
      <c r="M75"/>
      <c r="N75"/>
      <c r="O75"/>
      <c r="P75"/>
      <c r="Q75"/>
      <c r="R75"/>
      <c r="S75"/>
      <c r="T75"/>
      <c r="U75"/>
      <c r="V75"/>
      <c r="W75"/>
      <c r="X75"/>
      <c r="Y75"/>
      <c r="Z75"/>
      <c r="AA75"/>
      <c r="AB75"/>
      <c r="AC75"/>
      <c r="AD75"/>
      <c r="AE75"/>
      <c r="AF75"/>
      <c r="AG75"/>
      <c r="AH75"/>
    </row>
    <row r="76" spans="1:35" s="53" customFormat="1" ht="27.6">
      <c r="A76" s="69">
        <v>70</v>
      </c>
      <c r="B76" s="32" t="s">
        <v>196</v>
      </c>
      <c r="C76" s="33" t="s">
        <v>78</v>
      </c>
      <c r="D76" s="125">
        <v>1</v>
      </c>
      <c r="E76" s="68">
        <v>1271</v>
      </c>
      <c r="F76" s="68">
        <f t="shared" si="16"/>
        <v>1271</v>
      </c>
      <c r="G76" s="31" t="s">
        <v>292</v>
      </c>
      <c r="H76" s="75" t="s">
        <v>78</v>
      </c>
      <c r="I76" s="127">
        <v>1</v>
      </c>
      <c r="J76" s="125">
        <v>2168.1999999999998</v>
      </c>
      <c r="K76" s="114">
        <f t="shared" si="11"/>
        <v>2168.1999999999998</v>
      </c>
      <c r="L76"/>
      <c r="M76"/>
      <c r="N76"/>
      <c r="O76"/>
      <c r="P76"/>
      <c r="Q76"/>
      <c r="R76"/>
      <c r="S76"/>
      <c r="T76"/>
      <c r="U76"/>
      <c r="V76"/>
      <c r="W76"/>
      <c r="X76"/>
      <c r="Y76"/>
      <c r="Z76"/>
      <c r="AA76"/>
      <c r="AB76"/>
      <c r="AC76"/>
      <c r="AD76"/>
      <c r="AE76"/>
      <c r="AF76"/>
      <c r="AG76"/>
      <c r="AH76"/>
    </row>
    <row r="77" spans="1:35" s="53" customFormat="1">
      <c r="A77" s="69">
        <v>71</v>
      </c>
      <c r="B77" s="32"/>
      <c r="C77" s="33"/>
      <c r="D77" s="125"/>
      <c r="E77" s="68"/>
      <c r="F77" s="68"/>
      <c r="G77" s="31" t="s">
        <v>197</v>
      </c>
      <c r="H77" s="75" t="s">
        <v>198</v>
      </c>
      <c r="I77" s="127">
        <v>1</v>
      </c>
      <c r="J77" s="125">
        <v>1766.36</v>
      </c>
      <c r="K77" s="114">
        <f t="shared" si="11"/>
        <v>1766.36</v>
      </c>
      <c r="L77"/>
      <c r="M77"/>
      <c r="N77"/>
      <c r="O77"/>
      <c r="P77"/>
      <c r="Q77"/>
      <c r="R77"/>
      <c r="S77"/>
      <c r="T77"/>
      <c r="U77"/>
      <c r="V77"/>
      <c r="W77"/>
      <c r="X77"/>
      <c r="Y77"/>
      <c r="Z77"/>
      <c r="AA77"/>
      <c r="AB77"/>
      <c r="AC77"/>
      <c r="AD77"/>
      <c r="AE77"/>
      <c r="AF77"/>
      <c r="AG77"/>
      <c r="AH77"/>
    </row>
    <row r="78" spans="1:35" s="53" customFormat="1">
      <c r="A78" s="69">
        <v>72</v>
      </c>
      <c r="B78" s="32"/>
      <c r="C78" s="33"/>
      <c r="D78" s="125"/>
      <c r="E78" s="68"/>
      <c r="F78" s="68"/>
      <c r="G78" s="31" t="s">
        <v>199</v>
      </c>
      <c r="H78" s="75" t="s">
        <v>78</v>
      </c>
      <c r="I78" s="127">
        <v>5</v>
      </c>
      <c r="J78" s="125">
        <v>324</v>
      </c>
      <c r="K78" s="114">
        <f t="shared" si="11"/>
        <v>1620</v>
      </c>
      <c r="L78"/>
      <c r="M78"/>
      <c r="N78"/>
      <c r="O78"/>
      <c r="P78"/>
      <c r="Q78"/>
      <c r="R78"/>
      <c r="S78"/>
      <c r="T78"/>
      <c r="U78"/>
      <c r="V78"/>
      <c r="W78"/>
      <c r="X78"/>
      <c r="Y78"/>
      <c r="Z78"/>
      <c r="AA78"/>
      <c r="AB78"/>
      <c r="AC78"/>
      <c r="AD78"/>
      <c r="AE78"/>
      <c r="AF78"/>
      <c r="AG78"/>
      <c r="AH78"/>
    </row>
    <row r="79" spans="1:35" s="53" customFormat="1">
      <c r="A79" s="69">
        <v>73</v>
      </c>
      <c r="B79" s="32"/>
      <c r="C79" s="33"/>
      <c r="D79" s="125"/>
      <c r="E79" s="68"/>
      <c r="F79" s="68"/>
      <c r="G79" s="31" t="s">
        <v>200</v>
      </c>
      <c r="H79" s="75" t="s">
        <v>152</v>
      </c>
      <c r="I79" s="127">
        <v>1</v>
      </c>
      <c r="J79" s="125">
        <v>120.8</v>
      </c>
      <c r="K79" s="114">
        <f t="shared" si="11"/>
        <v>120.8</v>
      </c>
      <c r="L79"/>
      <c r="M79"/>
      <c r="N79"/>
      <c r="O79"/>
      <c r="P79"/>
      <c r="Q79"/>
      <c r="R79"/>
      <c r="S79"/>
      <c r="T79"/>
      <c r="U79"/>
      <c r="V79"/>
      <c r="W79"/>
      <c r="X79"/>
      <c r="Y79"/>
      <c r="Z79"/>
      <c r="AA79"/>
      <c r="AB79"/>
      <c r="AC79"/>
      <c r="AD79"/>
      <c r="AE79"/>
      <c r="AF79"/>
      <c r="AG79"/>
      <c r="AH79"/>
    </row>
    <row r="80" spans="1:35" s="53" customFormat="1">
      <c r="A80" s="69">
        <v>74</v>
      </c>
      <c r="B80" s="32"/>
      <c r="C80" s="33"/>
      <c r="D80" s="125"/>
      <c r="E80" s="68"/>
      <c r="F80" s="68"/>
      <c r="G80" s="31" t="s">
        <v>201</v>
      </c>
      <c r="H80" s="75" t="s">
        <v>152</v>
      </c>
      <c r="I80" s="127">
        <v>1</v>
      </c>
      <c r="J80" s="125">
        <v>223.2</v>
      </c>
      <c r="K80" s="114">
        <f t="shared" si="11"/>
        <v>223.2</v>
      </c>
      <c r="L80"/>
      <c r="M80"/>
      <c r="N80"/>
      <c r="O80"/>
      <c r="P80"/>
      <c r="Q80"/>
      <c r="R80"/>
      <c r="S80"/>
      <c r="T80"/>
      <c r="U80"/>
      <c r="V80"/>
      <c r="W80"/>
      <c r="X80"/>
      <c r="Y80"/>
      <c r="Z80"/>
      <c r="AA80"/>
      <c r="AB80"/>
      <c r="AC80"/>
      <c r="AD80"/>
      <c r="AE80"/>
      <c r="AF80"/>
      <c r="AG80"/>
      <c r="AH80"/>
    </row>
    <row r="81" spans="1:34" s="53" customFormat="1">
      <c r="A81" s="69">
        <v>75</v>
      </c>
      <c r="B81" s="32"/>
      <c r="C81" s="33"/>
      <c r="D81" s="125"/>
      <c r="E81" s="68"/>
      <c r="F81" s="68"/>
      <c r="G81" s="31" t="s">
        <v>202</v>
      </c>
      <c r="H81" s="75" t="s">
        <v>152</v>
      </c>
      <c r="I81" s="127">
        <v>1</v>
      </c>
      <c r="J81" s="125">
        <v>406.4</v>
      </c>
      <c r="K81" s="114">
        <f t="shared" si="11"/>
        <v>406.4</v>
      </c>
      <c r="L81"/>
      <c r="M81"/>
      <c r="N81"/>
      <c r="O81"/>
      <c r="P81"/>
      <c r="Q81"/>
      <c r="R81"/>
      <c r="S81"/>
      <c r="T81"/>
      <c r="U81"/>
      <c r="V81"/>
      <c r="W81"/>
      <c r="X81"/>
      <c r="Y81"/>
      <c r="Z81"/>
      <c r="AA81"/>
      <c r="AB81"/>
      <c r="AC81"/>
      <c r="AD81"/>
      <c r="AE81"/>
      <c r="AF81"/>
      <c r="AG81"/>
      <c r="AH81"/>
    </row>
    <row r="82" spans="1:34" s="53" customFormat="1">
      <c r="A82" s="69">
        <v>76</v>
      </c>
      <c r="B82" s="32"/>
      <c r="C82" s="33"/>
      <c r="D82" s="125"/>
      <c r="E82" s="68"/>
      <c r="F82" s="68"/>
      <c r="G82" s="31" t="s">
        <v>173</v>
      </c>
      <c r="H82" s="75" t="s">
        <v>78</v>
      </c>
      <c r="I82" s="129">
        <v>1</v>
      </c>
      <c r="J82" s="125">
        <v>114.75</v>
      </c>
      <c r="K82" s="114">
        <f t="shared" si="11"/>
        <v>114.75</v>
      </c>
      <c r="L82"/>
      <c r="M82"/>
      <c r="N82"/>
      <c r="O82"/>
      <c r="P82"/>
      <c r="Q82"/>
      <c r="R82"/>
      <c r="S82"/>
      <c r="T82"/>
      <c r="U82"/>
      <c r="V82"/>
      <c r="W82"/>
      <c r="X82"/>
      <c r="Y82"/>
      <c r="Z82"/>
      <c r="AA82"/>
      <c r="AB82"/>
      <c r="AC82"/>
      <c r="AD82"/>
      <c r="AE82"/>
      <c r="AF82"/>
      <c r="AG82"/>
      <c r="AH82"/>
    </row>
    <row r="83" spans="1:34" s="53" customFormat="1">
      <c r="A83" s="69">
        <v>77</v>
      </c>
      <c r="B83" s="32"/>
      <c r="C83" s="33"/>
      <c r="D83" s="125"/>
      <c r="E83" s="68"/>
      <c r="F83" s="68"/>
      <c r="G83" s="31" t="s">
        <v>203</v>
      </c>
      <c r="H83" s="75" t="s">
        <v>152</v>
      </c>
      <c r="I83" s="127">
        <v>1</v>
      </c>
      <c r="J83" s="125">
        <v>184.8</v>
      </c>
      <c r="K83" s="114">
        <f t="shared" si="11"/>
        <v>184.8</v>
      </c>
      <c r="L83"/>
      <c r="M83"/>
      <c r="N83"/>
      <c r="O83"/>
      <c r="P83"/>
      <c r="Q83"/>
      <c r="R83"/>
      <c r="S83"/>
      <c r="T83"/>
      <c r="U83"/>
      <c r="V83"/>
      <c r="W83"/>
      <c r="X83"/>
      <c r="Y83"/>
      <c r="Z83"/>
      <c r="AA83"/>
      <c r="AB83"/>
      <c r="AC83"/>
      <c r="AD83"/>
      <c r="AE83"/>
      <c r="AF83"/>
      <c r="AG83"/>
      <c r="AH83"/>
    </row>
    <row r="84" spans="1:34" s="53" customFormat="1">
      <c r="A84" s="69">
        <v>78</v>
      </c>
      <c r="B84" s="32"/>
      <c r="C84" s="33"/>
      <c r="D84" s="125"/>
      <c r="E84" s="68"/>
      <c r="F84" s="68"/>
      <c r="G84" s="31" t="s">
        <v>204</v>
      </c>
      <c r="H84" s="75" t="s">
        <v>78</v>
      </c>
      <c r="I84" s="127">
        <v>1</v>
      </c>
      <c r="J84" s="125">
        <v>149.6</v>
      </c>
      <c r="K84" s="114">
        <f t="shared" si="11"/>
        <v>149.6</v>
      </c>
      <c r="L84"/>
      <c r="M84"/>
      <c r="N84"/>
      <c r="O84"/>
      <c r="P84"/>
      <c r="Q84"/>
      <c r="R84"/>
      <c r="S84"/>
      <c r="T84"/>
      <c r="U84"/>
      <c r="V84"/>
      <c r="W84"/>
      <c r="X84"/>
      <c r="Y84"/>
      <c r="Z84"/>
      <c r="AA84"/>
      <c r="AB84"/>
      <c r="AC84"/>
      <c r="AD84"/>
      <c r="AE84"/>
      <c r="AF84"/>
      <c r="AG84"/>
      <c r="AH84"/>
    </row>
    <row r="85" spans="1:34" s="53" customFormat="1">
      <c r="A85" s="69">
        <v>79</v>
      </c>
      <c r="B85" s="32" t="s">
        <v>258</v>
      </c>
      <c r="C85" s="33" t="s">
        <v>78</v>
      </c>
      <c r="D85" s="125">
        <v>2</v>
      </c>
      <c r="E85" s="68">
        <v>100</v>
      </c>
      <c r="F85" s="68">
        <f>D85*E85</f>
        <v>200</v>
      </c>
      <c r="G85" s="31" t="s">
        <v>260</v>
      </c>
      <c r="H85" s="75" t="s">
        <v>259</v>
      </c>
      <c r="I85" s="127">
        <v>2</v>
      </c>
      <c r="J85" s="125">
        <v>250</v>
      </c>
      <c r="K85" s="114">
        <f t="shared" si="11"/>
        <v>500</v>
      </c>
      <c r="L85"/>
      <c r="M85"/>
      <c r="N85"/>
      <c r="O85"/>
      <c r="P85"/>
      <c r="Q85"/>
      <c r="R85"/>
      <c r="S85"/>
      <c r="T85"/>
      <c r="U85"/>
      <c r="V85"/>
      <c r="W85"/>
      <c r="X85"/>
      <c r="Y85"/>
      <c r="Z85"/>
      <c r="AA85"/>
      <c r="AB85"/>
      <c r="AC85"/>
      <c r="AD85"/>
      <c r="AE85"/>
      <c r="AF85"/>
      <c r="AG85"/>
      <c r="AH85"/>
    </row>
    <row r="86" spans="1:34" s="53" customFormat="1" ht="41.4">
      <c r="A86" s="69">
        <v>80</v>
      </c>
      <c r="B86" s="21" t="s">
        <v>86</v>
      </c>
      <c r="C86" s="79"/>
      <c r="D86" s="22"/>
      <c r="E86" s="38"/>
      <c r="F86" s="22">
        <f>SUM(F17:F85)</f>
        <v>67244.250199999995</v>
      </c>
      <c r="G86" s="21" t="s">
        <v>87</v>
      </c>
      <c r="H86" s="94"/>
      <c r="I86" s="22"/>
      <c r="J86" s="95"/>
      <c r="K86" s="96">
        <f>SUM(K17:K85)</f>
        <v>63302.234310954998</v>
      </c>
      <c r="L86"/>
      <c r="M86"/>
      <c r="N86"/>
      <c r="O86"/>
      <c r="P86"/>
      <c r="Q86"/>
      <c r="R86"/>
      <c r="S86"/>
      <c r="T86"/>
      <c r="U86"/>
      <c r="V86"/>
      <c r="W86"/>
      <c r="X86"/>
      <c r="Y86"/>
      <c r="Z86"/>
      <c r="AA86"/>
      <c r="AB86"/>
      <c r="AC86"/>
      <c r="AD86"/>
      <c r="AE86"/>
      <c r="AF86"/>
      <c r="AG86"/>
      <c r="AH86"/>
    </row>
    <row r="87" spans="1:34" s="134" customFormat="1">
      <c r="A87" s="69">
        <v>81</v>
      </c>
      <c r="B87" s="59" t="s">
        <v>261</v>
      </c>
      <c r="C87" s="87"/>
      <c r="D87" s="87"/>
      <c r="E87" s="88"/>
      <c r="F87" s="89"/>
      <c r="G87" s="60"/>
      <c r="H87" s="87"/>
      <c r="I87" s="87"/>
      <c r="J87" s="87"/>
      <c r="K87" s="97"/>
    </row>
    <row r="88" spans="1:34" s="134" customFormat="1">
      <c r="A88" s="69">
        <v>82</v>
      </c>
      <c r="B88" s="32" t="s">
        <v>271</v>
      </c>
      <c r="C88" s="33" t="s">
        <v>78</v>
      </c>
      <c r="D88" s="125">
        <v>9</v>
      </c>
      <c r="E88" s="68">
        <v>200</v>
      </c>
      <c r="F88" s="68">
        <f t="shared" ref="F88:F97" si="17">D88*E88</f>
        <v>1800</v>
      </c>
      <c r="G88" s="31" t="s">
        <v>283</v>
      </c>
      <c r="H88" s="75" t="s">
        <v>152</v>
      </c>
      <c r="I88" s="127">
        <v>1</v>
      </c>
      <c r="J88" s="125">
        <v>1000</v>
      </c>
      <c r="K88" s="114">
        <f t="shared" ref="K88:K89" si="18">J88*I88</f>
        <v>1000</v>
      </c>
    </row>
    <row r="89" spans="1:34" s="134" customFormat="1" ht="27.6">
      <c r="A89" s="69">
        <v>83</v>
      </c>
      <c r="B89" s="32" t="s">
        <v>262</v>
      </c>
      <c r="C89" s="33" t="s">
        <v>78</v>
      </c>
      <c r="D89" s="125">
        <v>3</v>
      </c>
      <c r="E89" s="68">
        <v>300</v>
      </c>
      <c r="F89" s="68">
        <f t="shared" si="17"/>
        <v>900</v>
      </c>
      <c r="G89" s="31" t="s">
        <v>207</v>
      </c>
      <c r="H89" s="75" t="s">
        <v>152</v>
      </c>
      <c r="I89" s="127">
        <v>1</v>
      </c>
      <c r="J89" s="125">
        <v>1000</v>
      </c>
      <c r="K89" s="114">
        <f t="shared" si="18"/>
        <v>1000</v>
      </c>
    </row>
    <row r="90" spans="1:34" s="134" customFormat="1">
      <c r="A90" s="69">
        <v>84</v>
      </c>
      <c r="B90" s="32" t="s">
        <v>263</v>
      </c>
      <c r="C90" s="33" t="s">
        <v>78</v>
      </c>
      <c r="D90" s="125">
        <v>2</v>
      </c>
      <c r="E90" s="68">
        <v>200</v>
      </c>
      <c r="F90" s="68">
        <f t="shared" si="17"/>
        <v>400</v>
      </c>
      <c r="G90" s="31"/>
      <c r="H90" s="75"/>
      <c r="I90" s="127"/>
      <c r="J90" s="125"/>
      <c r="K90" s="114"/>
    </row>
    <row r="91" spans="1:34" s="134" customFormat="1" ht="27.6">
      <c r="A91" s="69">
        <v>85</v>
      </c>
      <c r="B91" s="32" t="s">
        <v>264</v>
      </c>
      <c r="C91" s="175" t="s">
        <v>78</v>
      </c>
      <c r="D91" s="125">
        <v>2</v>
      </c>
      <c r="E91" s="68">
        <v>300</v>
      </c>
      <c r="F91" s="68">
        <f t="shared" si="17"/>
        <v>600</v>
      </c>
      <c r="G91" s="31"/>
      <c r="H91" s="75"/>
      <c r="I91" s="127"/>
      <c r="J91" s="125"/>
      <c r="K91" s="114"/>
    </row>
    <row r="92" spans="1:34" s="134" customFormat="1" ht="27.6">
      <c r="A92" s="69">
        <v>86</v>
      </c>
      <c r="B92" s="32" t="s">
        <v>265</v>
      </c>
      <c r="C92" s="175" t="s">
        <v>78</v>
      </c>
      <c r="D92" s="125">
        <v>2</v>
      </c>
      <c r="E92" s="68">
        <v>350</v>
      </c>
      <c r="F92" s="68">
        <f t="shared" si="17"/>
        <v>700</v>
      </c>
      <c r="G92" s="31"/>
      <c r="H92" s="75"/>
      <c r="I92" s="127"/>
      <c r="J92" s="125"/>
      <c r="K92" s="114"/>
    </row>
    <row r="93" spans="1:34" s="134" customFormat="1" ht="27.6">
      <c r="A93" s="69">
        <v>87</v>
      </c>
      <c r="B93" s="32" t="s">
        <v>266</v>
      </c>
      <c r="C93" s="175" t="s">
        <v>78</v>
      </c>
      <c r="D93" s="125">
        <v>1</v>
      </c>
      <c r="E93" s="68">
        <v>450</v>
      </c>
      <c r="F93" s="68">
        <f t="shared" si="17"/>
        <v>450</v>
      </c>
      <c r="G93" s="31"/>
      <c r="H93" s="75"/>
      <c r="I93" s="127"/>
      <c r="J93" s="125"/>
      <c r="K93" s="114"/>
    </row>
    <row r="94" spans="1:34" s="134" customFormat="1">
      <c r="A94" s="69">
        <v>88</v>
      </c>
      <c r="B94" s="32" t="s">
        <v>267</v>
      </c>
      <c r="C94" s="175" t="s">
        <v>78</v>
      </c>
      <c r="D94" s="125">
        <v>2</v>
      </c>
      <c r="E94" s="68">
        <v>450</v>
      </c>
      <c r="F94" s="68">
        <f t="shared" si="17"/>
        <v>900</v>
      </c>
      <c r="G94" s="31"/>
      <c r="H94" s="75"/>
      <c r="I94" s="127"/>
      <c r="J94" s="125"/>
      <c r="K94" s="114"/>
    </row>
    <row r="95" spans="1:34" s="134" customFormat="1">
      <c r="A95" s="69">
        <v>89</v>
      </c>
      <c r="B95" s="32" t="s">
        <v>282</v>
      </c>
      <c r="C95" s="175" t="s">
        <v>78</v>
      </c>
      <c r="D95" s="125">
        <v>2</v>
      </c>
      <c r="E95" s="68">
        <v>350</v>
      </c>
      <c r="F95" s="68">
        <f t="shared" si="17"/>
        <v>700</v>
      </c>
      <c r="G95" s="31"/>
      <c r="H95" s="75"/>
      <c r="I95" s="127"/>
      <c r="J95" s="125"/>
      <c r="K95" s="114"/>
    </row>
    <row r="96" spans="1:34" s="134" customFormat="1" ht="27.6">
      <c r="A96" s="69">
        <v>90</v>
      </c>
      <c r="B96" s="32" t="s">
        <v>269</v>
      </c>
      <c r="C96" s="175" t="s">
        <v>78</v>
      </c>
      <c r="D96" s="125">
        <v>3</v>
      </c>
      <c r="E96" s="68">
        <v>300</v>
      </c>
      <c r="F96" s="68">
        <f t="shared" si="17"/>
        <v>900</v>
      </c>
      <c r="G96" s="31"/>
      <c r="H96" s="75"/>
      <c r="I96" s="127"/>
      <c r="J96" s="125"/>
      <c r="K96" s="114"/>
    </row>
    <row r="97" spans="1:34" s="134" customFormat="1" ht="27.6">
      <c r="A97" s="69">
        <v>91</v>
      </c>
      <c r="B97" s="32" t="s">
        <v>270</v>
      </c>
      <c r="C97" s="175" t="s">
        <v>78</v>
      </c>
      <c r="D97" s="125">
        <v>1</v>
      </c>
      <c r="E97" s="68">
        <v>350</v>
      </c>
      <c r="F97" s="68">
        <f t="shared" si="17"/>
        <v>350</v>
      </c>
      <c r="G97" s="31"/>
      <c r="H97" s="75"/>
      <c r="I97" s="127"/>
      <c r="J97" s="125"/>
      <c r="K97" s="114"/>
    </row>
    <row r="98" spans="1:34" ht="27.6">
      <c r="A98" s="69">
        <v>92</v>
      </c>
      <c r="B98" s="32" t="s">
        <v>268</v>
      </c>
      <c r="C98" s="33" t="s">
        <v>78</v>
      </c>
      <c r="D98" s="125">
        <v>6</v>
      </c>
      <c r="E98" s="68">
        <v>100</v>
      </c>
      <c r="F98" s="68">
        <f>D98*E98</f>
        <v>600</v>
      </c>
      <c r="G98" s="31"/>
      <c r="H98" s="75"/>
      <c r="I98" s="127"/>
      <c r="J98" s="125"/>
      <c r="K98" s="114"/>
      <c r="L98"/>
      <c r="M98"/>
      <c r="N98"/>
      <c r="O98"/>
      <c r="P98"/>
      <c r="Q98"/>
      <c r="R98"/>
      <c r="S98"/>
      <c r="T98"/>
      <c r="U98"/>
      <c r="V98"/>
      <c r="W98"/>
      <c r="X98"/>
      <c r="Y98"/>
      <c r="Z98"/>
      <c r="AA98"/>
      <c r="AB98"/>
      <c r="AC98"/>
      <c r="AD98"/>
      <c r="AE98"/>
      <c r="AF98"/>
      <c r="AG98"/>
      <c r="AH98"/>
    </row>
    <row r="99" spans="1:34">
      <c r="A99" s="69">
        <v>93</v>
      </c>
      <c r="B99" s="32" t="s">
        <v>272</v>
      </c>
      <c r="C99" s="33" t="s">
        <v>78</v>
      </c>
      <c r="D99" s="125">
        <v>1</v>
      </c>
      <c r="E99" s="68">
        <v>150</v>
      </c>
      <c r="F99" s="68">
        <f>D99*E99</f>
        <v>150</v>
      </c>
      <c r="G99" s="31"/>
      <c r="H99" s="75"/>
      <c r="I99" s="127"/>
      <c r="J99" s="125"/>
      <c r="K99" s="114"/>
      <c r="L99"/>
      <c r="M99"/>
      <c r="N99"/>
      <c r="O99"/>
      <c r="P99"/>
      <c r="Q99"/>
      <c r="R99"/>
      <c r="S99"/>
      <c r="T99"/>
      <c r="U99"/>
      <c r="V99"/>
      <c r="W99"/>
      <c r="X99"/>
      <c r="Y99"/>
      <c r="Z99"/>
      <c r="AA99"/>
      <c r="AB99"/>
      <c r="AC99"/>
      <c r="AD99"/>
      <c r="AE99"/>
      <c r="AF99"/>
      <c r="AG99"/>
      <c r="AH99"/>
    </row>
    <row r="100" spans="1:34">
      <c r="A100" s="69">
        <v>94</v>
      </c>
      <c r="B100" s="139" t="s">
        <v>273</v>
      </c>
      <c r="C100" s="100" t="s">
        <v>78</v>
      </c>
      <c r="D100" s="68">
        <v>1</v>
      </c>
      <c r="E100" s="68">
        <v>100</v>
      </c>
      <c r="F100" s="68">
        <f>D100*E100</f>
        <v>100</v>
      </c>
      <c r="G100" s="31"/>
      <c r="H100" s="75"/>
      <c r="I100" s="68"/>
      <c r="J100" s="68"/>
      <c r="K100" s="68"/>
      <c r="L100"/>
      <c r="M100"/>
      <c r="N100"/>
      <c r="O100"/>
      <c r="P100"/>
      <c r="Q100"/>
      <c r="R100"/>
      <c r="S100"/>
      <c r="T100"/>
      <c r="U100"/>
      <c r="V100"/>
      <c r="W100"/>
      <c r="X100"/>
      <c r="Y100"/>
      <c r="Z100"/>
      <c r="AA100"/>
      <c r="AB100"/>
      <c r="AC100"/>
      <c r="AD100"/>
      <c r="AE100"/>
      <c r="AF100"/>
      <c r="AG100"/>
      <c r="AH100"/>
    </row>
    <row r="101" spans="1:34">
      <c r="A101" s="69">
        <v>95</v>
      </c>
      <c r="B101" s="139"/>
      <c r="C101" s="100"/>
      <c r="D101" s="68"/>
      <c r="E101" s="68"/>
      <c r="F101" s="68"/>
      <c r="G101" s="31"/>
      <c r="H101" s="75"/>
      <c r="I101" s="68"/>
      <c r="J101" s="68"/>
      <c r="K101" s="68"/>
      <c r="L101"/>
      <c r="M101"/>
      <c r="N101"/>
      <c r="O101"/>
      <c r="P101"/>
      <c r="Q101"/>
      <c r="R101"/>
      <c r="S101"/>
      <c r="T101"/>
      <c r="U101"/>
      <c r="V101"/>
      <c r="W101"/>
      <c r="X101"/>
      <c r="Y101"/>
      <c r="Z101"/>
      <c r="AA101"/>
      <c r="AB101"/>
      <c r="AC101"/>
      <c r="AD101"/>
      <c r="AE101"/>
      <c r="AF101"/>
      <c r="AG101"/>
      <c r="AH101"/>
    </row>
    <row r="102" spans="1:34" ht="27.6">
      <c r="A102" s="69">
        <v>96</v>
      </c>
      <c r="B102" s="139" t="s">
        <v>274</v>
      </c>
      <c r="C102" s="100" t="s">
        <v>78</v>
      </c>
      <c r="D102" s="68">
        <v>1</v>
      </c>
      <c r="E102" s="68">
        <v>350</v>
      </c>
      <c r="F102" s="68">
        <f>D102*E102</f>
        <v>350</v>
      </c>
      <c r="G102" s="31"/>
      <c r="H102" s="75"/>
      <c r="I102" s="68"/>
      <c r="J102" s="68"/>
      <c r="K102" s="68"/>
      <c r="L102"/>
      <c r="M102"/>
      <c r="N102"/>
      <c r="O102"/>
      <c r="P102"/>
      <c r="Q102"/>
      <c r="R102"/>
      <c r="S102"/>
      <c r="T102"/>
      <c r="U102"/>
      <c r="V102"/>
      <c r="W102"/>
      <c r="X102"/>
      <c r="Y102"/>
      <c r="Z102"/>
      <c r="AA102"/>
      <c r="AB102"/>
      <c r="AC102"/>
      <c r="AD102"/>
      <c r="AE102"/>
      <c r="AF102"/>
      <c r="AG102"/>
      <c r="AH102"/>
    </row>
    <row r="103" spans="1:34" ht="27.6">
      <c r="A103" s="69">
        <v>97</v>
      </c>
      <c r="B103" s="139" t="s">
        <v>275</v>
      </c>
      <c r="C103" s="100" t="s">
        <v>78</v>
      </c>
      <c r="D103" s="68">
        <v>1</v>
      </c>
      <c r="E103" s="68">
        <v>500</v>
      </c>
      <c r="F103" s="68">
        <f>D103*E103</f>
        <v>500</v>
      </c>
      <c r="G103" s="31"/>
      <c r="H103" s="75"/>
      <c r="I103" s="68"/>
      <c r="J103" s="68"/>
      <c r="K103" s="68"/>
      <c r="L103"/>
      <c r="M103"/>
      <c r="N103"/>
      <c r="O103"/>
      <c r="P103"/>
      <c r="Q103"/>
      <c r="R103"/>
      <c r="S103"/>
      <c r="T103"/>
      <c r="U103"/>
      <c r="V103"/>
      <c r="W103"/>
      <c r="X103"/>
      <c r="Y103"/>
      <c r="Z103"/>
      <c r="AA103"/>
      <c r="AB103"/>
      <c r="AC103"/>
      <c r="AD103"/>
      <c r="AE103"/>
      <c r="AF103"/>
      <c r="AG103"/>
      <c r="AH103"/>
    </row>
    <row r="104" spans="1:34" ht="27.6">
      <c r="A104" s="69">
        <v>98</v>
      </c>
      <c r="B104" s="139" t="s">
        <v>276</v>
      </c>
      <c r="C104" s="100" t="s">
        <v>78</v>
      </c>
      <c r="D104" s="68">
        <v>1</v>
      </c>
      <c r="E104" s="68">
        <v>500</v>
      </c>
      <c r="F104" s="68">
        <f>D104*E104</f>
        <v>500</v>
      </c>
      <c r="G104" s="31"/>
      <c r="H104" s="75"/>
      <c r="I104" s="68"/>
      <c r="J104" s="68"/>
      <c r="K104" s="68"/>
      <c r="L104"/>
      <c r="M104"/>
      <c r="N104"/>
      <c r="O104"/>
      <c r="P104"/>
      <c r="Q104"/>
      <c r="R104"/>
      <c r="S104"/>
      <c r="T104"/>
      <c r="U104"/>
      <c r="V104"/>
      <c r="W104"/>
      <c r="X104"/>
      <c r="Y104"/>
      <c r="Z104"/>
      <c r="AA104"/>
      <c r="AB104"/>
      <c r="AC104"/>
      <c r="AD104"/>
      <c r="AE104"/>
      <c r="AF104"/>
      <c r="AG104"/>
      <c r="AH104"/>
    </row>
    <row r="105" spans="1:34" s="70" customFormat="1" ht="27.6">
      <c r="A105" s="69">
        <v>99</v>
      </c>
      <c r="B105" s="139" t="s">
        <v>278</v>
      </c>
      <c r="C105" s="101" t="s">
        <v>288</v>
      </c>
      <c r="D105" s="68">
        <v>8</v>
      </c>
      <c r="E105" s="68">
        <v>350</v>
      </c>
      <c r="F105" s="68">
        <f>D105*E105</f>
        <v>2800</v>
      </c>
      <c r="G105" s="31"/>
      <c r="H105" s="75"/>
      <c r="I105" s="68"/>
      <c r="J105" s="67"/>
      <c r="K105" s="68"/>
      <c r="L105"/>
      <c r="M105"/>
      <c r="N105"/>
      <c r="O105"/>
      <c r="P105"/>
      <c r="Q105"/>
      <c r="R105"/>
      <c r="S105"/>
      <c r="T105"/>
      <c r="U105"/>
      <c r="V105"/>
      <c r="W105"/>
      <c r="X105"/>
      <c r="Y105"/>
      <c r="Z105"/>
      <c r="AA105"/>
      <c r="AB105"/>
      <c r="AC105"/>
      <c r="AD105"/>
      <c r="AE105"/>
      <c r="AF105"/>
      <c r="AG105"/>
      <c r="AH105"/>
    </row>
    <row r="106" spans="1:34" s="70" customFormat="1">
      <c r="A106" s="69">
        <v>100</v>
      </c>
      <c r="B106" s="37"/>
      <c r="C106" s="101"/>
      <c r="D106" s="68"/>
      <c r="E106" s="68"/>
      <c r="F106" s="68"/>
      <c r="G106" s="31"/>
      <c r="H106" s="100"/>
      <c r="I106" s="68"/>
      <c r="J106" s="67"/>
      <c r="K106" s="68"/>
      <c r="L106"/>
      <c r="M106"/>
      <c r="N106"/>
      <c r="O106"/>
      <c r="P106"/>
      <c r="Q106"/>
      <c r="R106"/>
      <c r="S106"/>
      <c r="T106"/>
      <c r="U106"/>
      <c r="V106"/>
      <c r="W106"/>
      <c r="X106"/>
      <c r="Y106"/>
      <c r="Z106"/>
      <c r="AA106"/>
      <c r="AB106"/>
      <c r="AC106"/>
      <c r="AD106"/>
      <c r="AE106"/>
      <c r="AF106"/>
      <c r="AG106"/>
      <c r="AH106"/>
    </row>
    <row r="107" spans="1:34" ht="27.6">
      <c r="A107" s="69">
        <v>101</v>
      </c>
      <c r="B107" s="21" t="s">
        <v>256</v>
      </c>
      <c r="C107" s="79"/>
      <c r="D107" s="22"/>
      <c r="E107" s="38"/>
      <c r="F107" s="86">
        <f>SUM(F88:F106)</f>
        <v>12700</v>
      </c>
      <c r="G107" s="21" t="s">
        <v>257</v>
      </c>
      <c r="H107" s="94"/>
      <c r="I107" s="22"/>
      <c r="J107" s="95"/>
      <c r="K107" s="86">
        <f>SUM(K88:K106)</f>
        <v>2000</v>
      </c>
      <c r="L107"/>
      <c r="M107"/>
      <c r="N107"/>
      <c r="O107"/>
      <c r="P107"/>
      <c r="Q107"/>
      <c r="R107"/>
      <c r="S107"/>
      <c r="T107"/>
      <c r="U107"/>
      <c r="V107"/>
      <c r="W107"/>
      <c r="X107"/>
      <c r="Y107"/>
      <c r="Z107"/>
      <c r="AA107"/>
      <c r="AB107"/>
      <c r="AC107"/>
      <c r="AD107"/>
      <c r="AE107"/>
      <c r="AF107"/>
      <c r="AG107"/>
      <c r="AH107"/>
    </row>
    <row r="108" spans="1:34" s="53" customFormat="1">
      <c r="A108" s="69">
        <v>102</v>
      </c>
      <c r="B108" s="50" t="s">
        <v>79</v>
      </c>
      <c r="C108" s="74"/>
      <c r="D108" s="20"/>
      <c r="E108" s="20"/>
      <c r="F108" s="20"/>
      <c r="G108" s="103"/>
      <c r="H108" s="104"/>
      <c r="I108" s="20"/>
      <c r="J108" s="105"/>
      <c r="K108" s="105"/>
      <c r="L108"/>
      <c r="M108"/>
      <c r="N108"/>
      <c r="O108"/>
      <c r="P108"/>
      <c r="Q108"/>
      <c r="R108"/>
      <c r="S108"/>
      <c r="T108"/>
      <c r="U108"/>
      <c r="V108"/>
      <c r="W108"/>
      <c r="X108"/>
      <c r="Y108"/>
      <c r="Z108"/>
      <c r="AA108"/>
      <c r="AB108"/>
      <c r="AC108"/>
      <c r="AD108"/>
      <c r="AE108"/>
      <c r="AF108"/>
      <c r="AG108"/>
      <c r="AH108"/>
    </row>
    <row r="109" spans="1:34" s="53" customFormat="1">
      <c r="A109" s="69">
        <v>103</v>
      </c>
      <c r="B109" s="69" t="s">
        <v>136</v>
      </c>
      <c r="C109" s="74" t="s">
        <v>84</v>
      </c>
      <c r="D109" s="167">
        <f>I109+I110+I111+I112</f>
        <v>445</v>
      </c>
      <c r="E109" s="116">
        <v>31</v>
      </c>
      <c r="F109" s="116">
        <f>D109*E109</f>
        <v>13795</v>
      </c>
      <c r="G109" s="69" t="s">
        <v>137</v>
      </c>
      <c r="H109" s="45" t="s">
        <v>132</v>
      </c>
      <c r="I109" s="112">
        <v>180</v>
      </c>
      <c r="J109" s="116">
        <v>35</v>
      </c>
      <c r="K109" s="68">
        <f t="shared" ref="K109:K159" si="19">J109*I109</f>
        <v>6300</v>
      </c>
      <c r="L109" s="123"/>
      <c r="M109"/>
      <c r="N109"/>
      <c r="O109"/>
      <c r="P109"/>
      <c r="Q109"/>
      <c r="R109"/>
      <c r="S109"/>
      <c r="T109"/>
      <c r="U109"/>
      <c r="V109"/>
      <c r="W109"/>
      <c r="X109"/>
      <c r="Y109"/>
      <c r="Z109"/>
      <c r="AA109"/>
      <c r="AB109"/>
      <c r="AC109"/>
      <c r="AD109"/>
      <c r="AE109"/>
      <c r="AF109"/>
      <c r="AG109"/>
      <c r="AH109"/>
    </row>
    <row r="110" spans="1:34" s="53" customFormat="1">
      <c r="A110" s="69">
        <v>104</v>
      </c>
      <c r="B110" s="42"/>
      <c r="C110" s="45"/>
      <c r="D110" s="116"/>
      <c r="E110" s="116"/>
      <c r="F110" s="116"/>
      <c r="G110" s="69" t="s">
        <v>143</v>
      </c>
      <c r="H110" s="45" t="s">
        <v>132</v>
      </c>
      <c r="I110" s="112">
        <v>220</v>
      </c>
      <c r="J110" s="116">
        <v>55</v>
      </c>
      <c r="K110" s="68">
        <f t="shared" si="19"/>
        <v>12100</v>
      </c>
      <c r="L110"/>
      <c r="M110"/>
      <c r="N110"/>
      <c r="O110"/>
      <c r="P110"/>
      <c r="Q110"/>
      <c r="R110"/>
      <c r="S110"/>
      <c r="T110"/>
      <c r="U110"/>
      <c r="V110"/>
      <c r="W110"/>
      <c r="X110"/>
      <c r="Y110"/>
      <c r="Z110"/>
      <c r="AA110"/>
      <c r="AB110"/>
      <c r="AC110"/>
      <c r="AD110"/>
      <c r="AE110"/>
      <c r="AF110"/>
      <c r="AG110"/>
      <c r="AH110"/>
    </row>
    <row r="111" spans="1:34" s="53" customFormat="1">
      <c r="A111" s="69">
        <v>105</v>
      </c>
      <c r="B111" s="42"/>
      <c r="C111" s="45"/>
      <c r="D111" s="116"/>
      <c r="E111" s="116"/>
      <c r="F111" s="116"/>
      <c r="G111" s="149" t="s">
        <v>285</v>
      </c>
      <c r="H111" s="150" t="s">
        <v>132</v>
      </c>
      <c r="I111" s="151">
        <v>15</v>
      </c>
      <c r="J111" s="152">
        <v>155</v>
      </c>
      <c r="K111" s="68">
        <f>J111*I111</f>
        <v>2325</v>
      </c>
      <c r="L111"/>
      <c r="M111"/>
      <c r="N111"/>
      <c r="O111"/>
      <c r="P111"/>
      <c r="Q111"/>
      <c r="R111"/>
      <c r="S111"/>
      <c r="T111"/>
      <c r="U111"/>
      <c r="V111"/>
      <c r="W111"/>
      <c r="X111"/>
      <c r="Y111"/>
      <c r="Z111"/>
      <c r="AA111"/>
      <c r="AB111"/>
      <c r="AC111"/>
      <c r="AD111"/>
      <c r="AE111"/>
      <c r="AF111"/>
      <c r="AG111"/>
      <c r="AH111"/>
    </row>
    <row r="112" spans="1:34" s="53" customFormat="1">
      <c r="A112" s="69">
        <v>106</v>
      </c>
      <c r="B112" s="42"/>
      <c r="C112" s="45"/>
      <c r="D112" s="116"/>
      <c r="E112" s="116"/>
      <c r="F112" s="116"/>
      <c r="G112" s="149" t="s">
        <v>296</v>
      </c>
      <c r="H112" s="150" t="s">
        <v>132</v>
      </c>
      <c r="I112" s="151">
        <v>30</v>
      </c>
      <c r="J112" s="152">
        <v>10</v>
      </c>
      <c r="K112" s="68">
        <f>J112*I112</f>
        <v>300</v>
      </c>
      <c r="L112"/>
      <c r="M112"/>
      <c r="N112"/>
      <c r="O112"/>
      <c r="P112"/>
      <c r="Q112"/>
      <c r="R112"/>
      <c r="S112"/>
      <c r="T112"/>
      <c r="U112"/>
      <c r="V112"/>
      <c r="W112"/>
      <c r="X112"/>
      <c r="Y112"/>
      <c r="Z112"/>
      <c r="AA112"/>
      <c r="AB112"/>
      <c r="AC112"/>
      <c r="AD112"/>
      <c r="AE112"/>
      <c r="AF112"/>
      <c r="AG112"/>
      <c r="AH112"/>
    </row>
    <row r="113" spans="1:34" s="53" customFormat="1">
      <c r="A113" s="69">
        <v>107</v>
      </c>
      <c r="B113" s="42"/>
      <c r="C113" s="45"/>
      <c r="D113" s="116"/>
      <c r="E113" s="116"/>
      <c r="F113" s="116"/>
      <c r="G113" s="149" t="s">
        <v>286</v>
      </c>
      <c r="H113" s="150" t="s">
        <v>78</v>
      </c>
      <c r="I113" s="151">
        <v>1</v>
      </c>
      <c r="J113" s="152">
        <v>155</v>
      </c>
      <c r="K113" s="68">
        <f>J113*I113</f>
        <v>155</v>
      </c>
      <c r="L113"/>
      <c r="M113"/>
      <c r="N113"/>
      <c r="O113"/>
      <c r="P113"/>
      <c r="Q113"/>
      <c r="R113"/>
      <c r="S113"/>
      <c r="T113"/>
      <c r="U113"/>
      <c r="V113"/>
      <c r="W113"/>
      <c r="X113"/>
      <c r="Y113"/>
      <c r="Z113"/>
      <c r="AA113"/>
      <c r="AB113"/>
      <c r="AC113"/>
      <c r="AD113"/>
      <c r="AE113"/>
      <c r="AF113"/>
      <c r="AG113"/>
      <c r="AH113"/>
    </row>
    <row r="114" spans="1:34" s="54" customFormat="1">
      <c r="A114" s="69">
        <v>108</v>
      </c>
      <c r="B114" s="42"/>
      <c r="C114" s="45"/>
      <c r="D114" s="116"/>
      <c r="E114" s="116"/>
      <c r="F114" s="116"/>
      <c r="G114" s="149" t="s">
        <v>284</v>
      </c>
      <c r="H114" s="150" t="s">
        <v>78</v>
      </c>
      <c r="I114" s="151">
        <v>1</v>
      </c>
      <c r="J114" s="152">
        <v>56</v>
      </c>
      <c r="K114" s="68">
        <f t="shared" ref="K114:K117" si="20">J114*I114</f>
        <v>56</v>
      </c>
      <c r="L114"/>
      <c r="M114"/>
      <c r="N114" s="182"/>
      <c r="O114" s="183"/>
      <c r="P114" s="184"/>
      <c r="Q114" s="185"/>
      <c r="R114" s="186"/>
      <c r="S114"/>
      <c r="T114"/>
      <c r="U114"/>
      <c r="V114"/>
      <c r="W114"/>
      <c r="X114"/>
      <c r="Y114"/>
      <c r="Z114"/>
      <c r="AA114"/>
      <c r="AB114"/>
      <c r="AC114"/>
      <c r="AD114"/>
      <c r="AE114"/>
      <c r="AF114"/>
      <c r="AG114"/>
      <c r="AH114"/>
    </row>
    <row r="115" spans="1:34" s="53" customFormat="1">
      <c r="A115" s="69">
        <v>109</v>
      </c>
      <c r="B115" s="42"/>
      <c r="C115" s="45"/>
      <c r="D115" s="116"/>
      <c r="E115" s="116"/>
      <c r="F115" s="116"/>
      <c r="G115" s="149" t="s">
        <v>167</v>
      </c>
      <c r="H115" s="150" t="s">
        <v>78</v>
      </c>
      <c r="I115" s="151">
        <v>15</v>
      </c>
      <c r="J115" s="152">
        <v>27.4</v>
      </c>
      <c r="K115" s="68">
        <f t="shared" si="20"/>
        <v>411</v>
      </c>
      <c r="L115"/>
      <c r="M115"/>
      <c r="N115"/>
      <c r="O115"/>
      <c r="P115"/>
      <c r="Q115"/>
      <c r="R115"/>
      <c r="S115"/>
      <c r="T115"/>
      <c r="U115"/>
      <c r="V115"/>
      <c r="W115"/>
      <c r="X115"/>
      <c r="Y115"/>
      <c r="Z115"/>
      <c r="AA115"/>
      <c r="AB115"/>
      <c r="AC115"/>
      <c r="AD115"/>
      <c r="AE115"/>
      <c r="AF115"/>
      <c r="AG115"/>
      <c r="AH115"/>
    </row>
    <row r="116" spans="1:34" s="53" customFormat="1">
      <c r="A116" s="69">
        <v>110</v>
      </c>
      <c r="B116" s="42"/>
      <c r="C116" s="45"/>
      <c r="D116" s="116"/>
      <c r="E116" s="116"/>
      <c r="F116" s="116"/>
      <c r="G116" s="149" t="s">
        <v>166</v>
      </c>
      <c r="H116" s="150" t="s">
        <v>78</v>
      </c>
      <c r="I116" s="151">
        <v>60</v>
      </c>
      <c r="J116" s="152">
        <v>17.23</v>
      </c>
      <c r="K116" s="68">
        <f t="shared" si="20"/>
        <v>1033.8</v>
      </c>
      <c r="L116"/>
      <c r="M116"/>
      <c r="N116"/>
      <c r="O116"/>
      <c r="P116"/>
      <c r="Q116"/>
      <c r="R116"/>
      <c r="S116"/>
      <c r="T116"/>
      <c r="U116"/>
      <c r="V116"/>
      <c r="W116"/>
      <c r="X116"/>
      <c r="Y116"/>
      <c r="Z116"/>
      <c r="AA116"/>
      <c r="AB116"/>
      <c r="AC116"/>
      <c r="AD116"/>
      <c r="AE116"/>
      <c r="AF116"/>
      <c r="AG116"/>
      <c r="AH116"/>
    </row>
    <row r="117" spans="1:34" s="53" customFormat="1">
      <c r="A117" s="69">
        <v>111</v>
      </c>
      <c r="B117" s="42"/>
      <c r="C117" s="45"/>
      <c r="D117" s="116"/>
      <c r="E117" s="116"/>
      <c r="F117" s="116"/>
      <c r="G117" s="149" t="s">
        <v>165</v>
      </c>
      <c r="H117" s="150" t="s">
        <v>78</v>
      </c>
      <c r="I117" s="151">
        <v>60</v>
      </c>
      <c r="J117" s="152">
        <v>15</v>
      </c>
      <c r="K117" s="68">
        <f t="shared" si="20"/>
        <v>900</v>
      </c>
      <c r="L117"/>
      <c r="M117"/>
      <c r="N117"/>
      <c r="O117"/>
      <c r="P117"/>
      <c r="Q117"/>
      <c r="R117"/>
      <c r="S117"/>
      <c r="T117"/>
      <c r="U117"/>
      <c r="V117"/>
      <c r="W117"/>
      <c r="X117"/>
      <c r="Y117"/>
      <c r="Z117"/>
      <c r="AA117"/>
      <c r="AB117"/>
      <c r="AC117"/>
      <c r="AD117"/>
      <c r="AE117"/>
      <c r="AF117"/>
      <c r="AG117"/>
      <c r="AH117"/>
    </row>
    <row r="118" spans="1:34" s="53" customFormat="1">
      <c r="A118" s="69">
        <v>112</v>
      </c>
      <c r="B118" s="42"/>
      <c r="C118" s="45"/>
      <c r="D118" s="116"/>
      <c r="E118" s="116"/>
      <c r="F118" s="116"/>
      <c r="G118" s="42" t="s">
        <v>214</v>
      </c>
      <c r="H118" s="153" t="s">
        <v>78</v>
      </c>
      <c r="I118" s="154">
        <v>2</v>
      </c>
      <c r="J118" s="155">
        <v>20.3</v>
      </c>
      <c r="K118" s="68">
        <f t="shared" si="19"/>
        <v>40.6</v>
      </c>
      <c r="L118"/>
      <c r="M118"/>
      <c r="N118"/>
      <c r="O118"/>
      <c r="P118"/>
      <c r="Q118"/>
      <c r="R118"/>
      <c r="S118"/>
      <c r="T118"/>
      <c r="U118"/>
      <c r="V118"/>
      <c r="W118"/>
      <c r="X118"/>
      <c r="Y118"/>
      <c r="Z118"/>
      <c r="AA118"/>
      <c r="AB118"/>
      <c r="AC118"/>
      <c r="AD118"/>
      <c r="AE118"/>
      <c r="AF118"/>
      <c r="AG118"/>
      <c r="AH118"/>
    </row>
    <row r="119" spans="1:34" s="53" customFormat="1">
      <c r="A119" s="69">
        <v>113</v>
      </c>
      <c r="B119" s="42"/>
      <c r="C119" s="45"/>
      <c r="D119" s="116"/>
      <c r="E119" s="116"/>
      <c r="F119" s="116"/>
      <c r="G119" s="156" t="s">
        <v>175</v>
      </c>
      <c r="H119" s="157" t="s">
        <v>85</v>
      </c>
      <c r="I119" s="151">
        <v>2</v>
      </c>
      <c r="J119" s="152">
        <v>72.2</v>
      </c>
      <c r="K119" s="68">
        <f t="shared" si="19"/>
        <v>144.4</v>
      </c>
      <c r="L119"/>
      <c r="M119"/>
      <c r="N119"/>
      <c r="O119"/>
      <c r="P119"/>
      <c r="Q119"/>
      <c r="R119"/>
      <c r="S119"/>
      <c r="T119"/>
      <c r="U119"/>
      <c r="V119"/>
      <c r="W119"/>
      <c r="X119"/>
      <c r="Y119"/>
      <c r="Z119"/>
      <c r="AA119"/>
      <c r="AB119"/>
      <c r="AC119"/>
      <c r="AD119"/>
      <c r="AE119"/>
      <c r="AF119"/>
      <c r="AG119"/>
      <c r="AH119"/>
    </row>
    <row r="120" spans="1:34" s="53" customFormat="1" ht="27.6">
      <c r="A120" s="69">
        <v>114</v>
      </c>
      <c r="B120" s="69" t="s">
        <v>92</v>
      </c>
      <c r="C120" s="45" t="s">
        <v>84</v>
      </c>
      <c r="D120" s="167">
        <v>400</v>
      </c>
      <c r="E120" s="116">
        <v>25</v>
      </c>
      <c r="F120" s="116">
        <f>D120*E120</f>
        <v>10000</v>
      </c>
      <c r="G120" s="31" t="s">
        <v>168</v>
      </c>
      <c r="H120" s="157" t="s">
        <v>84</v>
      </c>
      <c r="I120" s="116">
        <v>400</v>
      </c>
      <c r="J120" s="116">
        <v>8.1999999999999993</v>
      </c>
      <c r="K120" s="68">
        <f t="shared" si="19"/>
        <v>3279.9999999999995</v>
      </c>
      <c r="L120"/>
      <c r="M120"/>
      <c r="N120"/>
      <c r="O120"/>
      <c r="P120"/>
      <c r="Q120"/>
      <c r="R120"/>
      <c r="S120"/>
      <c r="T120"/>
      <c r="U120"/>
      <c r="V120"/>
      <c r="W120"/>
      <c r="X120"/>
      <c r="Y120"/>
      <c r="Z120"/>
      <c r="AA120"/>
      <c r="AB120"/>
      <c r="AC120"/>
      <c r="AD120"/>
      <c r="AE120"/>
      <c r="AF120"/>
      <c r="AG120"/>
      <c r="AH120"/>
    </row>
    <row r="121" spans="1:34" s="53" customFormat="1">
      <c r="A121" s="69">
        <v>115</v>
      </c>
      <c r="B121" s="69"/>
      <c r="C121" s="44"/>
      <c r="D121" s="133"/>
      <c r="E121" s="116"/>
      <c r="F121" s="116"/>
      <c r="G121" s="31" t="s">
        <v>176</v>
      </c>
      <c r="H121" s="75" t="s">
        <v>85</v>
      </c>
      <c r="I121" s="169">
        <v>2</v>
      </c>
      <c r="J121" s="116">
        <v>88.98</v>
      </c>
      <c r="K121" s="68">
        <f t="shared" si="19"/>
        <v>177.96</v>
      </c>
      <c r="L121"/>
      <c r="M121"/>
      <c r="N121"/>
      <c r="O121"/>
      <c r="P121"/>
      <c r="Q121"/>
      <c r="R121"/>
      <c r="S121"/>
      <c r="T121"/>
      <c r="U121"/>
      <c r="V121"/>
      <c r="W121"/>
      <c r="X121"/>
      <c r="Y121"/>
      <c r="Z121"/>
      <c r="AA121"/>
      <c r="AB121"/>
      <c r="AC121"/>
      <c r="AD121"/>
      <c r="AE121"/>
      <c r="AF121"/>
      <c r="AG121"/>
      <c r="AH121"/>
    </row>
    <row r="122" spans="1:34" s="53" customFormat="1">
      <c r="A122" s="69">
        <v>116</v>
      </c>
      <c r="B122" s="69" t="s">
        <v>116</v>
      </c>
      <c r="C122" s="74" t="s">
        <v>84</v>
      </c>
      <c r="D122" s="167">
        <v>25</v>
      </c>
      <c r="E122" s="68">
        <v>26</v>
      </c>
      <c r="F122" s="116">
        <f>D122*E122</f>
        <v>650</v>
      </c>
      <c r="G122" s="69" t="s">
        <v>215</v>
      </c>
      <c r="H122" s="74" t="s">
        <v>84</v>
      </c>
      <c r="I122" s="68">
        <f>D122</f>
        <v>25</v>
      </c>
      <c r="J122" s="68">
        <v>43</v>
      </c>
      <c r="K122" s="68">
        <f t="shared" si="19"/>
        <v>1075</v>
      </c>
      <c r="L122"/>
      <c r="M122"/>
      <c r="N122"/>
      <c r="O122"/>
      <c r="P122"/>
      <c r="Q122"/>
      <c r="R122"/>
      <c r="S122"/>
      <c r="T122"/>
      <c r="U122"/>
      <c r="V122"/>
      <c r="W122"/>
      <c r="X122"/>
      <c r="Y122"/>
      <c r="Z122"/>
      <c r="AA122"/>
      <c r="AB122"/>
      <c r="AC122"/>
      <c r="AD122"/>
      <c r="AE122"/>
      <c r="AF122"/>
      <c r="AG122"/>
      <c r="AH122"/>
    </row>
    <row r="123" spans="1:34" s="53" customFormat="1">
      <c r="A123" s="69">
        <v>117</v>
      </c>
      <c r="B123" s="158" t="s">
        <v>117</v>
      </c>
      <c r="C123" s="77" t="s">
        <v>78</v>
      </c>
      <c r="D123" s="159">
        <v>2</v>
      </c>
      <c r="E123" s="68">
        <v>159</v>
      </c>
      <c r="F123" s="116">
        <f>D123*E123</f>
        <v>318</v>
      </c>
      <c r="G123" s="69" t="s">
        <v>190</v>
      </c>
      <c r="H123" s="74" t="s">
        <v>78</v>
      </c>
      <c r="I123" s="68">
        <v>3</v>
      </c>
      <c r="J123" s="67">
        <v>688</v>
      </c>
      <c r="K123" s="68">
        <f t="shared" si="19"/>
        <v>2064</v>
      </c>
      <c r="L123"/>
      <c r="M123"/>
      <c r="N123"/>
      <c r="O123"/>
      <c r="P123"/>
      <c r="Q123"/>
      <c r="R123"/>
      <c r="S123"/>
      <c r="T123"/>
      <c r="U123"/>
      <c r="V123"/>
      <c r="W123"/>
      <c r="X123"/>
      <c r="Y123"/>
      <c r="Z123"/>
      <c r="AA123"/>
      <c r="AB123"/>
      <c r="AC123"/>
      <c r="AD123"/>
      <c r="AE123"/>
      <c r="AF123"/>
      <c r="AG123"/>
      <c r="AH123"/>
    </row>
    <row r="124" spans="1:34" s="53" customFormat="1" ht="27.6">
      <c r="A124" s="69">
        <v>118</v>
      </c>
      <c r="B124" s="158" t="s">
        <v>139</v>
      </c>
      <c r="C124" s="77" t="s">
        <v>78</v>
      </c>
      <c r="D124" s="159">
        <v>1</v>
      </c>
      <c r="E124" s="68">
        <v>225</v>
      </c>
      <c r="F124" s="116">
        <f>D124*E124</f>
        <v>225</v>
      </c>
      <c r="G124" s="69" t="s">
        <v>138</v>
      </c>
      <c r="H124" s="74" t="s">
        <v>78</v>
      </c>
      <c r="I124" s="68">
        <v>1</v>
      </c>
      <c r="J124" s="67" t="s">
        <v>95</v>
      </c>
      <c r="K124" s="68">
        <v>0</v>
      </c>
      <c r="L124"/>
      <c r="M124"/>
      <c r="N124"/>
      <c r="O124"/>
      <c r="P124"/>
      <c r="Q124"/>
      <c r="R124"/>
      <c r="S124"/>
      <c r="T124"/>
      <c r="U124"/>
      <c r="V124"/>
      <c r="W124"/>
      <c r="X124"/>
      <c r="Y124"/>
      <c r="Z124"/>
      <c r="AA124"/>
      <c r="AB124"/>
      <c r="AC124"/>
      <c r="AD124"/>
      <c r="AE124"/>
      <c r="AF124"/>
      <c r="AG124"/>
      <c r="AH124"/>
    </row>
    <row r="125" spans="1:34" ht="41.4">
      <c r="A125" s="69">
        <v>119</v>
      </c>
      <c r="B125" s="135" t="s">
        <v>178</v>
      </c>
      <c r="C125" s="74" t="s">
        <v>78</v>
      </c>
      <c r="D125" s="68">
        <v>1</v>
      </c>
      <c r="E125" s="68">
        <v>3629</v>
      </c>
      <c r="F125" s="116">
        <f>D125*E125</f>
        <v>3629</v>
      </c>
      <c r="G125" s="124" t="s">
        <v>312</v>
      </c>
      <c r="H125" s="170" t="s">
        <v>78</v>
      </c>
      <c r="I125" s="169">
        <v>1</v>
      </c>
      <c r="J125" s="167">
        <v>1949.17</v>
      </c>
      <c r="K125" s="68">
        <f t="shared" ref="K125:K126" si="21">J125*I125</f>
        <v>1949.17</v>
      </c>
      <c r="L125"/>
      <c r="M125"/>
      <c r="N125"/>
      <c r="O125"/>
      <c r="P125"/>
      <c r="Q125"/>
      <c r="R125"/>
      <c r="S125"/>
      <c r="T125"/>
      <c r="U125"/>
      <c r="V125"/>
      <c r="W125"/>
      <c r="X125"/>
      <c r="Y125"/>
      <c r="Z125"/>
      <c r="AA125"/>
      <c r="AB125"/>
      <c r="AC125"/>
      <c r="AD125"/>
      <c r="AE125"/>
      <c r="AF125"/>
      <c r="AG125"/>
      <c r="AH125"/>
    </row>
    <row r="126" spans="1:34">
      <c r="A126" s="69">
        <v>120</v>
      </c>
      <c r="B126" s="135"/>
      <c r="C126" s="74"/>
      <c r="D126" s="68"/>
      <c r="E126" s="68"/>
      <c r="F126" s="116"/>
      <c r="G126" s="31" t="s">
        <v>307</v>
      </c>
      <c r="H126" s="170" t="s">
        <v>78</v>
      </c>
      <c r="I126" s="169">
        <v>1</v>
      </c>
      <c r="J126" s="167">
        <v>685.83</v>
      </c>
      <c r="K126" s="68">
        <f t="shared" si="21"/>
        <v>685.83</v>
      </c>
      <c r="L126"/>
      <c r="M126"/>
      <c r="N126"/>
      <c r="O126"/>
      <c r="P126"/>
      <c r="Q126"/>
      <c r="R126"/>
      <c r="S126"/>
      <c r="T126"/>
      <c r="U126"/>
      <c r="V126"/>
      <c r="W126"/>
      <c r="X126"/>
      <c r="Y126"/>
      <c r="Z126"/>
      <c r="AA126"/>
      <c r="AB126"/>
      <c r="AC126"/>
      <c r="AD126"/>
      <c r="AE126"/>
      <c r="AF126"/>
      <c r="AG126"/>
      <c r="AH126"/>
    </row>
    <row r="127" spans="1:34" ht="27.6">
      <c r="A127" s="69">
        <v>121</v>
      </c>
      <c r="B127" s="135"/>
      <c r="C127" s="74"/>
      <c r="D127" s="68"/>
      <c r="E127" s="68"/>
      <c r="F127" s="116"/>
      <c r="G127" s="124" t="s">
        <v>311</v>
      </c>
      <c r="H127" s="170" t="s">
        <v>78</v>
      </c>
      <c r="I127" s="169">
        <v>4</v>
      </c>
      <c r="J127" s="67" t="s">
        <v>95</v>
      </c>
      <c r="K127" s="68">
        <v>0</v>
      </c>
      <c r="L127"/>
      <c r="M127"/>
      <c r="N127"/>
      <c r="O127"/>
      <c r="P127"/>
      <c r="Q127"/>
      <c r="R127"/>
      <c r="S127"/>
      <c r="T127"/>
      <c r="U127"/>
      <c r="V127"/>
      <c r="W127"/>
      <c r="X127"/>
      <c r="Y127"/>
      <c r="Z127"/>
      <c r="AA127"/>
      <c r="AB127"/>
      <c r="AC127"/>
      <c r="AD127"/>
      <c r="AE127"/>
      <c r="AF127"/>
      <c r="AG127"/>
      <c r="AH127"/>
    </row>
    <row r="128" spans="1:34" ht="27.6">
      <c r="A128" s="69">
        <v>122</v>
      </c>
      <c r="B128" s="69"/>
      <c r="C128" s="74"/>
      <c r="D128" s="68"/>
      <c r="E128" s="68"/>
      <c r="F128" s="116"/>
      <c r="G128" s="31" t="s">
        <v>313</v>
      </c>
      <c r="H128" s="75" t="s">
        <v>78</v>
      </c>
      <c r="I128" s="68">
        <v>8</v>
      </c>
      <c r="J128" s="67" t="s">
        <v>95</v>
      </c>
      <c r="K128" s="68">
        <v>0</v>
      </c>
      <c r="L128"/>
      <c r="M128"/>
      <c r="N128"/>
      <c r="O128"/>
      <c r="P128"/>
      <c r="Q128"/>
      <c r="R128"/>
      <c r="S128"/>
      <c r="T128"/>
      <c r="U128"/>
      <c r="V128"/>
      <c r="W128"/>
      <c r="X128"/>
      <c r="Y128"/>
      <c r="Z128"/>
      <c r="AA128"/>
      <c r="AB128"/>
      <c r="AC128"/>
      <c r="AD128"/>
      <c r="AE128"/>
      <c r="AF128"/>
      <c r="AG128"/>
      <c r="AH128"/>
    </row>
    <row r="129" spans="1:34">
      <c r="A129" s="69">
        <v>123</v>
      </c>
      <c r="B129" s="69"/>
      <c r="C129" s="74"/>
      <c r="D129" s="68"/>
      <c r="E129" s="68"/>
      <c r="F129" s="116"/>
      <c r="G129" s="31" t="s">
        <v>163</v>
      </c>
      <c r="H129" s="75" t="s">
        <v>78</v>
      </c>
      <c r="I129" s="68">
        <v>2</v>
      </c>
      <c r="J129" s="68">
        <v>439.6</v>
      </c>
      <c r="K129" s="68">
        <f t="shared" si="19"/>
        <v>879.2</v>
      </c>
      <c r="L129"/>
      <c r="M129"/>
      <c r="N129"/>
      <c r="O129"/>
      <c r="P129"/>
      <c r="Q129"/>
      <c r="R129"/>
      <c r="S129"/>
      <c r="T129"/>
      <c r="U129"/>
      <c r="V129"/>
      <c r="W129"/>
      <c r="X129"/>
      <c r="Y129"/>
      <c r="Z129"/>
      <c r="AA129"/>
      <c r="AB129"/>
      <c r="AC129"/>
      <c r="AD129"/>
      <c r="AE129"/>
      <c r="AF129"/>
      <c r="AG129"/>
      <c r="AH129"/>
    </row>
    <row r="130" spans="1:34" ht="27.6">
      <c r="A130" s="69">
        <v>124</v>
      </c>
      <c r="B130" s="69"/>
      <c r="C130" s="74"/>
      <c r="D130" s="68"/>
      <c r="E130" s="68"/>
      <c r="F130" s="116"/>
      <c r="G130" s="31" t="s">
        <v>164</v>
      </c>
      <c r="H130" s="100" t="s">
        <v>78</v>
      </c>
      <c r="I130" s="68">
        <v>8</v>
      </c>
      <c r="J130" s="67" t="s">
        <v>95</v>
      </c>
      <c r="K130" s="68">
        <v>0</v>
      </c>
      <c r="L130"/>
      <c r="M130"/>
      <c r="N130"/>
      <c r="O130"/>
      <c r="P130"/>
      <c r="Q130"/>
      <c r="R130"/>
      <c r="S130"/>
      <c r="T130"/>
      <c r="U130"/>
      <c r="V130"/>
      <c r="W130"/>
      <c r="X130"/>
      <c r="Y130"/>
      <c r="Z130"/>
      <c r="AA130"/>
      <c r="AB130"/>
      <c r="AC130"/>
      <c r="AD130"/>
      <c r="AE130"/>
      <c r="AF130"/>
      <c r="AG130"/>
      <c r="AH130"/>
    </row>
    <row r="131" spans="1:34" ht="27.6">
      <c r="A131" s="69">
        <v>125</v>
      </c>
      <c r="B131" s="69"/>
      <c r="C131" s="74"/>
      <c r="D131" s="68"/>
      <c r="E131" s="68"/>
      <c r="F131" s="116"/>
      <c r="G131" s="160" t="s">
        <v>177</v>
      </c>
      <c r="H131" s="131" t="s">
        <v>78</v>
      </c>
      <c r="I131" s="68">
        <v>1</v>
      </c>
      <c r="J131" s="67" t="s">
        <v>95</v>
      </c>
      <c r="K131" s="68">
        <v>0</v>
      </c>
      <c r="L131"/>
      <c r="M131"/>
      <c r="N131"/>
      <c r="O131"/>
      <c r="P131"/>
      <c r="Q131"/>
      <c r="R131"/>
      <c r="S131"/>
      <c r="T131"/>
      <c r="U131"/>
      <c r="V131"/>
      <c r="W131"/>
      <c r="X131"/>
      <c r="Y131"/>
      <c r="Z131"/>
      <c r="AA131"/>
      <c r="AB131"/>
      <c r="AC131"/>
      <c r="AD131"/>
      <c r="AE131"/>
      <c r="AF131"/>
      <c r="AG131"/>
      <c r="AH131"/>
    </row>
    <row r="132" spans="1:34" ht="27.6">
      <c r="A132" s="69">
        <v>126</v>
      </c>
      <c r="B132" s="69"/>
      <c r="C132" s="74"/>
      <c r="D132" s="68"/>
      <c r="E132" s="68"/>
      <c r="F132" s="116"/>
      <c r="G132" s="31" t="s">
        <v>169</v>
      </c>
      <c r="H132" s="100" t="s">
        <v>78</v>
      </c>
      <c r="I132" s="68">
        <v>1</v>
      </c>
      <c r="J132" s="67" t="s">
        <v>95</v>
      </c>
      <c r="K132" s="68">
        <v>0</v>
      </c>
      <c r="L132"/>
      <c r="M132"/>
      <c r="N132"/>
      <c r="O132"/>
      <c r="P132"/>
      <c r="Q132"/>
      <c r="R132"/>
      <c r="S132"/>
      <c r="T132"/>
      <c r="U132"/>
      <c r="V132"/>
      <c r="W132"/>
      <c r="X132"/>
      <c r="Y132"/>
      <c r="Z132"/>
      <c r="AA132"/>
      <c r="AB132"/>
      <c r="AC132"/>
      <c r="AD132"/>
      <c r="AE132"/>
      <c r="AF132"/>
      <c r="AG132"/>
      <c r="AH132"/>
    </row>
    <row r="133" spans="1:34" ht="27.6">
      <c r="A133" s="69">
        <v>127</v>
      </c>
      <c r="B133" s="69"/>
      <c r="C133" s="74"/>
      <c r="D133" s="68"/>
      <c r="E133" s="68"/>
      <c r="F133" s="116"/>
      <c r="G133" s="31" t="s">
        <v>208</v>
      </c>
      <c r="H133" s="100" t="s">
        <v>78</v>
      </c>
      <c r="I133" s="68">
        <v>1</v>
      </c>
      <c r="J133" s="67" t="s">
        <v>95</v>
      </c>
      <c r="K133" s="68">
        <v>0</v>
      </c>
      <c r="L133"/>
      <c r="M133"/>
      <c r="N133"/>
      <c r="O133"/>
      <c r="P133"/>
      <c r="Q133"/>
      <c r="R133"/>
      <c r="S133"/>
      <c r="T133"/>
      <c r="U133"/>
      <c r="V133"/>
      <c r="W133"/>
      <c r="X133"/>
      <c r="Y133"/>
      <c r="Z133"/>
      <c r="AA133"/>
      <c r="AB133"/>
      <c r="AC133"/>
      <c r="AD133"/>
      <c r="AE133"/>
      <c r="AF133"/>
      <c r="AG133"/>
      <c r="AH133"/>
    </row>
    <row r="134" spans="1:34" ht="27.6">
      <c r="A134" s="69">
        <v>128</v>
      </c>
      <c r="B134" s="69"/>
      <c r="C134" s="74"/>
      <c r="D134" s="68"/>
      <c r="E134" s="68"/>
      <c r="F134" s="116"/>
      <c r="G134" s="31" t="s">
        <v>209</v>
      </c>
      <c r="H134" s="75" t="s">
        <v>78</v>
      </c>
      <c r="I134" s="68">
        <v>2</v>
      </c>
      <c r="J134" s="67" t="s">
        <v>95</v>
      </c>
      <c r="K134" s="68">
        <v>0</v>
      </c>
      <c r="L134"/>
      <c r="M134"/>
      <c r="N134"/>
      <c r="O134"/>
      <c r="P134"/>
      <c r="Q134"/>
      <c r="R134"/>
      <c r="S134"/>
      <c r="T134"/>
      <c r="U134"/>
      <c r="V134"/>
      <c r="W134"/>
      <c r="X134"/>
      <c r="Y134"/>
      <c r="Z134"/>
      <c r="AA134"/>
      <c r="AB134"/>
      <c r="AC134"/>
      <c r="AD134"/>
      <c r="AE134"/>
      <c r="AF134"/>
      <c r="AG134"/>
      <c r="AH134"/>
    </row>
    <row r="135" spans="1:34" ht="41.4">
      <c r="A135" s="69">
        <v>129</v>
      </c>
      <c r="B135" s="69" t="s">
        <v>179</v>
      </c>
      <c r="C135" s="74" t="s">
        <v>78</v>
      </c>
      <c r="D135" s="167">
        <v>4</v>
      </c>
      <c r="E135" s="68">
        <v>233</v>
      </c>
      <c r="F135" s="116">
        <f>D135*E135</f>
        <v>932</v>
      </c>
      <c r="G135" s="31" t="s">
        <v>151</v>
      </c>
      <c r="H135" s="75" t="s">
        <v>78</v>
      </c>
      <c r="I135" s="68">
        <v>4</v>
      </c>
      <c r="J135" s="67" t="s">
        <v>95</v>
      </c>
      <c r="K135" s="68">
        <v>0</v>
      </c>
      <c r="L135"/>
      <c r="M135"/>
      <c r="N135"/>
      <c r="O135"/>
      <c r="P135"/>
      <c r="Q135"/>
      <c r="R135"/>
      <c r="S135"/>
      <c r="T135"/>
      <c r="U135"/>
      <c r="V135"/>
      <c r="W135"/>
      <c r="X135"/>
      <c r="Y135"/>
      <c r="Z135"/>
      <c r="AA135"/>
      <c r="AB135"/>
      <c r="AC135"/>
      <c r="AD135"/>
      <c r="AE135"/>
      <c r="AF135"/>
      <c r="AG135"/>
      <c r="AH135"/>
    </row>
    <row r="136" spans="1:34">
      <c r="A136" s="69">
        <v>130</v>
      </c>
      <c r="B136" s="69"/>
      <c r="C136" s="74"/>
      <c r="D136" s="68"/>
      <c r="E136" s="68"/>
      <c r="F136" s="116"/>
      <c r="G136" s="31" t="s">
        <v>157</v>
      </c>
      <c r="H136" s="75" t="s">
        <v>78</v>
      </c>
      <c r="I136" s="68">
        <v>2</v>
      </c>
      <c r="J136" s="68">
        <v>36</v>
      </c>
      <c r="K136" s="68">
        <f t="shared" ref="K136" si="22">J136*I136</f>
        <v>72</v>
      </c>
      <c r="L136"/>
      <c r="M136"/>
      <c r="N136"/>
      <c r="O136"/>
      <c r="P136"/>
      <c r="Q136"/>
      <c r="R136"/>
      <c r="S136"/>
      <c r="T136"/>
      <c r="U136"/>
      <c r="V136"/>
      <c r="W136"/>
      <c r="X136"/>
      <c r="Y136"/>
      <c r="Z136"/>
      <c r="AA136"/>
      <c r="AB136"/>
      <c r="AC136"/>
      <c r="AD136"/>
      <c r="AE136"/>
      <c r="AF136"/>
      <c r="AG136"/>
      <c r="AH136"/>
    </row>
    <row r="137" spans="1:34">
      <c r="A137" s="69">
        <v>131</v>
      </c>
      <c r="B137" s="69"/>
      <c r="C137" s="74"/>
      <c r="D137" s="68"/>
      <c r="E137" s="68"/>
      <c r="F137" s="116"/>
      <c r="G137" s="31" t="s">
        <v>123</v>
      </c>
      <c r="H137" s="75" t="s">
        <v>78</v>
      </c>
      <c r="I137" s="68">
        <v>2</v>
      </c>
      <c r="J137" s="68">
        <v>315</v>
      </c>
      <c r="K137" s="68">
        <f t="shared" si="19"/>
        <v>630</v>
      </c>
      <c r="L137"/>
      <c r="M137"/>
      <c r="N137"/>
      <c r="O137"/>
      <c r="P137"/>
      <c r="Q137"/>
      <c r="R137"/>
      <c r="S137"/>
      <c r="T137"/>
      <c r="U137"/>
      <c r="V137"/>
      <c r="W137"/>
      <c r="X137"/>
      <c r="Y137"/>
      <c r="Z137"/>
      <c r="AA137"/>
      <c r="AB137"/>
      <c r="AC137"/>
      <c r="AD137"/>
      <c r="AE137"/>
      <c r="AF137"/>
      <c r="AG137"/>
      <c r="AH137"/>
    </row>
    <row r="138" spans="1:34" ht="27.6">
      <c r="A138" s="69">
        <v>132</v>
      </c>
      <c r="B138" s="69" t="s">
        <v>93</v>
      </c>
      <c r="C138" s="74" t="s">
        <v>78</v>
      </c>
      <c r="D138" s="167">
        <v>30</v>
      </c>
      <c r="E138" s="68">
        <v>125</v>
      </c>
      <c r="F138" s="116">
        <f>D138*E138</f>
        <v>3750</v>
      </c>
      <c r="G138" s="34" t="s">
        <v>158</v>
      </c>
      <c r="H138" s="33" t="s">
        <v>78</v>
      </c>
      <c r="I138" s="68">
        <v>30</v>
      </c>
      <c r="J138" s="68">
        <v>48</v>
      </c>
      <c r="K138" s="68">
        <f t="shared" si="19"/>
        <v>1440</v>
      </c>
      <c r="L138"/>
      <c r="M138"/>
      <c r="N138"/>
      <c r="O138"/>
      <c r="P138"/>
      <c r="Q138"/>
      <c r="R138"/>
      <c r="S138"/>
      <c r="T138"/>
      <c r="U138"/>
      <c r="V138"/>
      <c r="W138"/>
      <c r="X138"/>
      <c r="Y138"/>
      <c r="Z138"/>
      <c r="AA138"/>
      <c r="AB138"/>
      <c r="AC138"/>
      <c r="AD138"/>
      <c r="AE138"/>
      <c r="AF138"/>
      <c r="AG138"/>
      <c r="AH138"/>
    </row>
    <row r="139" spans="1:34">
      <c r="A139" s="69">
        <v>133</v>
      </c>
      <c r="B139" s="69" t="s">
        <v>94</v>
      </c>
      <c r="C139" s="74" t="s">
        <v>78</v>
      </c>
      <c r="D139" s="167">
        <v>22</v>
      </c>
      <c r="E139" s="68">
        <v>138</v>
      </c>
      <c r="F139" s="116">
        <f>D139*E139</f>
        <v>3036</v>
      </c>
      <c r="G139" s="32" t="s">
        <v>213</v>
      </c>
      <c r="H139" s="74" t="s">
        <v>78</v>
      </c>
      <c r="I139" s="68">
        <v>19</v>
      </c>
      <c r="J139" s="68">
        <v>114.67</v>
      </c>
      <c r="K139" s="68">
        <f t="shared" si="19"/>
        <v>2178.73</v>
      </c>
      <c r="L139"/>
      <c r="M139"/>
      <c r="N139"/>
      <c r="O139"/>
      <c r="P139"/>
      <c r="Q139"/>
      <c r="R139"/>
      <c r="S139"/>
      <c r="T139"/>
      <c r="U139"/>
      <c r="V139"/>
      <c r="W139"/>
      <c r="X139"/>
      <c r="Y139"/>
      <c r="Z139"/>
      <c r="AA139"/>
      <c r="AB139"/>
      <c r="AC139"/>
      <c r="AD139"/>
      <c r="AE139"/>
      <c r="AF139"/>
      <c r="AG139"/>
      <c r="AH139"/>
    </row>
    <row r="140" spans="1:34">
      <c r="A140" s="69">
        <v>134</v>
      </c>
      <c r="B140" s="69"/>
      <c r="C140" s="74"/>
      <c r="D140" s="167"/>
      <c r="E140" s="68"/>
      <c r="F140" s="116"/>
      <c r="G140" s="32" t="s">
        <v>277</v>
      </c>
      <c r="H140" s="74" t="s">
        <v>78</v>
      </c>
      <c r="I140" s="68">
        <v>3</v>
      </c>
      <c r="J140" s="68">
        <v>114.67</v>
      </c>
      <c r="K140" s="68">
        <f t="shared" si="19"/>
        <v>344.01</v>
      </c>
      <c r="L140"/>
      <c r="M140"/>
      <c r="N140"/>
      <c r="O140"/>
      <c r="P140"/>
      <c r="Q140"/>
      <c r="R140"/>
      <c r="S140"/>
      <c r="T140"/>
      <c r="U140"/>
      <c r="V140"/>
      <c r="W140"/>
      <c r="X140"/>
      <c r="Y140"/>
      <c r="Z140"/>
      <c r="AA140"/>
      <c r="AB140"/>
      <c r="AC140"/>
      <c r="AD140"/>
      <c r="AE140"/>
      <c r="AF140"/>
      <c r="AG140"/>
      <c r="AH140"/>
    </row>
    <row r="141" spans="1:34" s="53" customFormat="1">
      <c r="A141" s="69">
        <v>135</v>
      </c>
      <c r="B141" s="69"/>
      <c r="C141" s="74"/>
      <c r="D141" s="68"/>
      <c r="E141" s="68"/>
      <c r="F141" s="116"/>
      <c r="G141" s="32" t="s">
        <v>159</v>
      </c>
      <c r="H141" s="74" t="s">
        <v>78</v>
      </c>
      <c r="I141" s="68">
        <v>2</v>
      </c>
      <c r="J141" s="68">
        <v>82.8</v>
      </c>
      <c r="K141" s="68">
        <f t="shared" si="19"/>
        <v>165.6</v>
      </c>
      <c r="L141"/>
      <c r="M141"/>
      <c r="N141"/>
      <c r="O141"/>
      <c r="P141"/>
      <c r="Q141"/>
      <c r="R141"/>
      <c r="S141"/>
      <c r="T141"/>
      <c r="U141"/>
      <c r="V141"/>
      <c r="W141"/>
      <c r="X141"/>
      <c r="Y141"/>
      <c r="Z141"/>
      <c r="AA141"/>
      <c r="AB141"/>
      <c r="AC141"/>
      <c r="AD141"/>
      <c r="AE141"/>
      <c r="AF141"/>
      <c r="AG141"/>
      <c r="AH141"/>
    </row>
    <row r="142" spans="1:34" s="53" customFormat="1">
      <c r="A142" s="69">
        <v>136</v>
      </c>
      <c r="B142" s="69"/>
      <c r="C142" s="74"/>
      <c r="D142" s="68"/>
      <c r="E142" s="68"/>
      <c r="F142" s="116"/>
      <c r="G142" s="32" t="s">
        <v>308</v>
      </c>
      <c r="H142" s="74" t="s">
        <v>78</v>
      </c>
      <c r="I142" s="68">
        <v>15</v>
      </c>
      <c r="J142" s="68">
        <v>71.67</v>
      </c>
      <c r="K142" s="68">
        <f t="shared" si="19"/>
        <v>1075.05</v>
      </c>
      <c r="L142"/>
      <c r="M142"/>
      <c r="N142"/>
      <c r="O142"/>
      <c r="P142"/>
      <c r="Q142"/>
      <c r="R142"/>
      <c r="S142"/>
      <c r="T142"/>
      <c r="U142"/>
      <c r="V142"/>
      <c r="W142"/>
      <c r="X142"/>
      <c r="Y142"/>
      <c r="Z142"/>
      <c r="AA142"/>
      <c r="AB142"/>
      <c r="AC142"/>
      <c r="AD142"/>
      <c r="AE142"/>
      <c r="AF142"/>
      <c r="AG142"/>
      <c r="AH142"/>
    </row>
    <row r="143" spans="1:34" s="53" customFormat="1">
      <c r="A143" s="69">
        <v>137</v>
      </c>
      <c r="B143" s="32"/>
      <c r="C143" s="72"/>
      <c r="D143" s="72"/>
      <c r="E143" s="72"/>
      <c r="F143" s="116"/>
      <c r="G143" s="32" t="s">
        <v>160</v>
      </c>
      <c r="H143" s="74" t="s">
        <v>78</v>
      </c>
      <c r="I143" s="68">
        <v>24</v>
      </c>
      <c r="J143" s="68">
        <v>12.4</v>
      </c>
      <c r="K143" s="68">
        <f t="shared" si="19"/>
        <v>297.60000000000002</v>
      </c>
      <c r="P143"/>
      <c r="Q143"/>
      <c r="R143"/>
      <c r="S143"/>
      <c r="T143"/>
      <c r="U143"/>
      <c r="V143"/>
      <c r="W143"/>
      <c r="X143"/>
      <c r="Y143"/>
      <c r="Z143"/>
      <c r="AA143"/>
      <c r="AB143"/>
      <c r="AC143"/>
      <c r="AD143"/>
      <c r="AE143"/>
      <c r="AF143"/>
      <c r="AG143"/>
      <c r="AH143"/>
    </row>
    <row r="144" spans="1:34" s="53" customFormat="1">
      <c r="A144" s="69">
        <v>138</v>
      </c>
      <c r="B144" s="69" t="s">
        <v>96</v>
      </c>
      <c r="C144" s="74" t="s">
        <v>78</v>
      </c>
      <c r="D144" s="167">
        <v>7</v>
      </c>
      <c r="E144" s="68">
        <v>138</v>
      </c>
      <c r="F144" s="116">
        <f>D144*E144</f>
        <v>966</v>
      </c>
      <c r="G144" s="69" t="s">
        <v>161</v>
      </c>
      <c r="H144" s="74" t="s">
        <v>78</v>
      </c>
      <c r="I144" s="68">
        <v>5</v>
      </c>
      <c r="J144" s="68">
        <v>97.25</v>
      </c>
      <c r="K144" s="68">
        <f t="shared" si="19"/>
        <v>486.25</v>
      </c>
      <c r="L144"/>
      <c r="M144"/>
      <c r="N144"/>
      <c r="O144"/>
      <c r="P144"/>
      <c r="Q144"/>
      <c r="R144"/>
      <c r="S144"/>
      <c r="T144"/>
      <c r="U144"/>
      <c r="V144"/>
      <c r="W144"/>
      <c r="X144"/>
      <c r="Y144"/>
      <c r="Z144"/>
      <c r="AA144"/>
      <c r="AB144"/>
      <c r="AC144"/>
      <c r="AD144"/>
      <c r="AE144"/>
      <c r="AF144"/>
      <c r="AG144"/>
      <c r="AH144"/>
    </row>
    <row r="145" spans="1:35" s="53" customFormat="1">
      <c r="A145" s="69">
        <v>139</v>
      </c>
      <c r="B145" s="69"/>
      <c r="C145" s="74"/>
      <c r="D145" s="68"/>
      <c r="E145" s="68"/>
      <c r="F145" s="116"/>
      <c r="G145" s="69" t="s">
        <v>180</v>
      </c>
      <c r="H145" s="74" t="s">
        <v>78</v>
      </c>
      <c r="I145" s="68">
        <v>2</v>
      </c>
      <c r="J145" s="68">
        <v>150.25</v>
      </c>
      <c r="K145" s="68">
        <f t="shared" si="19"/>
        <v>300.5</v>
      </c>
      <c r="L145"/>
      <c r="M145"/>
      <c r="N145"/>
      <c r="O145"/>
      <c r="P145"/>
      <c r="Q145"/>
      <c r="R145"/>
      <c r="S145"/>
      <c r="T145"/>
      <c r="U145"/>
      <c r="V145"/>
      <c r="W145"/>
      <c r="X145"/>
      <c r="Y145"/>
      <c r="Z145"/>
      <c r="AA145"/>
      <c r="AB145"/>
      <c r="AC145"/>
      <c r="AD145"/>
      <c r="AE145"/>
      <c r="AF145"/>
      <c r="AG145"/>
      <c r="AH145"/>
    </row>
    <row r="146" spans="1:35" s="53" customFormat="1">
      <c r="A146" s="69">
        <v>140</v>
      </c>
      <c r="B146" s="69"/>
      <c r="C146" s="74"/>
      <c r="D146" s="68"/>
      <c r="E146" s="68"/>
      <c r="F146" s="116"/>
      <c r="G146" s="32" t="s">
        <v>160</v>
      </c>
      <c r="H146" s="74" t="s">
        <v>78</v>
      </c>
      <c r="I146" s="68">
        <v>7</v>
      </c>
      <c r="J146" s="68">
        <v>12.4</v>
      </c>
      <c r="K146" s="68">
        <f t="shared" si="19"/>
        <v>86.8</v>
      </c>
      <c r="L146"/>
      <c r="M146"/>
      <c r="N146"/>
      <c r="O146"/>
      <c r="P146"/>
      <c r="Q146"/>
      <c r="R146"/>
      <c r="S146"/>
      <c r="T146"/>
      <c r="U146"/>
      <c r="V146"/>
      <c r="W146"/>
      <c r="X146"/>
      <c r="Y146"/>
      <c r="Z146"/>
      <c r="AA146"/>
      <c r="AB146"/>
      <c r="AC146"/>
      <c r="AD146"/>
      <c r="AE146"/>
      <c r="AF146"/>
      <c r="AG146"/>
      <c r="AH146"/>
    </row>
    <row r="147" spans="1:35" s="53" customFormat="1" ht="27.6">
      <c r="A147" s="69">
        <v>141</v>
      </c>
      <c r="B147" s="55"/>
      <c r="C147" s="82"/>
      <c r="D147" s="68"/>
      <c r="E147" s="68"/>
      <c r="F147" s="116"/>
      <c r="G147" s="34" t="s">
        <v>309</v>
      </c>
      <c r="H147" s="74" t="s">
        <v>78</v>
      </c>
      <c r="I147" s="68">
        <v>1</v>
      </c>
      <c r="J147" s="111">
        <v>130.33000000000001</v>
      </c>
      <c r="K147" s="68">
        <f t="shared" si="19"/>
        <v>130.33000000000001</v>
      </c>
      <c r="L147"/>
      <c r="M147"/>
      <c r="N147"/>
      <c r="O147"/>
      <c r="P147"/>
      <c r="Q147"/>
      <c r="R147"/>
      <c r="S147"/>
      <c r="T147"/>
      <c r="U147"/>
      <c r="V147"/>
      <c r="W147"/>
      <c r="X147"/>
      <c r="Y147"/>
      <c r="Z147"/>
      <c r="AA147"/>
      <c r="AB147"/>
      <c r="AC147"/>
      <c r="AD147"/>
      <c r="AE147"/>
      <c r="AF147"/>
      <c r="AG147"/>
      <c r="AH147"/>
    </row>
    <row r="148" spans="1:35" s="53" customFormat="1" ht="27.6">
      <c r="A148" s="69">
        <v>142</v>
      </c>
      <c r="B148" s="55"/>
      <c r="C148" s="82"/>
      <c r="D148" s="68"/>
      <c r="E148" s="68"/>
      <c r="F148" s="116"/>
      <c r="G148" s="189" t="s">
        <v>310</v>
      </c>
      <c r="H148" s="74" t="s">
        <v>78</v>
      </c>
      <c r="I148" s="68">
        <v>1</v>
      </c>
      <c r="J148" s="111">
        <v>60.83</v>
      </c>
      <c r="K148" s="68">
        <f t="shared" si="19"/>
        <v>60.83</v>
      </c>
      <c r="L148"/>
      <c r="M148"/>
      <c r="N148"/>
      <c r="O148"/>
      <c r="P148"/>
      <c r="Q148"/>
      <c r="R148"/>
      <c r="S148"/>
      <c r="T148"/>
      <c r="U148"/>
      <c r="V148"/>
      <c r="W148"/>
      <c r="X148"/>
      <c r="Y148"/>
      <c r="Z148"/>
      <c r="AA148"/>
      <c r="AB148"/>
      <c r="AC148"/>
      <c r="AD148"/>
      <c r="AE148"/>
      <c r="AF148"/>
      <c r="AG148"/>
      <c r="AH148"/>
    </row>
    <row r="149" spans="1:35" s="53" customFormat="1" ht="27.6">
      <c r="A149" s="69">
        <v>143</v>
      </c>
      <c r="B149" s="55" t="s">
        <v>184</v>
      </c>
      <c r="C149" s="83" t="s">
        <v>78</v>
      </c>
      <c r="D149" s="167">
        <v>2</v>
      </c>
      <c r="E149" s="68">
        <v>315</v>
      </c>
      <c r="F149" s="116">
        <f>D149*E149</f>
        <v>630</v>
      </c>
      <c r="G149" s="54" t="s">
        <v>185</v>
      </c>
      <c r="H149" s="74" t="s">
        <v>78</v>
      </c>
      <c r="I149" s="68">
        <f>D149</f>
        <v>2</v>
      </c>
      <c r="J149" s="67" t="s">
        <v>95</v>
      </c>
      <c r="K149" s="68">
        <v>0</v>
      </c>
      <c r="L149"/>
      <c r="M149"/>
      <c r="N149"/>
      <c r="O149"/>
      <c r="P149"/>
      <c r="Q149"/>
      <c r="R149"/>
      <c r="S149"/>
      <c r="T149"/>
      <c r="U149"/>
      <c r="V149"/>
      <c r="W149"/>
      <c r="X149"/>
      <c r="Y149"/>
      <c r="Z149"/>
      <c r="AA149"/>
      <c r="AB149"/>
      <c r="AC149"/>
      <c r="AD149"/>
      <c r="AE149"/>
      <c r="AF149"/>
      <c r="AG149"/>
      <c r="AH149"/>
    </row>
    <row r="150" spans="1:35" s="53" customFormat="1">
      <c r="A150" s="69">
        <v>144</v>
      </c>
      <c r="B150" s="55"/>
      <c r="C150" s="83"/>
      <c r="D150" s="68"/>
      <c r="E150" s="68"/>
      <c r="F150" s="116"/>
      <c r="G150" s="31" t="s">
        <v>186</v>
      </c>
      <c r="H150" s="71" t="s">
        <v>84</v>
      </c>
      <c r="I150" s="68">
        <v>10</v>
      </c>
      <c r="J150" s="116">
        <v>5.09</v>
      </c>
      <c r="K150" s="132">
        <f t="shared" si="19"/>
        <v>50.9</v>
      </c>
      <c r="L150"/>
      <c r="M150"/>
      <c r="N150"/>
      <c r="O150"/>
      <c r="P150"/>
      <c r="Q150"/>
      <c r="R150"/>
      <c r="S150"/>
      <c r="T150"/>
      <c r="U150"/>
      <c r="V150"/>
      <c r="W150"/>
      <c r="X150"/>
      <c r="Y150"/>
      <c r="Z150"/>
      <c r="AA150"/>
      <c r="AB150"/>
      <c r="AC150"/>
      <c r="AD150"/>
      <c r="AE150"/>
      <c r="AF150"/>
      <c r="AG150"/>
      <c r="AH150"/>
    </row>
    <row r="151" spans="1:35" s="53" customFormat="1">
      <c r="A151" s="69">
        <v>145</v>
      </c>
      <c r="B151" s="55"/>
      <c r="C151" s="83"/>
      <c r="D151" s="68"/>
      <c r="E151" s="68"/>
      <c r="F151" s="116"/>
      <c r="G151" s="31" t="s">
        <v>187</v>
      </c>
      <c r="H151" s="71" t="s">
        <v>78</v>
      </c>
      <c r="I151" s="68">
        <v>12</v>
      </c>
      <c r="J151" s="116">
        <v>6.09</v>
      </c>
      <c r="K151" s="132">
        <f t="shared" si="19"/>
        <v>73.08</v>
      </c>
      <c r="L151"/>
      <c r="M151"/>
      <c r="N151"/>
      <c r="O151"/>
      <c r="P151"/>
      <c r="Q151"/>
      <c r="R151"/>
      <c r="S151"/>
      <c r="T151"/>
      <c r="U151"/>
      <c r="V151"/>
      <c r="W151"/>
      <c r="X151"/>
      <c r="Y151"/>
      <c r="Z151"/>
      <c r="AA151"/>
      <c r="AB151"/>
      <c r="AC151"/>
      <c r="AD151"/>
      <c r="AE151"/>
      <c r="AF151"/>
      <c r="AG151"/>
      <c r="AH151"/>
    </row>
    <row r="152" spans="1:35" s="53" customFormat="1" ht="27.6">
      <c r="A152" s="69">
        <v>146</v>
      </c>
      <c r="B152" s="55" t="s">
        <v>302</v>
      </c>
      <c r="C152" s="83" t="s">
        <v>78</v>
      </c>
      <c r="D152" s="68">
        <v>6</v>
      </c>
      <c r="E152" s="68">
        <v>189</v>
      </c>
      <c r="F152" s="116">
        <f>D152*E152</f>
        <v>1134</v>
      </c>
      <c r="G152" s="187" t="s">
        <v>303</v>
      </c>
      <c r="H152" s="188" t="s">
        <v>78</v>
      </c>
      <c r="I152" s="68">
        <v>4</v>
      </c>
      <c r="J152" s="116">
        <v>441.67</v>
      </c>
      <c r="K152" s="132">
        <f t="shared" si="19"/>
        <v>1766.68</v>
      </c>
      <c r="L152"/>
      <c r="M152"/>
      <c r="N152"/>
      <c r="O152"/>
      <c r="P152"/>
      <c r="Q152"/>
      <c r="R152"/>
      <c r="S152"/>
      <c r="T152"/>
      <c r="U152"/>
      <c r="V152"/>
      <c r="W152"/>
      <c r="X152"/>
      <c r="Y152"/>
      <c r="Z152"/>
      <c r="AA152"/>
      <c r="AB152"/>
      <c r="AC152"/>
      <c r="AD152"/>
      <c r="AE152"/>
      <c r="AF152"/>
      <c r="AG152"/>
      <c r="AH152"/>
    </row>
    <row r="153" spans="1:35" s="53" customFormat="1" ht="27.6">
      <c r="A153" s="69">
        <v>147</v>
      </c>
      <c r="B153" s="55"/>
      <c r="C153" s="83"/>
      <c r="D153" s="68"/>
      <c r="E153" s="68"/>
      <c r="F153" s="116"/>
      <c r="G153" s="187" t="s">
        <v>304</v>
      </c>
      <c r="H153" s="188" t="s">
        <v>78</v>
      </c>
      <c r="I153" s="68">
        <v>2</v>
      </c>
      <c r="J153" s="67" t="s">
        <v>95</v>
      </c>
      <c r="K153" s="132">
        <v>0</v>
      </c>
      <c r="L153"/>
      <c r="M153"/>
      <c r="N153"/>
      <c r="O153"/>
      <c r="P153"/>
      <c r="Q153"/>
      <c r="R153"/>
      <c r="S153"/>
      <c r="T153"/>
      <c r="U153"/>
      <c r="V153"/>
      <c r="W153"/>
      <c r="X153"/>
      <c r="Y153"/>
      <c r="Z153"/>
      <c r="AA153"/>
      <c r="AB153"/>
      <c r="AC153"/>
      <c r="AD153"/>
      <c r="AE153"/>
      <c r="AF153"/>
      <c r="AG153"/>
      <c r="AH153"/>
    </row>
    <row r="154" spans="1:35" s="53" customFormat="1" ht="27.6">
      <c r="A154" s="69">
        <v>148</v>
      </c>
      <c r="B154" s="55" t="s">
        <v>306</v>
      </c>
      <c r="C154" s="83" t="s">
        <v>78</v>
      </c>
      <c r="D154" s="68">
        <v>2</v>
      </c>
      <c r="E154" s="68">
        <v>189</v>
      </c>
      <c r="F154" s="116">
        <f>D154*E154</f>
        <v>378</v>
      </c>
      <c r="G154" s="187" t="s">
        <v>305</v>
      </c>
      <c r="H154" s="188" t="s">
        <v>78</v>
      </c>
      <c r="I154" s="68">
        <v>2</v>
      </c>
      <c r="J154" s="67" t="s">
        <v>95</v>
      </c>
      <c r="K154" s="132">
        <v>0</v>
      </c>
      <c r="L154"/>
      <c r="M154"/>
      <c r="N154"/>
      <c r="O154"/>
      <c r="P154"/>
      <c r="Q154"/>
      <c r="R154"/>
      <c r="S154"/>
      <c r="T154"/>
      <c r="U154"/>
      <c r="V154"/>
      <c r="W154"/>
      <c r="X154"/>
      <c r="Y154"/>
      <c r="Z154"/>
      <c r="AA154"/>
      <c r="AB154"/>
      <c r="AC154"/>
      <c r="AD154"/>
      <c r="AE154"/>
      <c r="AF154"/>
      <c r="AG154"/>
      <c r="AH154"/>
    </row>
    <row r="155" spans="1:35" s="53" customFormat="1" ht="27.6">
      <c r="A155" s="69">
        <v>149</v>
      </c>
      <c r="B155" s="55" t="s">
        <v>181</v>
      </c>
      <c r="C155" s="83" t="s">
        <v>78</v>
      </c>
      <c r="D155" s="167">
        <v>30</v>
      </c>
      <c r="E155" s="68">
        <v>189</v>
      </c>
      <c r="F155" s="116">
        <f>D155*E155</f>
        <v>5670</v>
      </c>
      <c r="G155" s="113" t="s">
        <v>150</v>
      </c>
      <c r="H155" s="83" t="s">
        <v>78</v>
      </c>
      <c r="I155" s="161">
        <f>D155</f>
        <v>30</v>
      </c>
      <c r="J155" s="67" t="s">
        <v>95</v>
      </c>
      <c r="K155" s="132">
        <v>0</v>
      </c>
      <c r="L155"/>
      <c r="M155"/>
      <c r="N155"/>
      <c r="O155"/>
      <c r="P155"/>
      <c r="Q155"/>
      <c r="R155"/>
      <c r="S155"/>
      <c r="T155"/>
      <c r="U155"/>
      <c r="V155"/>
      <c r="W155"/>
      <c r="X155"/>
      <c r="Y155"/>
      <c r="Z155"/>
      <c r="AA155"/>
      <c r="AB155"/>
      <c r="AC155"/>
      <c r="AD155"/>
      <c r="AE155"/>
      <c r="AF155"/>
      <c r="AG155"/>
      <c r="AH155"/>
    </row>
    <row r="156" spans="1:35" s="53" customFormat="1" ht="27.6">
      <c r="A156" s="69">
        <v>150</v>
      </c>
      <c r="B156" s="69" t="s">
        <v>120</v>
      </c>
      <c r="C156" s="74" t="s">
        <v>78</v>
      </c>
      <c r="D156" s="167">
        <v>26</v>
      </c>
      <c r="E156" s="116">
        <v>158</v>
      </c>
      <c r="F156" s="116">
        <f>D156*E156</f>
        <v>4108</v>
      </c>
      <c r="G156" s="34" t="s">
        <v>133</v>
      </c>
      <c r="H156" s="75" t="s">
        <v>78</v>
      </c>
      <c r="I156" s="68">
        <f>D156</f>
        <v>26</v>
      </c>
      <c r="J156" s="67" t="s">
        <v>95</v>
      </c>
      <c r="K156" s="132">
        <v>0</v>
      </c>
      <c r="L156"/>
      <c r="M156"/>
      <c r="N156"/>
      <c r="O156"/>
      <c r="P156"/>
      <c r="Q156"/>
      <c r="R156"/>
      <c r="S156"/>
      <c r="T156"/>
      <c r="U156"/>
      <c r="V156"/>
      <c r="W156"/>
      <c r="X156"/>
      <c r="Y156"/>
      <c r="Z156"/>
      <c r="AA156"/>
      <c r="AB156"/>
      <c r="AC156"/>
      <c r="AD156"/>
      <c r="AE156"/>
      <c r="AF156"/>
      <c r="AG156"/>
      <c r="AH156"/>
    </row>
    <row r="157" spans="1:35" ht="41.4">
      <c r="A157" s="69">
        <v>151</v>
      </c>
      <c r="B157" s="69" t="s">
        <v>289</v>
      </c>
      <c r="C157" s="74" t="s">
        <v>84</v>
      </c>
      <c r="D157" s="167">
        <v>17</v>
      </c>
      <c r="E157" s="116">
        <v>126</v>
      </c>
      <c r="F157" s="116">
        <f>D157*E157</f>
        <v>2142</v>
      </c>
      <c r="G157" s="31" t="s">
        <v>281</v>
      </c>
      <c r="H157" s="75" t="s">
        <v>78</v>
      </c>
      <c r="I157" s="68">
        <v>8</v>
      </c>
      <c r="J157" s="67" t="s">
        <v>95</v>
      </c>
      <c r="K157" s="68">
        <v>0</v>
      </c>
      <c r="L157" s="128"/>
      <c r="M157"/>
      <c r="N157"/>
      <c r="O157"/>
      <c r="P157"/>
      <c r="Q157"/>
      <c r="R157"/>
      <c r="S157"/>
      <c r="T157"/>
      <c r="U157"/>
      <c r="V157"/>
      <c r="W157"/>
      <c r="X157"/>
      <c r="Y157"/>
      <c r="Z157"/>
      <c r="AA157"/>
      <c r="AB157"/>
      <c r="AC157"/>
      <c r="AD157"/>
      <c r="AE157"/>
      <c r="AF157"/>
      <c r="AG157"/>
      <c r="AH157"/>
      <c r="AI157"/>
    </row>
    <row r="158" spans="1:35" s="53" customFormat="1" ht="27.6">
      <c r="A158" s="69">
        <v>152</v>
      </c>
      <c r="B158" s="69"/>
      <c r="C158" s="76"/>
      <c r="D158" s="133"/>
      <c r="E158" s="162"/>
      <c r="F158" s="116"/>
      <c r="G158" s="31" t="s">
        <v>162</v>
      </c>
      <c r="H158" s="71" t="s">
        <v>78</v>
      </c>
      <c r="I158" s="68">
        <v>3</v>
      </c>
      <c r="J158" s="116">
        <v>48</v>
      </c>
      <c r="K158" s="68">
        <f t="shared" si="19"/>
        <v>144</v>
      </c>
      <c r="L158"/>
      <c r="M158"/>
      <c r="N158"/>
      <c r="O158"/>
      <c r="P158"/>
      <c r="Q158"/>
      <c r="R158"/>
      <c r="S158"/>
      <c r="T158"/>
      <c r="U158"/>
      <c r="V158"/>
      <c r="W158"/>
      <c r="X158"/>
      <c r="Y158"/>
      <c r="Z158"/>
      <c r="AA158"/>
      <c r="AB158"/>
      <c r="AC158"/>
      <c r="AD158"/>
      <c r="AE158"/>
      <c r="AF158"/>
      <c r="AG158"/>
      <c r="AH158"/>
    </row>
    <row r="159" spans="1:35" s="134" customFormat="1">
      <c r="A159" s="69">
        <v>153</v>
      </c>
      <c r="B159" s="69"/>
      <c r="C159" s="74"/>
      <c r="D159" s="68"/>
      <c r="E159" s="67"/>
      <c r="F159" s="116"/>
      <c r="G159" s="31" t="s">
        <v>279</v>
      </c>
      <c r="H159" s="176" t="s">
        <v>280</v>
      </c>
      <c r="I159" s="177">
        <v>12</v>
      </c>
      <c r="J159" s="177">
        <v>136.66999999999999</v>
      </c>
      <c r="K159" s="178">
        <f t="shared" si="19"/>
        <v>1640.04</v>
      </c>
    </row>
    <row r="160" spans="1:35" s="134" customFormat="1" ht="27.6">
      <c r="A160" s="69">
        <v>154</v>
      </c>
      <c r="B160" s="57" t="s">
        <v>88</v>
      </c>
      <c r="C160" s="84"/>
      <c r="D160" s="84"/>
      <c r="E160" s="85"/>
      <c r="F160" s="86">
        <f>SUM(F109:F159)</f>
        <v>51363</v>
      </c>
      <c r="G160" s="58" t="s">
        <v>89</v>
      </c>
      <c r="H160" s="84"/>
      <c r="I160" s="84"/>
      <c r="J160" s="84"/>
      <c r="K160" s="86">
        <f>SUM(K109:K159)</f>
        <v>44819.360000000015</v>
      </c>
    </row>
    <row r="161" spans="1:34" s="134" customFormat="1">
      <c r="A161" s="69">
        <v>155</v>
      </c>
      <c r="B161" s="59" t="s">
        <v>80</v>
      </c>
      <c r="C161" s="87"/>
      <c r="D161" s="87"/>
      <c r="E161" s="88"/>
      <c r="F161" s="89"/>
      <c r="G161" s="60"/>
      <c r="H161" s="87"/>
      <c r="I161" s="87"/>
      <c r="J161" s="87"/>
      <c r="K161" s="97"/>
    </row>
    <row r="162" spans="1:34" s="134" customFormat="1" ht="27.6">
      <c r="A162" s="69">
        <v>156</v>
      </c>
      <c r="B162" s="163" t="s">
        <v>97</v>
      </c>
      <c r="C162" s="80" t="s">
        <v>84</v>
      </c>
      <c r="D162" s="68">
        <f>15*9+15</f>
        <v>150</v>
      </c>
      <c r="E162" s="68">
        <v>28</v>
      </c>
      <c r="F162" s="68">
        <f>D162*E162</f>
        <v>4200</v>
      </c>
      <c r="G162" s="31" t="s">
        <v>100</v>
      </c>
      <c r="H162" s="75" t="s">
        <v>84</v>
      </c>
      <c r="I162" s="68">
        <f>D162*1.05</f>
        <v>157.5</v>
      </c>
      <c r="J162" s="68">
        <v>20</v>
      </c>
      <c r="K162" s="68">
        <f>J162*I162</f>
        <v>3150</v>
      </c>
    </row>
    <row r="163" spans="1:34" ht="41.4">
      <c r="A163" s="69">
        <v>157</v>
      </c>
      <c r="B163" s="142" t="s">
        <v>182</v>
      </c>
      <c r="C163" s="136" t="s">
        <v>78</v>
      </c>
      <c r="D163" s="68">
        <v>1</v>
      </c>
      <c r="E163" s="68">
        <v>1139</v>
      </c>
      <c r="F163" s="68">
        <f>D163*E163</f>
        <v>1139</v>
      </c>
      <c r="G163" s="31" t="s">
        <v>191</v>
      </c>
      <c r="H163" s="75" t="s">
        <v>78</v>
      </c>
      <c r="I163" s="68">
        <v>1</v>
      </c>
      <c r="J163" s="67" t="s">
        <v>95</v>
      </c>
      <c r="K163" s="68">
        <v>0</v>
      </c>
      <c r="L163"/>
      <c r="M163"/>
      <c r="N163"/>
      <c r="O163"/>
      <c r="P163"/>
      <c r="Q163"/>
      <c r="R163"/>
      <c r="S163"/>
      <c r="T163"/>
      <c r="U163"/>
      <c r="V163"/>
      <c r="W163"/>
      <c r="X163"/>
      <c r="Y163"/>
      <c r="Z163"/>
      <c r="AA163"/>
      <c r="AB163"/>
      <c r="AC163"/>
      <c r="AD163"/>
      <c r="AE163"/>
      <c r="AF163"/>
      <c r="AG163"/>
      <c r="AH163"/>
    </row>
    <row r="164" spans="1:34" ht="27.6">
      <c r="A164" s="69">
        <v>158</v>
      </c>
      <c r="B164" s="139" t="s">
        <v>98</v>
      </c>
      <c r="C164" s="90" t="s">
        <v>78</v>
      </c>
      <c r="D164" s="68">
        <v>4</v>
      </c>
      <c r="E164" s="68">
        <v>145</v>
      </c>
      <c r="F164" s="68">
        <f>D164*E164</f>
        <v>580</v>
      </c>
      <c r="G164" s="31" t="s">
        <v>101</v>
      </c>
      <c r="H164" s="75" t="s">
        <v>78</v>
      </c>
      <c r="I164" s="68">
        <v>4</v>
      </c>
      <c r="J164" s="68">
        <v>383.5</v>
      </c>
      <c r="K164" s="68">
        <f t="shared" ref="K164:K167" si="23">J164*I164</f>
        <v>1534</v>
      </c>
      <c r="L164"/>
      <c r="M164"/>
      <c r="N164"/>
      <c r="O164"/>
      <c r="P164"/>
      <c r="Q164"/>
      <c r="R164"/>
      <c r="S164"/>
      <c r="T164"/>
      <c r="U164"/>
      <c r="V164"/>
      <c r="W164"/>
      <c r="X164"/>
      <c r="Y164"/>
      <c r="Z164"/>
      <c r="AA164"/>
      <c r="AB164"/>
      <c r="AC164"/>
      <c r="AD164"/>
      <c r="AE164"/>
      <c r="AF164"/>
      <c r="AG164"/>
      <c r="AH164"/>
    </row>
    <row r="165" spans="1:34" ht="27.6">
      <c r="A165" s="69">
        <v>159</v>
      </c>
      <c r="B165" s="139"/>
      <c r="C165" s="100"/>
      <c r="D165" s="68"/>
      <c r="E165" s="68"/>
      <c r="F165" s="68"/>
      <c r="G165" s="31" t="s">
        <v>110</v>
      </c>
      <c r="H165" s="75" t="s">
        <v>78</v>
      </c>
      <c r="I165" s="68">
        <v>4</v>
      </c>
      <c r="J165" s="68">
        <v>117.5</v>
      </c>
      <c r="K165" s="68">
        <f t="shared" si="23"/>
        <v>470</v>
      </c>
      <c r="L165"/>
      <c r="M165"/>
      <c r="N165"/>
      <c r="O165"/>
      <c r="P165"/>
      <c r="Q165"/>
      <c r="R165"/>
      <c r="S165"/>
      <c r="T165"/>
      <c r="U165"/>
      <c r="V165"/>
      <c r="W165"/>
      <c r="X165"/>
      <c r="Y165"/>
      <c r="Z165"/>
      <c r="AA165"/>
      <c r="AB165"/>
      <c r="AC165"/>
      <c r="AD165"/>
      <c r="AE165"/>
      <c r="AF165"/>
      <c r="AG165"/>
      <c r="AH165"/>
    </row>
    <row r="166" spans="1:34" s="70" customFormat="1" ht="27.6">
      <c r="A166" s="69">
        <v>160</v>
      </c>
      <c r="B166" s="139" t="s">
        <v>140</v>
      </c>
      <c r="C166" s="101" t="s">
        <v>78</v>
      </c>
      <c r="D166" s="68">
        <v>1</v>
      </c>
      <c r="E166" s="68">
        <v>170</v>
      </c>
      <c r="F166" s="68">
        <f>D166*E166</f>
        <v>170</v>
      </c>
      <c r="G166" s="31" t="s">
        <v>141</v>
      </c>
      <c r="H166" s="75" t="s">
        <v>78</v>
      </c>
      <c r="I166" s="68">
        <v>1</v>
      </c>
      <c r="J166" s="67" t="s">
        <v>95</v>
      </c>
      <c r="K166" s="68">
        <v>0</v>
      </c>
      <c r="L166"/>
      <c r="M166"/>
      <c r="N166"/>
      <c r="O166"/>
      <c r="P166"/>
      <c r="Q166"/>
      <c r="R166"/>
      <c r="S166"/>
      <c r="T166"/>
      <c r="U166"/>
      <c r="V166"/>
      <c r="W166"/>
      <c r="X166"/>
      <c r="Y166"/>
      <c r="Z166"/>
      <c r="AA166"/>
      <c r="AB166"/>
      <c r="AC166"/>
      <c r="AD166"/>
      <c r="AE166"/>
      <c r="AF166"/>
      <c r="AG166"/>
      <c r="AH166"/>
    </row>
    <row r="167" spans="1:34" s="70" customFormat="1">
      <c r="A167" s="69">
        <v>161</v>
      </c>
      <c r="B167" s="37"/>
      <c r="C167" s="101"/>
      <c r="D167" s="68"/>
      <c r="E167" s="68"/>
      <c r="F167" s="68"/>
      <c r="G167" s="31" t="s">
        <v>142</v>
      </c>
      <c r="H167" s="100" t="s">
        <v>78</v>
      </c>
      <c r="I167" s="68">
        <v>1</v>
      </c>
      <c r="J167" s="67">
        <v>4.83</v>
      </c>
      <c r="K167" s="68">
        <f t="shared" si="23"/>
        <v>4.83</v>
      </c>
      <c r="L167"/>
      <c r="M167"/>
      <c r="N167"/>
      <c r="O167"/>
      <c r="P167"/>
      <c r="Q167"/>
      <c r="R167"/>
      <c r="S167"/>
      <c r="T167"/>
      <c r="U167"/>
      <c r="V167"/>
      <c r="W167"/>
      <c r="X167"/>
      <c r="Y167"/>
      <c r="Z167"/>
      <c r="AA167"/>
      <c r="AB167"/>
      <c r="AC167"/>
      <c r="AD167"/>
      <c r="AE167"/>
      <c r="AF167"/>
      <c r="AG167"/>
      <c r="AH167"/>
    </row>
    <row r="168" spans="1:34" ht="27.6">
      <c r="A168" s="69">
        <v>162</v>
      </c>
      <c r="B168" s="21" t="s">
        <v>90</v>
      </c>
      <c r="C168" s="79"/>
      <c r="D168" s="22"/>
      <c r="E168" s="38"/>
      <c r="F168" s="86">
        <f>SUM(F162:F167)</f>
        <v>6089</v>
      </c>
      <c r="G168" s="21" t="s">
        <v>91</v>
      </c>
      <c r="H168" s="94"/>
      <c r="I168" s="22"/>
      <c r="J168" s="95"/>
      <c r="K168" s="86">
        <f>SUM(K162:K167)</f>
        <v>5158.83</v>
      </c>
      <c r="L168"/>
      <c r="M168"/>
      <c r="N168"/>
      <c r="O168"/>
      <c r="P168"/>
      <c r="Q168"/>
      <c r="R168"/>
      <c r="S168"/>
      <c r="T168"/>
      <c r="U168"/>
      <c r="V168"/>
      <c r="W168"/>
      <c r="X168"/>
      <c r="Y168"/>
      <c r="Z168"/>
      <c r="AA168"/>
      <c r="AB168"/>
      <c r="AC168"/>
      <c r="AD168"/>
      <c r="AE168"/>
      <c r="AF168"/>
      <c r="AG168"/>
      <c r="AH168"/>
    </row>
    <row r="169" spans="1:34">
      <c r="A169" s="69">
        <v>163</v>
      </c>
      <c r="B169" s="50" t="s">
        <v>81</v>
      </c>
      <c r="C169" s="74"/>
      <c r="D169" s="20"/>
      <c r="E169" s="20"/>
      <c r="F169" s="73"/>
      <c r="G169" s="31"/>
      <c r="H169" s="75"/>
      <c r="I169" s="20"/>
      <c r="J169" s="20"/>
      <c r="K169" s="20"/>
      <c r="L169"/>
      <c r="M169"/>
      <c r="N169"/>
      <c r="O169"/>
      <c r="P169"/>
      <c r="Q169"/>
      <c r="R169"/>
      <c r="S169"/>
      <c r="T169"/>
      <c r="U169"/>
      <c r="V169"/>
      <c r="W169"/>
      <c r="X169"/>
      <c r="Y169"/>
      <c r="Z169"/>
      <c r="AA169"/>
      <c r="AB169"/>
      <c r="AC169"/>
      <c r="AD169"/>
      <c r="AE169"/>
      <c r="AF169"/>
      <c r="AG169"/>
      <c r="AH169"/>
    </row>
    <row r="170" spans="1:34" ht="27.6">
      <c r="A170" s="69">
        <v>164</v>
      </c>
      <c r="B170" s="34" t="s">
        <v>290</v>
      </c>
      <c r="C170" s="74" t="s">
        <v>83</v>
      </c>
      <c r="D170" s="137">
        <v>85</v>
      </c>
      <c r="E170" s="68">
        <v>90</v>
      </c>
      <c r="F170" s="68">
        <f>D170*E170</f>
        <v>7650</v>
      </c>
      <c r="G170" s="31"/>
      <c r="H170" s="75"/>
      <c r="I170" s="68"/>
      <c r="J170" s="68"/>
      <c r="K170" s="68"/>
      <c r="L170"/>
      <c r="M170"/>
      <c r="N170"/>
      <c r="O170"/>
      <c r="P170"/>
      <c r="Q170"/>
      <c r="R170"/>
      <c r="S170"/>
      <c r="T170"/>
      <c r="U170"/>
      <c r="V170"/>
      <c r="W170"/>
      <c r="X170"/>
      <c r="Y170"/>
      <c r="Z170"/>
      <c r="AA170"/>
      <c r="AB170"/>
      <c r="AC170"/>
      <c r="AD170"/>
      <c r="AE170"/>
      <c r="AF170"/>
      <c r="AG170"/>
      <c r="AH170"/>
    </row>
    <row r="171" spans="1:34" ht="27.6">
      <c r="A171" s="69">
        <v>165</v>
      </c>
      <c r="B171" s="34" t="s">
        <v>183</v>
      </c>
      <c r="C171" s="74" t="s">
        <v>83</v>
      </c>
      <c r="D171" s="137">
        <v>17.399999999999999</v>
      </c>
      <c r="E171" s="116">
        <v>78</v>
      </c>
      <c r="F171" s="68">
        <f>D171*E171</f>
        <v>1357.1999999999998</v>
      </c>
      <c r="G171" s="31"/>
      <c r="H171" s="75"/>
      <c r="I171" s="68"/>
      <c r="J171" s="68"/>
      <c r="K171" s="68"/>
      <c r="L171"/>
      <c r="M171"/>
      <c r="N171"/>
      <c r="O171"/>
      <c r="P171"/>
      <c r="Q171"/>
      <c r="R171"/>
      <c r="S171"/>
      <c r="T171"/>
      <c r="U171"/>
      <c r="V171"/>
      <c r="W171"/>
      <c r="X171"/>
      <c r="Y171"/>
      <c r="Z171"/>
      <c r="AA171"/>
      <c r="AB171"/>
      <c r="AC171"/>
      <c r="AD171"/>
      <c r="AE171"/>
      <c r="AF171"/>
      <c r="AG171"/>
      <c r="AH171"/>
    </row>
    <row r="172" spans="1:34" ht="27.6">
      <c r="A172" s="69">
        <v>166</v>
      </c>
      <c r="B172" s="34" t="s">
        <v>314</v>
      </c>
      <c r="C172" s="99" t="s">
        <v>83</v>
      </c>
      <c r="D172" s="137">
        <v>80</v>
      </c>
      <c r="E172" s="68">
        <v>45</v>
      </c>
      <c r="F172" s="68">
        <f>D172*E172</f>
        <v>3600</v>
      </c>
      <c r="G172" s="31" t="s">
        <v>134</v>
      </c>
      <c r="H172" s="75" t="s">
        <v>82</v>
      </c>
      <c r="I172" s="68">
        <f>D172</f>
        <v>80</v>
      </c>
      <c r="J172" s="68">
        <v>25</v>
      </c>
      <c r="K172" s="68">
        <f>I172*J172</f>
        <v>2000</v>
      </c>
      <c r="L172"/>
      <c r="M172"/>
      <c r="N172"/>
      <c r="O172"/>
      <c r="P172"/>
      <c r="Q172"/>
      <c r="R172"/>
      <c r="S172"/>
      <c r="T172"/>
      <c r="U172"/>
      <c r="V172"/>
      <c r="W172"/>
      <c r="X172"/>
      <c r="Y172"/>
      <c r="Z172"/>
      <c r="AA172"/>
      <c r="AB172"/>
      <c r="AC172"/>
      <c r="AD172"/>
      <c r="AE172"/>
      <c r="AF172"/>
      <c r="AG172"/>
      <c r="AH172"/>
    </row>
    <row r="173" spans="1:34">
      <c r="A173" s="69">
        <v>167</v>
      </c>
      <c r="B173" s="34"/>
      <c r="C173" s="74"/>
      <c r="D173" s="137"/>
      <c r="E173" s="68"/>
      <c r="F173" s="68"/>
      <c r="G173" s="43" t="s">
        <v>122</v>
      </c>
      <c r="H173" s="78" t="s">
        <v>78</v>
      </c>
      <c r="I173" s="68">
        <v>1</v>
      </c>
      <c r="J173" s="110">
        <v>96.67</v>
      </c>
      <c r="K173" s="68">
        <f t="shared" ref="K173:K176" si="24">I173*J173</f>
        <v>96.67</v>
      </c>
      <c r="L173"/>
      <c r="M173"/>
      <c r="N173"/>
      <c r="O173"/>
      <c r="P173"/>
      <c r="Q173"/>
      <c r="R173"/>
      <c r="S173"/>
      <c r="T173"/>
      <c r="U173"/>
      <c r="V173"/>
      <c r="W173"/>
      <c r="X173"/>
      <c r="Y173"/>
      <c r="Z173"/>
      <c r="AA173"/>
      <c r="AB173"/>
      <c r="AC173"/>
      <c r="AD173"/>
      <c r="AE173"/>
      <c r="AF173"/>
      <c r="AG173"/>
      <c r="AH173"/>
    </row>
    <row r="174" spans="1:34">
      <c r="A174" s="69">
        <v>168</v>
      </c>
      <c r="B174" s="34" t="s">
        <v>221</v>
      </c>
      <c r="C174" s="74" t="s">
        <v>206</v>
      </c>
      <c r="D174" s="137">
        <v>165</v>
      </c>
      <c r="E174" s="68">
        <v>36</v>
      </c>
      <c r="F174" s="68">
        <f>D174*E174</f>
        <v>5940</v>
      </c>
      <c r="G174" s="43"/>
      <c r="H174" s="78"/>
      <c r="I174" s="68"/>
      <c r="J174" s="110"/>
      <c r="K174" s="68"/>
      <c r="L174"/>
      <c r="M174"/>
      <c r="N174"/>
      <c r="O174"/>
      <c r="P174"/>
      <c r="Q174"/>
      <c r="R174"/>
      <c r="S174"/>
      <c r="T174"/>
      <c r="U174"/>
      <c r="V174"/>
      <c r="W174"/>
      <c r="X174"/>
      <c r="Y174"/>
      <c r="Z174"/>
      <c r="AA174"/>
      <c r="AB174"/>
      <c r="AC174"/>
      <c r="AD174"/>
      <c r="AE174"/>
      <c r="AF174"/>
      <c r="AG174"/>
      <c r="AH174"/>
    </row>
    <row r="175" spans="1:34">
      <c r="A175" s="69">
        <v>169</v>
      </c>
      <c r="B175" s="32" t="s">
        <v>222</v>
      </c>
      <c r="C175" s="33" t="s">
        <v>211</v>
      </c>
      <c r="D175" s="125">
        <v>1</v>
      </c>
      <c r="E175" s="68">
        <v>3317</v>
      </c>
      <c r="F175" s="68">
        <f>D175*E175</f>
        <v>3317</v>
      </c>
      <c r="G175" s="43"/>
      <c r="H175" s="78"/>
      <c r="I175" s="68"/>
      <c r="J175" s="110"/>
      <c r="K175" s="68"/>
      <c r="L175"/>
      <c r="M175"/>
      <c r="N175"/>
      <c r="O175"/>
      <c r="P175"/>
      <c r="Q175"/>
      <c r="R175"/>
      <c r="S175"/>
      <c r="T175"/>
      <c r="U175"/>
      <c r="V175"/>
      <c r="W175"/>
      <c r="X175"/>
      <c r="Y175"/>
      <c r="Z175"/>
      <c r="AA175"/>
      <c r="AB175"/>
      <c r="AC175"/>
      <c r="AD175"/>
      <c r="AE175"/>
      <c r="AF175"/>
      <c r="AG175"/>
      <c r="AH175"/>
    </row>
    <row r="176" spans="1:34">
      <c r="A176" s="69">
        <v>170</v>
      </c>
      <c r="B176" s="34" t="s">
        <v>210</v>
      </c>
      <c r="C176" s="74" t="s">
        <v>99</v>
      </c>
      <c r="D176" s="137">
        <v>1</v>
      </c>
      <c r="E176" s="68">
        <v>822</v>
      </c>
      <c r="F176" s="68">
        <f>D176*E176</f>
        <v>822</v>
      </c>
      <c r="G176" s="31" t="s">
        <v>115</v>
      </c>
      <c r="H176" s="75" t="s">
        <v>78</v>
      </c>
      <c r="I176" s="68">
        <v>100</v>
      </c>
      <c r="J176" s="68">
        <v>11</v>
      </c>
      <c r="K176" s="68">
        <f t="shared" si="24"/>
        <v>1100</v>
      </c>
      <c r="L176"/>
      <c r="M176"/>
      <c r="N176"/>
      <c r="O176"/>
      <c r="P176"/>
      <c r="Q176"/>
      <c r="R176"/>
      <c r="S176"/>
      <c r="T176"/>
      <c r="U176"/>
      <c r="V176"/>
      <c r="W176"/>
      <c r="X176"/>
      <c r="Y176"/>
      <c r="Z176"/>
      <c r="AA176"/>
      <c r="AB176"/>
      <c r="AC176"/>
      <c r="AD176"/>
      <c r="AE176"/>
      <c r="AF176"/>
      <c r="AG176"/>
      <c r="AH176"/>
    </row>
    <row r="177" spans="1:34" ht="27.6">
      <c r="A177" s="69">
        <v>171</v>
      </c>
      <c r="B177" s="21" t="s">
        <v>105</v>
      </c>
      <c r="C177" s="79"/>
      <c r="D177" s="22"/>
      <c r="E177" s="22"/>
      <c r="F177" s="22">
        <f>SUM(F169:F176)</f>
        <v>22686.2</v>
      </c>
      <c r="G177" s="58" t="s">
        <v>114</v>
      </c>
      <c r="H177" s="94"/>
      <c r="I177" s="22"/>
      <c r="J177" s="38"/>
      <c r="K177" s="86">
        <f>SUM(K169:K176)</f>
        <v>3196.67</v>
      </c>
      <c r="L177"/>
      <c r="M177"/>
      <c r="N177"/>
      <c r="O177"/>
      <c r="P177"/>
      <c r="Q177"/>
      <c r="R177"/>
      <c r="S177"/>
      <c r="T177"/>
      <c r="U177"/>
      <c r="V177"/>
      <c r="W177"/>
      <c r="X177"/>
      <c r="Y177"/>
      <c r="Z177"/>
      <c r="AA177"/>
      <c r="AB177"/>
      <c r="AC177"/>
      <c r="AD177"/>
      <c r="AE177"/>
      <c r="AF177"/>
      <c r="AG177"/>
      <c r="AH177"/>
    </row>
    <row r="178" spans="1:34">
      <c r="A178" s="69">
        <v>172</v>
      </c>
      <c r="B178" s="121"/>
      <c r="C178" s="25"/>
      <c r="D178" s="61"/>
      <c r="E178" s="25"/>
      <c r="F178" s="26"/>
      <c r="G178" s="62" t="s">
        <v>111</v>
      </c>
      <c r="H178" s="91"/>
      <c r="I178" s="27"/>
      <c r="J178" s="27"/>
      <c r="K178" s="28">
        <f>K177+K168+K160+K86+K16+K107</f>
        <v>118477.09431095501</v>
      </c>
      <c r="L178"/>
      <c r="M178"/>
      <c r="N178"/>
      <c r="O178"/>
      <c r="P178"/>
      <c r="Q178"/>
      <c r="R178"/>
      <c r="S178"/>
      <c r="T178"/>
      <c r="U178"/>
      <c r="V178"/>
      <c r="W178"/>
      <c r="X178"/>
      <c r="Y178"/>
      <c r="Z178"/>
      <c r="AA178"/>
      <c r="AB178"/>
      <c r="AC178"/>
      <c r="AD178"/>
      <c r="AE178"/>
      <c r="AF178"/>
      <c r="AG178"/>
      <c r="AH178"/>
    </row>
    <row r="179" spans="1:34">
      <c r="A179" s="69">
        <v>173</v>
      </c>
      <c r="B179" s="62" t="s">
        <v>112</v>
      </c>
      <c r="C179" s="91"/>
      <c r="D179" s="64"/>
      <c r="E179" s="26"/>
      <c r="F179" s="29">
        <f>F177+F168+F160+F86+F16+F107</f>
        <v>168280.82019999999</v>
      </c>
      <c r="G179" s="63" t="s">
        <v>113</v>
      </c>
      <c r="H179" s="98">
        <v>0.03</v>
      </c>
      <c r="I179" s="27"/>
      <c r="J179" s="27"/>
      <c r="K179" s="28">
        <f>K178*H179</f>
        <v>3554.3128293286504</v>
      </c>
      <c r="L179"/>
      <c r="M179"/>
      <c r="N179"/>
      <c r="O179"/>
      <c r="P179"/>
      <c r="Q179"/>
      <c r="R179"/>
      <c r="S179"/>
      <c r="T179"/>
      <c r="U179"/>
      <c r="V179"/>
      <c r="W179"/>
      <c r="X179"/>
      <c r="Y179"/>
      <c r="Z179"/>
      <c r="AA179"/>
      <c r="AB179"/>
      <c r="AC179"/>
      <c r="AD179"/>
      <c r="AE179"/>
      <c r="AF179"/>
      <c r="AG179"/>
      <c r="AH179"/>
    </row>
    <row r="180" spans="1:34">
      <c r="A180" s="69">
        <v>174</v>
      </c>
      <c r="B180" s="63"/>
      <c r="C180" s="92"/>
      <c r="D180" s="64"/>
      <c r="E180" s="26"/>
      <c r="F180" s="29"/>
      <c r="G180" s="62" t="s">
        <v>104</v>
      </c>
      <c r="H180" s="91"/>
      <c r="I180" s="27"/>
      <c r="J180" s="27"/>
      <c r="K180" s="28">
        <f>K178+K179</f>
        <v>122031.40714028367</v>
      </c>
      <c r="L180"/>
      <c r="M180"/>
      <c r="N180"/>
      <c r="O180"/>
      <c r="P180"/>
      <c r="Q180"/>
      <c r="R180"/>
      <c r="S180"/>
      <c r="T180"/>
      <c r="U180"/>
      <c r="V180"/>
      <c r="W180"/>
      <c r="X180"/>
      <c r="Y180"/>
      <c r="Z180"/>
      <c r="AA180"/>
      <c r="AB180"/>
      <c r="AC180"/>
      <c r="AD180"/>
      <c r="AE180"/>
      <c r="AF180"/>
      <c r="AG180"/>
      <c r="AH180"/>
    </row>
    <row r="181" spans="1:34" s="56" customFormat="1">
      <c r="A181" s="69">
        <v>175</v>
      </c>
      <c r="B181" s="62" t="s">
        <v>103</v>
      </c>
      <c r="C181" s="30"/>
      <c r="D181" s="64"/>
      <c r="E181" s="20"/>
      <c r="F181" s="29">
        <f>F179</f>
        <v>168280.82019999999</v>
      </c>
      <c r="G181" s="62" t="s">
        <v>155</v>
      </c>
      <c r="H181" s="30"/>
      <c r="I181" s="27"/>
      <c r="J181" s="27"/>
      <c r="K181" s="28">
        <f>F181+K180</f>
        <v>290312.22734028369</v>
      </c>
      <c r="L181"/>
      <c r="M181"/>
      <c r="N181"/>
      <c r="O181"/>
      <c r="P181"/>
      <c r="Q181"/>
      <c r="R181"/>
      <c r="S181"/>
      <c r="T181"/>
      <c r="U181"/>
      <c r="V181"/>
      <c r="W181"/>
      <c r="X181"/>
      <c r="Y181"/>
      <c r="Z181"/>
      <c r="AA181"/>
      <c r="AB181"/>
      <c r="AC181"/>
      <c r="AD181"/>
      <c r="AE181"/>
      <c r="AF181"/>
      <c r="AG181"/>
      <c r="AH181"/>
    </row>
    <row r="182" spans="1:34" s="56" customFormat="1">
      <c r="A182" s="69">
        <v>176</v>
      </c>
      <c r="B182" s="122"/>
      <c r="C182" s="30"/>
      <c r="D182" s="117"/>
      <c r="E182" s="30"/>
      <c r="F182" s="117"/>
      <c r="G182" s="62" t="s">
        <v>212</v>
      </c>
      <c r="H182" s="30"/>
      <c r="I182" s="27"/>
      <c r="J182" s="27"/>
      <c r="K182" s="28">
        <f>K183/6</f>
        <v>58062.445468056736</v>
      </c>
      <c r="L182"/>
      <c r="M182"/>
      <c r="N182"/>
      <c r="O182"/>
      <c r="P182"/>
      <c r="Q182"/>
      <c r="R182"/>
      <c r="S182"/>
      <c r="T182"/>
      <c r="U182"/>
      <c r="V182"/>
      <c r="W182"/>
      <c r="X182"/>
      <c r="Y182"/>
      <c r="Z182"/>
      <c r="AA182"/>
      <c r="AB182"/>
      <c r="AC182"/>
      <c r="AD182"/>
      <c r="AE182"/>
      <c r="AF182"/>
      <c r="AG182"/>
      <c r="AH182"/>
    </row>
    <row r="183" spans="1:34" s="56" customFormat="1">
      <c r="A183" s="69">
        <v>177</v>
      </c>
      <c r="B183" s="122"/>
      <c r="C183" s="30"/>
      <c r="D183" s="117"/>
      <c r="E183" s="30"/>
      <c r="F183" s="117"/>
      <c r="G183" s="62" t="s">
        <v>156</v>
      </c>
      <c r="H183" s="30"/>
      <c r="I183" s="27"/>
      <c r="J183" s="27"/>
      <c r="K183" s="28">
        <f>K181*1.2</f>
        <v>348374.6728083404</v>
      </c>
      <c r="L183"/>
      <c r="M183"/>
      <c r="N183"/>
      <c r="O183"/>
      <c r="P183"/>
      <c r="Q183"/>
      <c r="R183"/>
      <c r="S183"/>
      <c r="T183"/>
      <c r="U183"/>
      <c r="V183"/>
      <c r="W183"/>
      <c r="X183"/>
      <c r="Y183"/>
      <c r="Z183"/>
      <c r="AA183"/>
      <c r="AB183"/>
      <c r="AC183"/>
      <c r="AD183"/>
      <c r="AE183"/>
      <c r="AF183"/>
      <c r="AG183"/>
      <c r="AH183"/>
    </row>
    <row r="184" spans="1:34" s="70" customFormat="1" ht="15.6">
      <c r="A184" s="107"/>
      <c r="B184" s="120"/>
      <c r="C184" s="48"/>
      <c r="D184" s="48"/>
      <c r="E184" s="48"/>
      <c r="F184" s="48"/>
      <c r="G184" s="120"/>
      <c r="H184" s="48"/>
      <c r="I184" s="48"/>
      <c r="J184" s="48"/>
      <c r="K184" s="48"/>
      <c r="L184"/>
      <c r="M184"/>
      <c r="N184"/>
      <c r="O184"/>
      <c r="P184"/>
      <c r="Q184"/>
      <c r="R184"/>
      <c r="S184"/>
      <c r="T184"/>
      <c r="U184"/>
      <c r="V184"/>
      <c r="W184"/>
      <c r="X184"/>
      <c r="Y184"/>
      <c r="Z184"/>
      <c r="AA184"/>
      <c r="AB184"/>
      <c r="AC184"/>
      <c r="AD184"/>
      <c r="AE184"/>
      <c r="AF184"/>
      <c r="AG184"/>
      <c r="AH184"/>
    </row>
    <row r="185" spans="1:34" s="70" customFormat="1" ht="15.6">
      <c r="A185" s="107"/>
      <c r="B185" s="120"/>
      <c r="C185" s="48"/>
      <c r="D185" s="48"/>
      <c r="E185" s="48"/>
      <c r="F185" s="48"/>
      <c r="G185" s="120"/>
      <c r="H185" s="48"/>
      <c r="I185" s="48"/>
      <c r="J185" s="48"/>
      <c r="K185" s="48"/>
      <c r="L185"/>
      <c r="M185"/>
      <c r="N185"/>
      <c r="O185"/>
      <c r="P185"/>
      <c r="Q185"/>
      <c r="R185"/>
      <c r="S185"/>
      <c r="T185"/>
      <c r="U185"/>
      <c r="V185"/>
      <c r="W185"/>
      <c r="X185"/>
      <c r="Y185"/>
      <c r="Z185"/>
      <c r="AA185"/>
      <c r="AB185"/>
      <c r="AC185"/>
      <c r="AD185"/>
      <c r="AE185"/>
      <c r="AF185"/>
      <c r="AG185"/>
      <c r="AH185"/>
    </row>
    <row r="186" spans="1:34" s="70" customFormat="1" ht="15.6">
      <c r="A186" s="107"/>
      <c r="B186" s="120"/>
      <c r="C186" s="48"/>
      <c r="D186" s="48"/>
      <c r="E186" s="48"/>
      <c r="F186" s="48"/>
      <c r="G186" s="120"/>
      <c r="H186" s="48"/>
      <c r="I186" s="48"/>
      <c r="J186" s="48"/>
      <c r="K186" s="48"/>
      <c r="L186"/>
      <c r="M186"/>
      <c r="N186"/>
      <c r="O186"/>
      <c r="P186"/>
      <c r="Q186"/>
      <c r="R186"/>
      <c r="S186"/>
      <c r="T186"/>
      <c r="U186"/>
      <c r="V186"/>
      <c r="W186"/>
      <c r="X186"/>
      <c r="Y186"/>
      <c r="Z186"/>
      <c r="AA186"/>
      <c r="AB186"/>
      <c r="AC186"/>
      <c r="AD186"/>
      <c r="AE186"/>
      <c r="AF186"/>
      <c r="AG186"/>
      <c r="AH186"/>
    </row>
    <row r="187" spans="1:34" s="70" customFormat="1" ht="15.6">
      <c r="A187" s="107"/>
      <c r="B187" s="120"/>
      <c r="C187" s="48"/>
      <c r="D187" s="48"/>
      <c r="E187" s="48"/>
      <c r="F187" s="48"/>
      <c r="G187" s="120"/>
      <c r="H187" s="48"/>
      <c r="I187" s="48"/>
      <c r="J187" s="48"/>
      <c r="K187" s="48"/>
      <c r="L187"/>
      <c r="M187"/>
      <c r="N187"/>
      <c r="O187"/>
      <c r="P187"/>
      <c r="Q187"/>
      <c r="R187"/>
      <c r="S187"/>
      <c r="T187"/>
      <c r="U187"/>
      <c r="V187"/>
      <c r="W187"/>
      <c r="X187"/>
      <c r="Y187"/>
      <c r="Z187"/>
      <c r="AA187"/>
      <c r="AB187"/>
      <c r="AC187"/>
      <c r="AD187"/>
      <c r="AE187"/>
      <c r="AF187"/>
      <c r="AG187"/>
      <c r="AH187"/>
    </row>
    <row r="188" spans="1:34" s="53" customFormat="1" ht="15.6">
      <c r="A188" s="107"/>
      <c r="B188" s="120"/>
      <c r="C188" s="48"/>
      <c r="D188" s="48"/>
      <c r="E188" s="48"/>
      <c r="F188" s="48"/>
      <c r="G188" s="120"/>
      <c r="H188" s="48"/>
      <c r="I188" s="48"/>
      <c r="J188" s="48"/>
      <c r="K188" s="48"/>
      <c r="L188"/>
      <c r="M188"/>
      <c r="N188"/>
      <c r="O188"/>
      <c r="P188"/>
      <c r="Q188"/>
      <c r="R188"/>
      <c r="S188"/>
      <c r="T188"/>
      <c r="U188"/>
      <c r="V188"/>
      <c r="W188"/>
      <c r="X188"/>
      <c r="Y188"/>
      <c r="Z188"/>
      <c r="AA188"/>
      <c r="AB188"/>
      <c r="AC188"/>
      <c r="AD188"/>
      <c r="AE188"/>
      <c r="AF188"/>
      <c r="AG188"/>
      <c r="AH188"/>
    </row>
    <row r="189" spans="1:34" s="56" customFormat="1">
      <c r="A189" s="65"/>
      <c r="B189" s="120"/>
      <c r="C189" s="48"/>
      <c r="D189" s="48"/>
      <c r="E189" s="48"/>
      <c r="F189" s="48"/>
      <c r="G189" s="120"/>
      <c r="H189" s="48"/>
      <c r="I189" s="48"/>
      <c r="J189" s="48"/>
      <c r="K189" s="48"/>
      <c r="L189"/>
      <c r="M189"/>
      <c r="N189"/>
      <c r="O189"/>
      <c r="P189"/>
      <c r="Q189"/>
      <c r="R189"/>
      <c r="S189"/>
      <c r="T189"/>
      <c r="U189"/>
      <c r="V189"/>
      <c r="W189"/>
      <c r="X189"/>
      <c r="Y189"/>
      <c r="Z189"/>
      <c r="AA189"/>
      <c r="AB189"/>
      <c r="AC189"/>
      <c r="AD189"/>
      <c r="AE189"/>
      <c r="AF189"/>
      <c r="AG189"/>
      <c r="AH189"/>
    </row>
    <row r="190" spans="1:34" s="56" customFormat="1">
      <c r="A190" s="65"/>
      <c r="B190" s="120"/>
      <c r="C190" s="48"/>
      <c r="D190" s="48"/>
      <c r="E190" s="48"/>
      <c r="F190" s="48"/>
      <c r="G190" s="120"/>
      <c r="H190" s="48"/>
      <c r="I190" s="48"/>
      <c r="J190" s="48"/>
      <c r="K190" s="48"/>
      <c r="L190"/>
      <c r="M190"/>
      <c r="N190"/>
      <c r="O190"/>
      <c r="P190"/>
      <c r="Q190"/>
      <c r="R190"/>
      <c r="S190"/>
      <c r="T190"/>
      <c r="U190"/>
      <c r="V190"/>
      <c r="W190"/>
      <c r="X190"/>
      <c r="Y190"/>
      <c r="Z190"/>
      <c r="AA190"/>
      <c r="AB190"/>
      <c r="AC190"/>
      <c r="AD190"/>
      <c r="AE190"/>
      <c r="AF190"/>
      <c r="AG190"/>
      <c r="AH190"/>
    </row>
    <row r="191" spans="1:34" s="56" customFormat="1">
      <c r="A191" s="65"/>
      <c r="B191" s="120"/>
      <c r="C191" s="48"/>
      <c r="D191" s="48"/>
      <c r="E191" s="48"/>
      <c r="F191" s="48"/>
      <c r="G191" s="120"/>
      <c r="H191" s="48"/>
      <c r="I191" s="48"/>
      <c r="J191" s="48"/>
      <c r="K191" s="48"/>
      <c r="L191"/>
      <c r="M191"/>
      <c r="N191"/>
      <c r="O191"/>
      <c r="P191"/>
      <c r="Q191"/>
      <c r="R191"/>
      <c r="S191"/>
      <c r="T191"/>
      <c r="U191"/>
      <c r="V191"/>
      <c r="W191"/>
      <c r="X191"/>
      <c r="Y191"/>
      <c r="Z191"/>
      <c r="AA191"/>
      <c r="AB191"/>
      <c r="AC191"/>
      <c r="AD191"/>
      <c r="AE191"/>
      <c r="AF191"/>
      <c r="AG191"/>
      <c r="AH191"/>
    </row>
    <row r="192" spans="1:34" s="56" customFormat="1">
      <c r="A192" s="65"/>
      <c r="B192" s="120"/>
      <c r="C192" s="48"/>
      <c r="D192" s="48"/>
      <c r="E192" s="48"/>
      <c r="F192" s="48"/>
      <c r="G192" s="120"/>
      <c r="H192" s="48"/>
      <c r="I192" s="48"/>
      <c r="J192" s="48"/>
      <c r="K192" s="48"/>
      <c r="L192"/>
      <c r="M192"/>
      <c r="N192"/>
      <c r="O192"/>
      <c r="P192"/>
      <c r="Q192"/>
      <c r="R192"/>
      <c r="S192"/>
      <c r="T192"/>
      <c r="U192"/>
      <c r="V192"/>
      <c r="W192"/>
      <c r="X192"/>
      <c r="Y192"/>
      <c r="Z192"/>
      <c r="AA192"/>
      <c r="AB192"/>
      <c r="AC192"/>
      <c r="AD192"/>
      <c r="AE192"/>
      <c r="AF192"/>
      <c r="AG192"/>
      <c r="AH192"/>
    </row>
    <row r="193" spans="1:34" s="56" customFormat="1">
      <c r="A193" s="65"/>
      <c r="B193" s="120"/>
      <c r="C193" s="48"/>
      <c r="D193" s="48"/>
      <c r="E193" s="48"/>
      <c r="F193" s="48"/>
      <c r="G193" s="120"/>
      <c r="H193" s="48"/>
      <c r="I193" s="48"/>
      <c r="J193" s="48"/>
      <c r="K193" s="48"/>
      <c r="L193"/>
      <c r="M193"/>
      <c r="N193"/>
      <c r="O193"/>
      <c r="P193"/>
      <c r="Q193"/>
      <c r="R193"/>
      <c r="S193"/>
      <c r="T193"/>
      <c r="U193"/>
      <c r="V193"/>
      <c r="W193"/>
      <c r="X193"/>
      <c r="Y193"/>
      <c r="Z193"/>
      <c r="AA193"/>
      <c r="AB193"/>
      <c r="AC193"/>
      <c r="AD193"/>
      <c r="AE193"/>
      <c r="AF193"/>
      <c r="AG193"/>
      <c r="AH193"/>
    </row>
    <row r="194" spans="1:34" s="56" customFormat="1">
      <c r="A194" s="65"/>
      <c r="B194" s="120"/>
      <c r="C194" s="48"/>
      <c r="D194" s="48"/>
      <c r="E194" s="48"/>
      <c r="F194" s="48"/>
      <c r="G194" s="120"/>
      <c r="H194" s="48"/>
      <c r="I194" s="48"/>
      <c r="J194" s="48"/>
      <c r="K194" s="48"/>
      <c r="L194"/>
      <c r="M194"/>
      <c r="N194"/>
      <c r="O194"/>
      <c r="P194"/>
      <c r="Q194"/>
      <c r="R194"/>
      <c r="S194"/>
      <c r="T194"/>
      <c r="U194"/>
      <c r="V194"/>
      <c r="W194"/>
      <c r="X194"/>
      <c r="Y194"/>
      <c r="Z194"/>
      <c r="AA194"/>
      <c r="AB194"/>
      <c r="AC194"/>
      <c r="AD194"/>
      <c r="AE194"/>
      <c r="AF194"/>
      <c r="AG194"/>
      <c r="AH194"/>
    </row>
    <row r="195" spans="1:34" s="106" customFormat="1">
      <c r="A195" s="65"/>
      <c r="B195" s="120"/>
      <c r="C195" s="48"/>
      <c r="D195" s="48"/>
      <c r="E195" s="48"/>
      <c r="F195" s="48"/>
      <c r="G195" s="120"/>
      <c r="H195" s="48"/>
      <c r="I195" s="48"/>
      <c r="J195" s="48"/>
      <c r="K195" s="48"/>
    </row>
    <row r="196" spans="1:34" s="106" customFormat="1">
      <c r="A196" s="65"/>
      <c r="B196" s="120"/>
      <c r="C196" s="48"/>
      <c r="D196" s="48"/>
      <c r="E196" s="48"/>
      <c r="F196" s="48"/>
      <c r="G196" s="120"/>
      <c r="H196" s="48"/>
      <c r="I196" s="48"/>
      <c r="J196" s="48"/>
      <c r="K196" s="48"/>
    </row>
    <row r="197" spans="1:34" s="106" customFormat="1">
      <c r="A197" s="65"/>
      <c r="B197" s="120"/>
      <c r="C197" s="48"/>
      <c r="D197" s="48"/>
      <c r="E197" s="23"/>
      <c r="F197" s="48"/>
      <c r="G197" s="120"/>
      <c r="H197" s="48"/>
      <c r="I197" s="48"/>
      <c r="J197" s="48"/>
      <c r="K197" s="48"/>
    </row>
    <row r="198" spans="1:34" s="106" customFormat="1">
      <c r="A198" s="65"/>
      <c r="B198" s="120"/>
      <c r="C198" s="48"/>
      <c r="D198" s="48"/>
      <c r="E198" s="23"/>
      <c r="F198" s="48"/>
      <c r="G198" s="120"/>
      <c r="H198" s="48"/>
      <c r="I198" s="48"/>
      <c r="J198" s="48"/>
      <c r="K198" s="48"/>
    </row>
    <row r="199" spans="1:34" s="106" customFormat="1">
      <c r="A199" s="65"/>
      <c r="B199" s="120"/>
      <c r="C199" s="48"/>
      <c r="D199" s="48"/>
      <c r="E199" s="23"/>
      <c r="F199" s="48"/>
      <c r="G199" s="120"/>
      <c r="H199" s="48"/>
      <c r="I199" s="48"/>
      <c r="J199" s="48"/>
      <c r="K199" s="48"/>
      <c r="L199" s="108"/>
    </row>
    <row r="200" spans="1:34" s="106" customFormat="1">
      <c r="A200" s="65"/>
      <c r="B200" s="120"/>
      <c r="C200" s="48"/>
      <c r="D200" s="48"/>
      <c r="E200" s="23"/>
      <c r="F200" s="48"/>
      <c r="G200" s="120"/>
      <c r="H200" s="48"/>
      <c r="I200" s="48"/>
      <c r="J200" s="48"/>
      <c r="K200" s="48"/>
      <c r="L200" s="109"/>
    </row>
    <row r="201" spans="1:34" s="106" customFormat="1" ht="31.5" customHeight="1">
      <c r="A201" s="65"/>
      <c r="B201" s="120"/>
      <c r="C201" s="48"/>
      <c r="D201" s="48"/>
      <c r="E201" s="23"/>
      <c r="F201" s="48"/>
      <c r="G201" s="120"/>
      <c r="H201" s="48"/>
      <c r="I201" s="48"/>
      <c r="J201" s="48"/>
      <c r="K201" s="48"/>
    </row>
    <row r="202" spans="1:34">
      <c r="A202" s="65"/>
      <c r="N202"/>
    </row>
    <row r="203" spans="1:34">
      <c r="A203" s="65"/>
    </row>
    <row r="204" spans="1:34">
      <c r="A204" s="36"/>
    </row>
    <row r="205" spans="1:34">
      <c r="A205" s="48"/>
    </row>
    <row r="209" spans="1:1">
      <c r="A209" s="49"/>
    </row>
    <row r="210" spans="1:1">
      <c r="A210" s="49"/>
    </row>
    <row r="233" spans="1:14" s="54" customFormat="1">
      <c r="A233" s="23"/>
      <c r="B233" s="120"/>
      <c r="C233" s="48"/>
      <c r="D233" s="48"/>
      <c r="E233" s="23"/>
      <c r="F233" s="48"/>
      <c r="G233" s="120"/>
      <c r="H233" s="48"/>
      <c r="I233" s="48"/>
      <c r="J233" s="48"/>
      <c r="K233" s="48"/>
      <c r="N233" s="48"/>
    </row>
    <row r="234" spans="1:14" s="54" customFormat="1">
      <c r="A234" s="23"/>
      <c r="B234" s="120"/>
      <c r="C234" s="48"/>
      <c r="D234" s="48"/>
      <c r="E234" s="23"/>
      <c r="F234" s="48"/>
      <c r="G234" s="120"/>
      <c r="H234" s="48"/>
      <c r="I234" s="48"/>
      <c r="J234" s="48"/>
      <c r="K234" s="48"/>
    </row>
    <row r="235" spans="1:14" s="54" customFormat="1">
      <c r="A235" s="23"/>
      <c r="B235" s="120"/>
      <c r="C235" s="48"/>
      <c r="D235" s="48"/>
      <c r="E235" s="23"/>
      <c r="F235" s="48"/>
      <c r="G235" s="120"/>
      <c r="H235" s="48"/>
      <c r="I235" s="48"/>
      <c r="J235" s="48"/>
      <c r="K235" s="48"/>
    </row>
    <row r="236" spans="1:14" s="54" customFormat="1">
      <c r="A236" s="23"/>
      <c r="B236" s="120"/>
      <c r="C236" s="48"/>
      <c r="D236" s="48"/>
      <c r="E236" s="23"/>
      <c r="F236" s="48"/>
      <c r="G236" s="120"/>
      <c r="H236" s="48"/>
      <c r="I236" s="48"/>
      <c r="J236" s="48"/>
      <c r="K236" s="48"/>
    </row>
    <row r="237" spans="1:14" s="54" customFormat="1">
      <c r="A237" s="23"/>
      <c r="B237" s="120"/>
      <c r="C237" s="48"/>
      <c r="D237" s="48"/>
      <c r="E237" s="23"/>
      <c r="F237" s="48"/>
      <c r="G237" s="120"/>
      <c r="H237" s="48"/>
      <c r="I237" s="48"/>
      <c r="J237" s="48"/>
      <c r="K237" s="48"/>
    </row>
    <row r="238" spans="1:14" s="56" customFormat="1">
      <c r="A238" s="23"/>
      <c r="B238" s="120"/>
      <c r="C238" s="48"/>
      <c r="D238" s="48"/>
      <c r="E238" s="23"/>
      <c r="F238" s="48"/>
      <c r="G238" s="120"/>
      <c r="H238" s="48"/>
      <c r="I238" s="48"/>
      <c r="J238" s="48"/>
      <c r="K238" s="48"/>
      <c r="N238" s="54"/>
    </row>
    <row r="239" spans="1:14" s="56" customFormat="1">
      <c r="A239" s="23"/>
      <c r="B239" s="120"/>
      <c r="C239" s="48"/>
      <c r="D239" s="48"/>
      <c r="E239" s="23"/>
      <c r="F239" s="48"/>
      <c r="G239" s="120"/>
      <c r="H239" s="48"/>
      <c r="I239" s="48"/>
      <c r="J239" s="48"/>
      <c r="K239" s="48"/>
    </row>
    <row r="240" spans="1:14" s="66" customFormat="1" ht="29.4" customHeight="1">
      <c r="A240" s="23"/>
      <c r="B240" s="120"/>
      <c r="C240" s="48"/>
      <c r="D240" s="48"/>
      <c r="E240" s="23"/>
      <c r="F240" s="48"/>
      <c r="G240" s="120"/>
      <c r="H240" s="48"/>
      <c r="I240" s="48"/>
      <c r="J240" s="48"/>
      <c r="K240" s="48"/>
      <c r="N240" s="56"/>
    </row>
    <row r="241" spans="1:14" s="66" customFormat="1" ht="29.4" customHeight="1">
      <c r="A241" s="23"/>
      <c r="B241" s="120"/>
      <c r="C241" s="48"/>
      <c r="D241" s="48"/>
      <c r="E241" s="23"/>
      <c r="F241" s="48"/>
      <c r="G241" s="120"/>
      <c r="H241" s="48"/>
      <c r="I241" s="48"/>
      <c r="J241" s="48"/>
      <c r="K241" s="48"/>
    </row>
    <row r="242" spans="1:14" s="66" customFormat="1" ht="29.4" customHeight="1">
      <c r="A242" s="23"/>
      <c r="B242" s="120"/>
      <c r="C242" s="48"/>
      <c r="D242" s="48"/>
      <c r="E242" s="23"/>
      <c r="F242" s="48"/>
      <c r="G242" s="120"/>
      <c r="H242" s="48"/>
      <c r="I242" s="48"/>
      <c r="J242" s="48"/>
      <c r="K242" s="48"/>
    </row>
    <row r="243" spans="1:14">
      <c r="N243" s="66"/>
    </row>
    <row r="244" spans="1:14" s="36" customFormat="1">
      <c r="A244" s="23"/>
      <c r="B244" s="120"/>
      <c r="C244" s="48"/>
      <c r="D244" s="48"/>
      <c r="E244" s="23"/>
      <c r="F244" s="48"/>
      <c r="G244" s="120"/>
      <c r="H244" s="48"/>
      <c r="I244" s="48"/>
      <c r="J244" s="48"/>
      <c r="K244" s="48"/>
      <c r="N244" s="48"/>
    </row>
    <row r="245" spans="1:14" s="36" customFormat="1">
      <c r="A245" s="23"/>
      <c r="B245" s="120"/>
      <c r="C245" s="48"/>
      <c r="D245" s="48"/>
      <c r="E245" s="23"/>
      <c r="F245" s="48"/>
      <c r="G245" s="120"/>
      <c r="H245" s="48"/>
      <c r="I245" s="48"/>
      <c r="J245" s="48"/>
      <c r="K245" s="48"/>
    </row>
    <row r="246" spans="1:14" s="36" customFormat="1">
      <c r="A246" s="23"/>
      <c r="B246" s="120"/>
      <c r="C246" s="48"/>
      <c r="D246" s="48"/>
      <c r="E246" s="23"/>
      <c r="F246" s="48"/>
      <c r="G246" s="120"/>
      <c r="H246" s="48"/>
      <c r="I246" s="48"/>
      <c r="J246" s="48"/>
      <c r="K246" s="48"/>
    </row>
    <row r="247" spans="1:14">
      <c r="N247" s="36"/>
    </row>
  </sheetData>
  <protectedRanges>
    <protectedRange sqref="J29 J37" name="Range1_3_3_1_2_1_1"/>
  </protectedRanges>
  <mergeCells count="3">
    <mergeCell ref="A1:J1"/>
    <mergeCell ref="A2:I2"/>
    <mergeCell ref="A3:K4"/>
  </mergeCells>
  <phoneticPr fontId="50" type="noConversion"/>
  <pageMargins left="0.25" right="0.25" top="0.75" bottom="0.75" header="0.3" footer="0.3"/>
  <pageSetup paperSize="9" scale="6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1</vt:i4>
      </vt:variant>
    </vt:vector>
  </HeadingPairs>
  <TitlesOfParts>
    <vt:vector size="4" baseType="lpstr">
      <vt:lpstr>Додаток 2</vt:lpstr>
      <vt:lpstr>Основні положеня</vt:lpstr>
      <vt:lpstr>розцінки на тендер</vt:lpstr>
      <vt:lpstr>'розцінки на тендер'!Область_друку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Horidko Kostiantyn</cp:lastModifiedBy>
  <cp:lastPrinted>2024-08-20T04:52:11Z</cp:lastPrinted>
  <dcterms:created xsi:type="dcterms:W3CDTF">1996-10-08T23:32:00Z</dcterms:created>
  <dcterms:modified xsi:type="dcterms:W3CDTF">2025-10-14T13:15:35Z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1049-11.2.0.9169</vt:lpwstr>
  </property>
</Properties>
</file>