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 filterPrivacy="1" defaultThemeVersion="124226"/>
  <xr:revisionPtr revIDLastSave="0" documentId="8_{E2965768-1EEF-1D4A-B556-470AA3581A72}" xr6:coauthVersionLast="47" xr6:coauthVersionMax="47" xr10:uidLastSave="{00000000-0000-0000-0000-000000000000}"/>
  <bookViews>
    <workbookView xWindow="4320" yWindow="620" windowWidth="23780" windowHeight="15940" tabRatio="785" xr2:uid="{00000000-000D-0000-FFFF-FFFF00000000}"/>
  </bookViews>
  <sheets>
    <sheet name="ТЗ на ГКЛ стелі в ТРК" sheetId="41" r:id="rId1"/>
  </sheets>
  <definedNames>
    <definedName name="_xlnm._FilterDatabase" localSheetId="0" hidden="1">'ТЗ на ГКЛ стелі в ТРК'!$A$1:$K$93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1" l="1"/>
  <c r="E30" i="41" l="1"/>
  <c r="F43" i="41"/>
  <c r="F44" i="41" s="1"/>
  <c r="H44" i="41" s="1"/>
  <c r="K44" i="41" s="1"/>
  <c r="F40" i="41"/>
  <c r="F41" i="41" s="1"/>
  <c r="H41" i="41" s="1"/>
  <c r="K41" i="41" s="1"/>
  <c r="E39" i="41"/>
  <c r="E38" i="41"/>
  <c r="E37" i="41"/>
  <c r="F34" i="41"/>
  <c r="F35" i="41" s="1"/>
  <c r="H35" i="41" s="1"/>
  <c r="K35" i="41" s="1"/>
  <c r="F27" i="41"/>
  <c r="F89" i="41"/>
  <c r="F90" i="41" s="1"/>
  <c r="H90" i="41" s="1"/>
  <c r="K90" i="41" s="1"/>
  <c r="F86" i="41"/>
  <c r="F87" i="41" s="1"/>
  <c r="H87" i="41" s="1"/>
  <c r="K87" i="41" s="1"/>
  <c r="E85" i="41"/>
  <c r="E84" i="41"/>
  <c r="E83" i="41"/>
  <c r="F80" i="41"/>
  <c r="F81" i="41" s="1"/>
  <c r="H81" i="41" s="1"/>
  <c r="K81" i="41" s="1"/>
  <c r="E76" i="41"/>
  <c r="E75" i="41"/>
  <c r="E73" i="41"/>
  <c r="F71" i="41"/>
  <c r="F78" i="41" s="1"/>
  <c r="H78" i="41" s="1"/>
  <c r="K78" i="41" s="1"/>
  <c r="F66" i="41"/>
  <c r="F67" i="41" s="1"/>
  <c r="H67" i="41" s="1"/>
  <c r="K67" i="41" s="1"/>
  <c r="F63" i="41"/>
  <c r="F64" i="41" s="1"/>
  <c r="H64" i="41" s="1"/>
  <c r="K64" i="41" s="1"/>
  <c r="E62" i="41"/>
  <c r="E61" i="41"/>
  <c r="E60" i="41"/>
  <c r="F57" i="41"/>
  <c r="F59" i="41" s="1"/>
  <c r="H59" i="41" s="1"/>
  <c r="K59" i="41" s="1"/>
  <c r="E53" i="41"/>
  <c r="E52" i="41"/>
  <c r="E50" i="41"/>
  <c r="F48" i="41"/>
  <c r="F22" i="41"/>
  <c r="F19" i="41"/>
  <c r="F13" i="41"/>
  <c r="F14" i="41" s="1"/>
  <c r="H14" i="41" s="1"/>
  <c r="K14" i="41" s="1"/>
  <c r="F4" i="41"/>
  <c r="E18" i="41"/>
  <c r="E17" i="41"/>
  <c r="E16" i="41"/>
  <c r="E6" i="41"/>
  <c r="E8" i="41"/>
  <c r="E9" i="41"/>
  <c r="F93" i="41"/>
  <c r="F16" i="41" l="1"/>
  <c r="H16" i="41" s="1"/>
  <c r="K16" i="41" s="1"/>
  <c r="F8" i="41"/>
  <c r="H8" i="41" s="1"/>
  <c r="K8" i="41" s="1"/>
  <c r="F38" i="41"/>
  <c r="H38" i="41" s="1"/>
  <c r="K38" i="41" s="1"/>
  <c r="F31" i="41"/>
  <c r="H31" i="41" s="1"/>
  <c r="K31" i="41" s="1"/>
  <c r="F39" i="41"/>
  <c r="H39" i="41" s="1"/>
  <c r="K39" i="41" s="1"/>
  <c r="F37" i="41"/>
  <c r="H37" i="41" s="1"/>
  <c r="K37" i="41" s="1"/>
  <c r="F29" i="41"/>
  <c r="H29" i="41" s="1"/>
  <c r="K29" i="41" s="1"/>
  <c r="F36" i="41"/>
  <c r="H36" i="41" s="1"/>
  <c r="K36" i="41" s="1"/>
  <c r="J86" i="41"/>
  <c r="K86" i="41" s="1"/>
  <c r="F84" i="41"/>
  <c r="H84" i="41" s="1"/>
  <c r="K84" i="41" s="1"/>
  <c r="J40" i="41"/>
  <c r="K40" i="41" s="1"/>
  <c r="J80" i="41"/>
  <c r="K80" i="41" s="1"/>
  <c r="F82" i="41"/>
  <c r="H82" i="41" s="1"/>
  <c r="K82" i="41" s="1"/>
  <c r="F85" i="41"/>
  <c r="H85" i="41" s="1"/>
  <c r="K85" i="41" s="1"/>
  <c r="F30" i="41"/>
  <c r="H30" i="41" s="1"/>
  <c r="K30" i="41" s="1"/>
  <c r="J34" i="41"/>
  <c r="K34" i="41" s="1"/>
  <c r="F53" i="41"/>
  <c r="H53" i="41" s="1"/>
  <c r="K53" i="41" s="1"/>
  <c r="F83" i="41"/>
  <c r="H83" i="41" s="1"/>
  <c r="K83" i="41" s="1"/>
  <c r="J27" i="41"/>
  <c r="F28" i="41"/>
  <c r="H28" i="41" s="1"/>
  <c r="F33" i="41"/>
  <c r="H33" i="41" s="1"/>
  <c r="K33" i="41" s="1"/>
  <c r="F42" i="41"/>
  <c r="H42" i="41" s="1"/>
  <c r="K42" i="41" s="1"/>
  <c r="J43" i="41"/>
  <c r="K43" i="41" s="1"/>
  <c r="F46" i="41"/>
  <c r="H46" i="41" s="1"/>
  <c r="K46" i="41" s="1"/>
  <c r="F32" i="41"/>
  <c r="H32" i="41" s="1"/>
  <c r="K32" i="41" s="1"/>
  <c r="F45" i="41"/>
  <c r="H45" i="41" s="1"/>
  <c r="K45" i="41" s="1"/>
  <c r="F75" i="41"/>
  <c r="H75" i="41" s="1"/>
  <c r="K75" i="41" s="1"/>
  <c r="F60" i="41"/>
  <c r="H60" i="41" s="1"/>
  <c r="K60" i="41" s="1"/>
  <c r="F73" i="41"/>
  <c r="H73" i="41" s="1"/>
  <c r="K73" i="41" s="1"/>
  <c r="F61" i="41"/>
  <c r="H61" i="41" s="1"/>
  <c r="K61" i="41" s="1"/>
  <c r="F74" i="41"/>
  <c r="H74" i="41" s="1"/>
  <c r="K74" i="41" s="1"/>
  <c r="F76" i="41"/>
  <c r="H76" i="41" s="1"/>
  <c r="K76" i="41" s="1"/>
  <c r="F52" i="41"/>
  <c r="H52" i="41" s="1"/>
  <c r="K52" i="41" s="1"/>
  <c r="J71" i="41"/>
  <c r="F77" i="41"/>
  <c r="H77" i="41" s="1"/>
  <c r="K77" i="41" s="1"/>
  <c r="F62" i="41"/>
  <c r="H62" i="41" s="1"/>
  <c r="K62" i="41" s="1"/>
  <c r="F72" i="41"/>
  <c r="H72" i="41" s="1"/>
  <c r="F79" i="41"/>
  <c r="H79" i="41" s="1"/>
  <c r="K79" i="41" s="1"/>
  <c r="F88" i="41"/>
  <c r="H88" i="41" s="1"/>
  <c r="K88" i="41" s="1"/>
  <c r="J89" i="41"/>
  <c r="K89" i="41" s="1"/>
  <c r="F92" i="41"/>
  <c r="H92" i="41" s="1"/>
  <c r="K92" i="41" s="1"/>
  <c r="F58" i="41"/>
  <c r="H58" i="41" s="1"/>
  <c r="K58" i="41" s="1"/>
  <c r="F91" i="41"/>
  <c r="H91" i="41" s="1"/>
  <c r="K91" i="41" s="1"/>
  <c r="J48" i="41"/>
  <c r="J63" i="41"/>
  <c r="K63" i="41" s="1"/>
  <c r="F54" i="41"/>
  <c r="H54" i="41" s="1"/>
  <c r="K54" i="41" s="1"/>
  <c r="J57" i="41"/>
  <c r="K57" i="41" s="1"/>
  <c r="F65" i="41"/>
  <c r="H65" i="41" s="1"/>
  <c r="K65" i="41" s="1"/>
  <c r="F50" i="41"/>
  <c r="H50" i="41" s="1"/>
  <c r="K50" i="41" s="1"/>
  <c r="F56" i="41"/>
  <c r="H56" i="41" s="1"/>
  <c r="K56" i="41" s="1"/>
  <c r="F6" i="41"/>
  <c r="H6" i="41" s="1"/>
  <c r="K6" i="41" s="1"/>
  <c r="F51" i="41"/>
  <c r="H51" i="41" s="1"/>
  <c r="K51" i="41" s="1"/>
  <c r="F9" i="41"/>
  <c r="H9" i="41" s="1"/>
  <c r="K9" i="41" s="1"/>
  <c r="F49" i="41"/>
  <c r="H49" i="41" s="1"/>
  <c r="J66" i="41"/>
  <c r="K66" i="41" s="1"/>
  <c r="F69" i="41"/>
  <c r="H69" i="41" s="1"/>
  <c r="K69" i="41" s="1"/>
  <c r="F55" i="41"/>
  <c r="H55" i="41" s="1"/>
  <c r="K55" i="41" s="1"/>
  <c r="F68" i="41"/>
  <c r="H68" i="41" s="1"/>
  <c r="K68" i="41" s="1"/>
  <c r="F17" i="41"/>
  <c r="H17" i="41" s="1"/>
  <c r="K17" i="41" s="1"/>
  <c r="F18" i="41"/>
  <c r="H18" i="41" s="1"/>
  <c r="K18" i="41" s="1"/>
  <c r="F12" i="41"/>
  <c r="H12" i="41" s="1"/>
  <c r="K12" i="41" s="1"/>
  <c r="F7" i="41"/>
  <c r="H7" i="41" s="1"/>
  <c r="K7" i="41" s="1"/>
  <c r="F15" i="41"/>
  <c r="H15" i="41" s="1"/>
  <c r="K15" i="41" s="1"/>
  <c r="F23" i="41"/>
  <c r="F11" i="41"/>
  <c r="H11" i="41" s="1"/>
  <c r="K11" i="41" s="1"/>
  <c r="F25" i="41"/>
  <c r="F21" i="41"/>
  <c r="F24" i="41"/>
  <c r="F5" i="41"/>
  <c r="F20" i="41"/>
  <c r="F10" i="41"/>
  <c r="H10" i="41" s="1"/>
  <c r="K10" i="41" s="1"/>
  <c r="J26" i="41" l="1"/>
  <c r="K27" i="41"/>
  <c r="K28" i="41"/>
  <c r="H26" i="41"/>
  <c r="K72" i="41"/>
  <c r="H70" i="41"/>
  <c r="J70" i="41"/>
  <c r="K71" i="41"/>
  <c r="K49" i="41"/>
  <c r="H47" i="41"/>
  <c r="K48" i="41"/>
  <c r="J47" i="41"/>
  <c r="K47" i="41" s="1"/>
  <c r="K70" i="41" l="1"/>
  <c r="H25" i="41" l="1"/>
  <c r="K25" i="41" s="1"/>
  <c r="H24" i="41"/>
  <c r="K24" i="41" s="1"/>
  <c r="J22" i="41"/>
  <c r="K22" i="41" s="1"/>
  <c r="H21" i="41"/>
  <c r="K21" i="41" s="1"/>
  <c r="H20" i="41"/>
  <c r="K20" i="41" s="1"/>
  <c r="J19" i="41"/>
  <c r="K19" i="41" s="1"/>
  <c r="J13" i="41"/>
  <c r="K13" i="41" s="1"/>
  <c r="H5" i="41"/>
  <c r="K5" i="41" s="1"/>
  <c r="J4" i="41"/>
  <c r="K4" i="41" s="1"/>
  <c r="J93" i="41" l="1"/>
  <c r="K26" i="41"/>
  <c r="H23" i="41" l="1"/>
  <c r="K23" i="41" s="1"/>
  <c r="H3" i="41" l="1"/>
  <c r="K3" i="41" l="1"/>
  <c r="H93" i="41"/>
  <c r="K93" i="41" l="1"/>
</calcChain>
</file>

<file path=xl/sharedStrings.xml><?xml version="1.0" encoding="utf-8"?>
<sst xmlns="http://schemas.openxmlformats.org/spreadsheetml/2006/main" count="252" uniqueCount="135">
  <si>
    <t xml:space="preserve">№ </t>
  </si>
  <si>
    <t>Найменування робіт, матеріалів та механізмів</t>
  </si>
  <si>
    <t>Код за ДК 016:2010</t>
  </si>
  <si>
    <t>Од. вим.</t>
  </si>
  <si>
    <t>Норма витрат</t>
  </si>
  <si>
    <t>Кіл-ть</t>
  </si>
  <si>
    <t>Вартість матеріалів та механізмів,
грн. (без ПДВ)</t>
  </si>
  <si>
    <t>Всього,
грн. (без ПДВ)</t>
  </si>
  <si>
    <t>Ціна, за одиницю</t>
  </si>
  <si>
    <t>Вартість,
всього</t>
  </si>
  <si>
    <t>1</t>
  </si>
  <si>
    <t>м2</t>
  </si>
  <si>
    <t>1.1</t>
  </si>
  <si>
    <t>Влаштування Металевого каркасу UA/CD (D116)</t>
  </si>
  <si>
    <t>1.2</t>
  </si>
  <si>
    <t>Підвіс ноніус верхня частина
 + Хомут ноніус для UA
 + шплінт</t>
  </si>
  <si>
    <t>компл.</t>
  </si>
  <si>
    <t>1.3</t>
  </si>
  <si>
    <t>Стельовий цвях КНАУФ Deckennagel</t>
  </si>
  <si>
    <t>шт</t>
  </si>
  <si>
    <t>1.4</t>
  </si>
  <si>
    <t>Профілі CD 60/27</t>
  </si>
  <si>
    <t>м</t>
  </si>
  <si>
    <t>1.5</t>
  </si>
  <si>
    <t>Поздовжній з'єднувач для CD</t>
  </si>
  <si>
    <t>1.6</t>
  </si>
  <si>
    <t>Профіль UA 50/40</t>
  </si>
  <si>
    <t>1.7</t>
  </si>
  <si>
    <t>Шуруп LB 3,5x16</t>
  </si>
  <si>
    <t>1.8</t>
  </si>
  <si>
    <t>Дворівневий з'єднувач для UA</t>
  </si>
  <si>
    <t>1.9</t>
  </si>
  <si>
    <t>Напрямний профіль UD 28/27</t>
  </si>
  <si>
    <t>1.10</t>
  </si>
  <si>
    <t>Обшивання ГКЛ листами по металевому каркасу</t>
  </si>
  <si>
    <t>1.11</t>
  </si>
  <si>
    <t>Плити ГКЛ КНАУФ 12,5мм</t>
  </si>
  <si>
    <t>1.12</t>
  </si>
  <si>
    <t>Шурупи КНАУФ TN 3,5x35</t>
  </si>
  <si>
    <t>1.13</t>
  </si>
  <si>
    <t>Шпаклювальний матеріал, наприклад, КНАУФ Уніфлотт</t>
  </si>
  <si>
    <t>кг</t>
  </si>
  <si>
    <t>1.14</t>
  </si>
  <si>
    <t>Розділова стрічка Trenn-Fix, ширина 65 мм</t>
  </si>
  <si>
    <t>1.15</t>
  </si>
  <si>
    <t>Стрічка для швів КНАУФ Kurt (торцеві крайки)</t>
  </si>
  <si>
    <t>1.16</t>
  </si>
  <si>
    <t>Шпаклювання стель по ГКЛ</t>
  </si>
  <si>
    <t>1.17</t>
  </si>
  <si>
    <t>Шпаклівка КНАУФ Finish</t>
  </si>
  <si>
    <t>1.18</t>
  </si>
  <si>
    <t>1.19</t>
  </si>
  <si>
    <t>Фарбування стель, за 2 рази</t>
  </si>
  <si>
    <t>1.20</t>
  </si>
  <si>
    <t>Грунтівка</t>
  </si>
  <si>
    <t>л</t>
  </si>
  <si>
    <t>1.21</t>
  </si>
  <si>
    <t>Фарба (згідно погодженого проекту)</t>
  </si>
  <si>
    <t>1.22</t>
  </si>
  <si>
    <t>2</t>
  </si>
  <si>
    <t>2.1</t>
  </si>
  <si>
    <t>Влаштування Металевого каркасу (С113)</t>
  </si>
  <si>
    <t>2.2</t>
  </si>
  <si>
    <t>Прямий підвіс для CD</t>
  </si>
  <si>
    <t>2.3</t>
  </si>
  <si>
    <t>2.4</t>
  </si>
  <si>
    <t>2.5</t>
  </si>
  <si>
    <t>2.6</t>
  </si>
  <si>
    <t>Однорівневий з'єднувач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</si>
  <si>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</si>
  <si>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</si>
  <si>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</si>
  <si>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</si>
  <si>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</si>
  <si>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</si>
  <si>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</si>
  <si>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</si>
  <si>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</si>
  <si>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</si>
  <si>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</si>
  <si>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</si>
  <si>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</si>
  <si>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</si>
  <si>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</si>
  <si>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</si>
  <si>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</si>
  <si>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</si>
  <si>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</si>
  <si>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</si>
  <si>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</si>
  <si>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</si>
  <si>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</si>
  <si>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</si>
  <si>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</si>
  <si>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</si>
  <si>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</si>
  <si>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3.13</t>
  </si>
  <si>
    <t>3.14</t>
  </si>
  <si>
    <t>3.15</t>
  </si>
  <si>
    <t>3.16</t>
  </si>
  <si>
    <t>3.17</t>
  </si>
  <si>
    <t>3.18</t>
  </si>
  <si>
    <t>3.19</t>
  </si>
  <si>
    <t>3.20</t>
  </si>
  <si>
    <t>3.21</t>
  </si>
  <si>
    <t>3.22</t>
  </si>
  <si>
    <t>4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</si>
  <si>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</si>
  <si>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</si>
  <si>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</si>
  <si>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</si>
  <si>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</si>
  <si>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</si>
  <si>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</si>
  <si>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</si>
  <si>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</si>
  <si>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4.10</t>
  </si>
  <si>
    <t>4.11</t>
  </si>
  <si>
    <t>4.12</t>
  </si>
  <si>
    <t>4.13</t>
  </si>
  <si>
    <t>4.14</t>
  </si>
  <si>
    <t>4.15</t>
  </si>
  <si>
    <t>4.16</t>
  </si>
  <si>
    <t>4.17</t>
  </si>
  <si>
    <t>4.18</t>
  </si>
  <si>
    <t>4.19</t>
  </si>
  <si>
    <t>4.20</t>
  </si>
  <si>
    <t>4.21</t>
  </si>
  <si>
    <t>4.22</t>
  </si>
  <si>
    <t>Всього грн., без ПДВ</t>
  </si>
  <si>
    <t>Влаштування підвісних стель з ГКЛ</t>
  </si>
  <si>
    <r>
      <t xml:space="preserve">Влаштування підвісних стель з ГКЛ
</t>
    </r>
    <r>
      <rPr>
        <sz val="12"/>
        <rFont val="Calibri"/>
        <family val="2"/>
        <charset val="204"/>
        <scheme val="minor"/>
      </rPr>
      <t>(опуск до 900мм)
на висоті від 4,2 до 7,7 метра від рівня підлоги. Монтаж на підвіси ноніуси з влаштуванням підкаркасу із посилених профілів UA.</t>
    </r>
  </si>
  <si>
    <r>
      <t xml:space="preserve">Влаштування підвісних стель з ГКЛ
</t>
    </r>
    <r>
      <rPr>
        <sz val="12"/>
        <rFont val="Calibri"/>
        <family val="2"/>
        <charset val="204"/>
        <scheme val="minor"/>
      </rPr>
      <t>(опуск 1 250 (1 850) мм)
на висоті від 3,900 до 4,5 метра від рівня підлоги</t>
    </r>
    <r>
      <rPr>
        <b/>
        <sz val="12"/>
        <rFont val="Calibri"/>
        <family val="2"/>
        <charset val="204"/>
        <scheme val="minor"/>
      </rPr>
      <t xml:space="preserve">. </t>
    </r>
    <r>
      <rPr>
        <sz val="12"/>
        <rFont val="Calibri"/>
        <family val="2"/>
        <charset val="204"/>
        <scheme val="minor"/>
      </rPr>
      <t>Монтаж на підвіси ноніуси з влаштуванням підкаркасу із посилених профілів UA.</t>
    </r>
  </si>
  <si>
    <t>Вартість робіт,
грн. (без ПДВ)</t>
  </si>
  <si>
    <r>
      <t xml:space="preserve">Влаштування підвісних стель з ГКЛ
</t>
    </r>
    <r>
      <rPr>
        <sz val="12"/>
        <rFont val="Calibri"/>
        <family val="2"/>
        <charset val="204"/>
        <scheme val="minor"/>
      </rPr>
      <t>(опуск до 1 300мм)
на висоті від 4,5 метра від рівня підлоги. Монтаж на підвіси ноніуси з влаштуванням підкаркасу із посилених профілів UA.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</si>
</sst>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name val="Arial"/>
      <family val="2"/>
    </font>
    <font>
      <sz val="10"/>
      <name val="Arial Cyr"/>
      <charset val="204"/>
    </font>
    <font>
      <sz val="12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5" fillId="0" borderId="0"/>
    <xf numFmtId="0" fontId="4" fillId="0" borderId="0" applyFont="0" applyFill="0" applyBorder="0" applyAlignment="0" applyProtection="0"/>
    <xf numFmtId="0" fontId="15" fillId="0" borderId="0">
      <alignment horizontal="left"/>
    </xf>
    <xf numFmtId="0" fontId="3" fillId="0" borderId="0"/>
    <xf numFmtId="0" fontId="16" fillId="0" borderId="0"/>
    <xf numFmtId="0" fontId="17" fillId="0" borderId="0"/>
  </cellStyleXfs>
  <cellXfs count="58">
    <xf numFmtId="0" fontId="0" fillId="0" borderId="0" xfId="0"/>
    <xf numFmtId="49" fontId="6" fillId="2" borderId="12" xfId="0" applyNumberFormat="1" applyFont="1" applyFill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right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center" vertical="center" wrapText="1"/>
    </xf>
    <xf numFmtId="4" fontId="10" fillId="3" borderId="12" xfId="0" applyNumberFormat="1" applyFont="1" applyFill="1" applyBorder="1" applyAlignment="1">
      <alignment horizontal="center" vertical="center" wrapText="1"/>
    </xf>
    <xf numFmtId="4" fontId="11" fillId="4" borderId="9" xfId="0" applyNumberFormat="1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alignment horizontal="center" vertical="center" wrapText="1"/>
      <protection locked="0"/>
    </xf>
    <xf numFmtId="4" fontId="12" fillId="5" borderId="6" xfId="0" applyNumberFormat="1" applyFont="1" applyFill="1" applyBorder="1" applyAlignment="1" applyProtection="1">
      <alignment horizontal="center" vertical="center" wrapText="1"/>
      <protection locked="0"/>
    </xf>
    <xf numFmtId="4" fontId="10" fillId="5" borderId="1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49" fontId="7" fillId="2" borderId="12" xfId="0" applyNumberFormat="1" applyFont="1" applyFill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 applyProtection="1">
      <alignment horizontal="center" vertical="center" wrapText="1"/>
      <protection locked="0"/>
    </xf>
    <xf numFmtId="49" fontId="10" fillId="5" borderId="11" xfId="0" applyNumberFormat="1" applyFont="1" applyFill="1" applyBorder="1" applyAlignment="1">
      <alignment horizontal="center" vertical="center" wrapText="1"/>
    </xf>
    <xf numFmtId="49" fontId="10" fillId="5" borderId="11" xfId="0" applyNumberFormat="1" applyFont="1" applyFill="1" applyBorder="1" applyAlignment="1">
      <alignment horizontal="left" vertical="center" wrapText="1"/>
    </xf>
    <xf numFmtId="49" fontId="10" fillId="5" borderId="6" xfId="0" applyNumberFormat="1" applyFont="1" applyFill="1" applyBorder="1" applyAlignment="1">
      <alignment horizontal="center" vertical="center" wrapText="1"/>
    </xf>
    <xf numFmtId="4" fontId="10" fillId="5" borderId="7" xfId="0" applyNumberFormat="1" applyFont="1" applyFill="1" applyBorder="1" applyAlignment="1">
      <alignment horizontal="center" vertical="center" wrapText="1"/>
    </xf>
    <xf numFmtId="4" fontId="7" fillId="0" borderId="14" xfId="0" applyNumberFormat="1" applyFont="1" applyBorder="1" applyAlignment="1">
      <alignment horizontal="center" vertical="center" wrapText="1"/>
    </xf>
    <xf numFmtId="4" fontId="6" fillId="0" borderId="14" xfId="0" applyNumberFormat="1" applyFont="1" applyBorder="1" applyAlignment="1">
      <alignment horizontal="center" vertical="center" wrapText="1"/>
    </xf>
    <xf numFmtId="4" fontId="10" fillId="5" borderId="15" xfId="0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10" fillId="5" borderId="20" xfId="0" applyNumberFormat="1" applyFont="1" applyFill="1" applyBorder="1" applyAlignment="1">
      <alignment horizontal="center" vertical="center" wrapText="1"/>
    </xf>
    <xf numFmtId="49" fontId="7" fillId="0" borderId="13" xfId="0" applyNumberFormat="1" applyFont="1" applyBorder="1" applyAlignment="1">
      <alignment horizontal="center" vertical="center" wrapText="1"/>
    </xf>
    <xf numFmtId="49" fontId="6" fillId="0" borderId="1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2" fillId="6" borderId="6" xfId="0" applyNumberFormat="1" applyFont="1" applyFill="1" applyBorder="1" applyAlignment="1" applyProtection="1">
      <alignment horizontal="center" vertical="center" wrapText="1"/>
      <protection locked="0"/>
    </xf>
    <xf numFmtId="4" fontId="8" fillId="6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6" borderId="4" xfId="0" applyNumberFormat="1" applyFont="1" applyFill="1" applyBorder="1" applyAlignment="1" applyProtection="1">
      <alignment horizontal="center" vertical="center" wrapText="1"/>
      <protection locked="0"/>
    </xf>
    <xf numFmtId="0" fontId="22" fillId="7" borderId="9" xfId="0" applyFont="1" applyFill="1" applyBorder="1" applyAlignment="1">
      <alignment horizontal="center" vertical="center" wrapText="1"/>
    </xf>
    <xf numFmtId="0" fontId="22" fillId="7" borderId="19" xfId="0" applyFont="1" applyFill="1" applyBorder="1" applyAlignment="1">
      <alignment horizontal="center" vertical="center" wrapText="1"/>
    </xf>
    <xf numFmtId="49" fontId="22" fillId="7" borderId="2" xfId="0" applyNumberFormat="1" applyFont="1" applyFill="1" applyBorder="1" applyAlignment="1">
      <alignment horizontal="center" vertical="center" wrapText="1"/>
    </xf>
    <xf numFmtId="49" fontId="22" fillId="7" borderId="16" xfId="0" applyNumberFormat="1" applyFont="1" applyFill="1" applyBorder="1" applyAlignment="1">
      <alignment horizontal="center" vertical="center" wrapText="1"/>
    </xf>
    <xf numFmtId="4" fontId="22" fillId="7" borderId="1" xfId="0" applyNumberFormat="1" applyFont="1" applyFill="1" applyBorder="1" applyAlignment="1">
      <alignment horizontal="center" vertical="center" wrapText="1"/>
    </xf>
    <xf numFmtId="4" fontId="22" fillId="7" borderId="2" xfId="0" applyNumberFormat="1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8" xfId="0" applyFont="1" applyFill="1" applyBorder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 wrapText="1"/>
    </xf>
    <xf numFmtId="0" fontId="21" fillId="7" borderId="5" xfId="0" applyFont="1" applyFill="1" applyBorder="1" applyAlignment="1">
      <alignment horizontal="center" vertical="center" wrapText="1"/>
    </xf>
    <xf numFmtId="0" fontId="20" fillId="7" borderId="9" xfId="0" applyFont="1" applyFill="1" applyBorder="1" applyAlignment="1">
      <alignment horizontal="center" vertical="center" wrapText="1"/>
    </xf>
    <xf numFmtId="0" fontId="20" fillId="7" borderId="10" xfId="0" applyFont="1" applyFill="1" applyBorder="1" applyAlignment="1">
      <alignment horizontal="center" vertical="center" wrapText="1"/>
    </xf>
    <xf numFmtId="49" fontId="20" fillId="7" borderId="2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0" fontId="20" fillId="7" borderId="1" xfId="0" applyFont="1" applyFill="1" applyBorder="1" applyAlignment="1">
      <alignment horizontal="center" vertical="center" wrapText="1"/>
    </xf>
    <xf numFmtId="0" fontId="20" fillId="7" borderId="5" xfId="0" applyFont="1" applyFill="1" applyBorder="1" applyAlignment="1">
      <alignment horizontal="center" vertical="center" wrapText="1"/>
    </xf>
    <xf numFmtId="0" fontId="20" fillId="7" borderId="2" xfId="0" applyFont="1" applyFill="1" applyBorder="1" applyAlignment="1">
      <alignment horizontal="center" vertical="center" wrapText="1"/>
    </xf>
    <xf numFmtId="0" fontId="21" fillId="7" borderId="2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9" fontId="20" fillId="7" borderId="17" xfId="0" applyNumberFormat="1" applyFont="1" applyFill="1" applyBorder="1" applyAlignment="1">
      <alignment horizontal="center" vertical="center" wrapText="1"/>
    </xf>
    <xf numFmtId="49" fontId="20" fillId="7" borderId="18" xfId="0" applyNumberFormat="1" applyFont="1" applyFill="1" applyBorder="1" applyAlignment="1">
      <alignment horizontal="center" vertical="center" wrapText="1"/>
    </xf>
    <xf numFmtId="0" fontId="20" fillId="7" borderId="21" xfId="0" applyFont="1" applyFill="1" applyBorder="1" applyAlignment="1">
      <alignment horizontal="center" vertical="center" wrapText="1"/>
    </xf>
    <xf numFmtId="0" fontId="20" fillId="7" borderId="22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10" fillId="4" borderId="10" xfId="0" applyFont="1" applyFill="1" applyBorder="1" applyAlignment="1">
      <alignment horizontal="center" vertical="center" wrapText="1"/>
    </xf>
  </cellXfs>
  <cellStyles count="7">
    <cellStyle name="Normal" xfId="0" builtinId="0"/>
    <cellStyle name="Обычный 2" xfId="1" xr:uid="{00000000-0005-0000-0000-000001000000}"/>
    <cellStyle name="Обычный 2 2" xfId="3" xr:uid="{00000000-0005-0000-0000-000002000000}"/>
    <cellStyle name="Обычный 2 2 2" xfId="6" xr:uid="{00000000-0005-0000-0000-000003000000}"/>
    <cellStyle name="Обычный 3" xfId="5" xr:uid="{00000000-0005-0000-0000-000004000000}"/>
    <cellStyle name="Обычный 3 2" xfId="4" xr:uid="{00000000-0005-0000-0000-000005000000}"/>
    <cellStyle name="Финансовый 2" xfId="2" xr:uid="{00000000-0005-0000-0000-000007000000}"/>
  </cellStyles>
  <dxfs count="3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Medium9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94"/>
  <sheetViews>
    <sheetView tabSelected="1" view="pageBreakPreview" zoomScale="115" zoomScaleNormal="115" zoomScaleSheetLayoutView="115" workbookViewId="0">
      <selection activeCell="J3" sqref="J3"/>
    </sheetView>
  </sheetViews>
  <sheetFormatPr baseColWidth="10" defaultColWidth="9.1640625" defaultRowHeight="15" outlineLevelRow="2" outlineLevelCol="1"/>
  <cols>
    <col min="1" max="1" width="8.6640625" style="25" customWidth="1"/>
    <col min="2" max="2" width="52" style="25" customWidth="1"/>
    <col min="3" max="3" width="10.6640625" style="25" hidden="1" customWidth="1" outlineLevel="1"/>
    <col min="4" max="4" width="9.6640625" style="25" customWidth="1" collapsed="1"/>
    <col min="5" max="5" width="9.6640625" style="25" hidden="1" customWidth="1" outlineLevel="1"/>
    <col min="6" max="6" width="10" style="25" customWidth="1" collapsed="1"/>
    <col min="7" max="7" width="11.6640625" style="25" hidden="1" customWidth="1" outlineLevel="1"/>
    <col min="8" max="8" width="13.6640625" style="25" hidden="1" customWidth="1" outlineLevel="1"/>
    <col min="9" max="9" width="11.6640625" style="25" customWidth="1" outlineLevel="1"/>
    <col min="10" max="10" width="13.6640625" style="25" customWidth="1" outlineLevel="1"/>
    <col min="11" max="11" width="18.6640625" style="25" hidden="1" customWidth="1"/>
    <col min="12" max="16384" width="9.1640625" style="25"/>
  </cols>
  <sheetData>
    <row r="1" spans="1:11" ht="50" customHeight="1">
      <c r="A1" s="43" t="s">
        <v>0</v>
      </c>
      <c r="B1" s="43" t="s">
        <v>1</v>
      </c>
      <c r="C1" s="54" t="s">
        <v>2</v>
      </c>
      <c r="D1" s="45" t="s">
        <v>3</v>
      </c>
      <c r="E1" s="52" t="s">
        <v>4</v>
      </c>
      <c r="F1" s="47" t="s">
        <v>5</v>
      </c>
      <c r="G1" s="49" t="s">
        <v>6</v>
      </c>
      <c r="H1" s="47"/>
      <c r="I1" s="50" t="s">
        <v>133</v>
      </c>
      <c r="J1" s="51"/>
      <c r="K1" s="56" t="s">
        <v>7</v>
      </c>
    </row>
    <row r="2" spans="1:11" ht="30" customHeight="1" thickBot="1">
      <c r="A2" s="44"/>
      <c r="B2" s="44"/>
      <c r="C2" s="55"/>
      <c r="D2" s="46"/>
      <c r="E2" s="53"/>
      <c r="F2" s="48"/>
      <c r="G2" s="40" t="s">
        <v>8</v>
      </c>
      <c r="H2" s="39" t="s">
        <v>9</v>
      </c>
      <c r="I2" s="41" t="s">
        <v>8</v>
      </c>
      <c r="J2" s="42" t="s">
        <v>9</v>
      </c>
      <c r="K2" s="57"/>
    </row>
    <row r="3" spans="1:11" s="10" customFormat="1" ht="85">
      <c r="A3" s="16" t="s">
        <v>10</v>
      </c>
      <c r="B3" s="17" t="s">
        <v>131</v>
      </c>
      <c r="C3" s="26"/>
      <c r="D3" s="18" t="s">
        <v>11</v>
      </c>
      <c r="E3" s="22"/>
      <c r="F3" s="19">
        <v>96.45</v>
      </c>
      <c r="G3" s="8"/>
      <c r="H3" s="19">
        <f>SUM(H4:H25)</f>
        <v>0</v>
      </c>
      <c r="I3" s="30"/>
      <c r="J3" s="19">
        <f>SUM(J4:J13)</f>
        <v>53047.5</v>
      </c>
      <c r="K3" s="9">
        <f>H3+J3</f>
        <v>53047.5</v>
      </c>
    </row>
    <row r="4" spans="1:11" s="24" customFormat="1" ht="16" outlineLevel="1" collapsed="1">
      <c r="A4" s="11" t="s">
        <v>12</v>
      </c>
      <c r="B4" s="12" t="s">
        <v>13</v>
      </c>
      <c r="C4" s="27"/>
      <c r="D4" s="13"/>
      <c r="E4" s="20"/>
      <c r="F4" s="14">
        <f>F3</f>
        <v>96.45</v>
      </c>
      <c r="G4" s="15"/>
      <c r="H4" s="14"/>
      <c r="I4" s="31">
        <v>400</v>
      </c>
      <c r="J4" s="14">
        <f t="shared" ref="J4" si="0">$F4*I4</f>
        <v>38580</v>
      </c>
      <c r="K4" s="5">
        <f t="shared" ref="K4:K25" si="1">H4+J4</f>
        <v>38580</v>
      </c>
    </row>
    <row r="5" spans="1:11" s="24" customFormat="1" ht="48" hidden="1" outlineLevel="2">
      <c r="A5" s="1" t="s">
        <v>14</v>
      </c>
      <c r="B5" s="2" t="s">
        <v>15</v>
      </c>
      <c r="C5" s="28"/>
      <c r="D5" s="3" t="s">
        <v>16</v>
      </c>
      <c r="E5" s="21">
        <v>0.8</v>
      </c>
      <c r="F5" s="4">
        <f>E5*F4</f>
        <v>77.160000000000011</v>
      </c>
      <c r="G5" s="7"/>
      <c r="H5" s="4">
        <f t="shared" ref="H5:H12" si="2">$F5*G5</f>
        <v>0</v>
      </c>
      <c r="I5" s="32"/>
      <c r="J5" s="14"/>
      <c r="K5" s="5">
        <f t="shared" si="1"/>
        <v>0</v>
      </c>
    </row>
    <row r="6" spans="1:11" s="24" customFormat="1" ht="16" hidden="1" outlineLevel="2">
      <c r="A6" s="1" t="s">
        <v>17</v>
      </c>
      <c r="B6" s="2" t="s">
        <v>18</v>
      </c>
      <c r="C6" s="28"/>
      <c r="D6" s="3" t="s">
        <v>19</v>
      </c>
      <c r="E6" s="21">
        <f>1.8</f>
        <v>1.8</v>
      </c>
      <c r="F6" s="4">
        <f>E6*F4</f>
        <v>173.61</v>
      </c>
      <c r="G6" s="7"/>
      <c r="H6" s="4">
        <f t="shared" si="2"/>
        <v>0</v>
      </c>
      <c r="I6" s="32"/>
      <c r="J6" s="14"/>
      <c r="K6" s="5">
        <f t="shared" si="1"/>
        <v>0</v>
      </c>
    </row>
    <row r="7" spans="1:11" s="24" customFormat="1" ht="16" hidden="1" outlineLevel="2">
      <c r="A7" s="1" t="s">
        <v>20</v>
      </c>
      <c r="B7" s="2" t="s">
        <v>21</v>
      </c>
      <c r="C7" s="28"/>
      <c r="D7" s="3" t="s">
        <v>22</v>
      </c>
      <c r="E7" s="21">
        <v>2.1</v>
      </c>
      <c r="F7" s="4">
        <f>E7*F4</f>
        <v>202.54500000000002</v>
      </c>
      <c r="G7" s="7"/>
      <c r="H7" s="4">
        <f t="shared" si="2"/>
        <v>0</v>
      </c>
      <c r="I7" s="32"/>
      <c r="J7" s="14"/>
      <c r="K7" s="5">
        <f t="shared" si="1"/>
        <v>0</v>
      </c>
    </row>
    <row r="8" spans="1:11" s="24" customFormat="1" ht="16" hidden="1" outlineLevel="2">
      <c r="A8" s="1" t="s">
        <v>23</v>
      </c>
      <c r="B8" s="2" t="s">
        <v>24</v>
      </c>
      <c r="C8" s="28"/>
      <c r="D8" s="3" t="s">
        <v>19</v>
      </c>
      <c r="E8" s="21">
        <f>0.4</f>
        <v>0.4</v>
      </c>
      <c r="F8" s="4">
        <f>E8*F4</f>
        <v>38.580000000000005</v>
      </c>
      <c r="G8" s="7"/>
      <c r="H8" s="4">
        <f t="shared" si="2"/>
        <v>0</v>
      </c>
      <c r="I8" s="32"/>
      <c r="J8" s="14"/>
      <c r="K8" s="5">
        <f t="shared" si="1"/>
        <v>0</v>
      </c>
    </row>
    <row r="9" spans="1:11" s="24" customFormat="1" ht="16" hidden="1" outlineLevel="2">
      <c r="A9" s="1" t="s">
        <v>25</v>
      </c>
      <c r="B9" s="2" t="s">
        <v>26</v>
      </c>
      <c r="C9" s="28"/>
      <c r="D9" s="3" t="s">
        <v>22</v>
      </c>
      <c r="E9" s="21">
        <f>(1.4+0.06)</f>
        <v>1.46</v>
      </c>
      <c r="F9" s="4">
        <f>E9*F4</f>
        <v>140.81700000000001</v>
      </c>
      <c r="G9" s="7"/>
      <c r="H9" s="4">
        <f t="shared" si="2"/>
        <v>0</v>
      </c>
      <c r="I9" s="32"/>
      <c r="J9" s="14"/>
      <c r="K9" s="5">
        <f t="shared" si="1"/>
        <v>0</v>
      </c>
    </row>
    <row r="10" spans="1:11" s="24" customFormat="1" ht="16" hidden="1" outlineLevel="2">
      <c r="A10" s="1" t="s">
        <v>27</v>
      </c>
      <c r="B10" s="2" t="s">
        <v>28</v>
      </c>
      <c r="C10" s="28"/>
      <c r="D10" s="3" t="s">
        <v>19</v>
      </c>
      <c r="E10" s="21">
        <v>2.2999999999999998</v>
      </c>
      <c r="F10" s="4">
        <f>E10*F4</f>
        <v>221.83499999999998</v>
      </c>
      <c r="G10" s="7"/>
      <c r="H10" s="4">
        <f t="shared" si="2"/>
        <v>0</v>
      </c>
      <c r="I10" s="32"/>
      <c r="J10" s="14"/>
      <c r="K10" s="5">
        <f t="shared" si="1"/>
        <v>0</v>
      </c>
    </row>
    <row r="11" spans="1:11" s="24" customFormat="1" ht="16" hidden="1" outlineLevel="2">
      <c r="A11" s="1" t="s">
        <v>29</v>
      </c>
      <c r="B11" s="2" t="s">
        <v>30</v>
      </c>
      <c r="C11" s="28"/>
      <c r="D11" s="3" t="s">
        <v>19</v>
      </c>
      <c r="E11" s="21">
        <v>2.9</v>
      </c>
      <c r="F11" s="4">
        <f>E11*F4</f>
        <v>279.70499999999998</v>
      </c>
      <c r="G11" s="7"/>
      <c r="H11" s="4">
        <f t="shared" si="2"/>
        <v>0</v>
      </c>
      <c r="I11" s="32"/>
      <c r="J11" s="14"/>
      <c r="K11" s="5">
        <f t="shared" si="1"/>
        <v>0</v>
      </c>
    </row>
    <row r="12" spans="1:11" s="24" customFormat="1" ht="16" hidden="1" outlineLevel="2">
      <c r="A12" s="1" t="s">
        <v>31</v>
      </c>
      <c r="B12" s="2" t="s">
        <v>32</v>
      </c>
      <c r="C12" s="28"/>
      <c r="D12" s="3" t="s">
        <v>22</v>
      </c>
      <c r="E12" s="21">
        <v>0.8</v>
      </c>
      <c r="F12" s="4">
        <f>E12*F4</f>
        <v>77.160000000000011</v>
      </c>
      <c r="G12" s="7"/>
      <c r="H12" s="4">
        <f t="shared" si="2"/>
        <v>0</v>
      </c>
      <c r="I12" s="32"/>
      <c r="J12" s="14"/>
      <c r="K12" s="5">
        <f t="shared" si="1"/>
        <v>0</v>
      </c>
    </row>
    <row r="13" spans="1:11" s="24" customFormat="1" ht="16" outlineLevel="1" collapsed="1">
      <c r="A13" s="11" t="s">
        <v>33</v>
      </c>
      <c r="B13" s="12" t="s">
        <v>34</v>
      </c>
      <c r="C13" s="27"/>
      <c r="D13" s="13"/>
      <c r="E13" s="20"/>
      <c r="F13" s="14">
        <f>F3</f>
        <v>96.45</v>
      </c>
      <c r="G13" s="15"/>
      <c r="H13" s="14"/>
      <c r="I13" s="31">
        <v>150</v>
      </c>
      <c r="J13" s="14">
        <f t="shared" ref="J13" si="3">$F13*I13</f>
        <v>14467.5</v>
      </c>
      <c r="K13" s="5">
        <f t="shared" si="1"/>
        <v>14467.5</v>
      </c>
    </row>
    <row r="14" spans="1:11" s="24" customFormat="1" ht="16" hidden="1" outlineLevel="2">
      <c r="A14" s="1" t="s">
        <v>35</v>
      </c>
      <c r="B14" s="2" t="s">
        <v>36</v>
      </c>
      <c r="C14" s="28"/>
      <c r="D14" s="3" t="s">
        <v>11</v>
      </c>
      <c r="E14" s="21">
        <v>1.1499999999999999</v>
      </c>
      <c r="F14" s="4">
        <f>E14*F13</f>
        <v>110.91749999999999</v>
      </c>
      <c r="G14" s="7"/>
      <c r="H14" s="4">
        <f>$F14*G14</f>
        <v>0</v>
      </c>
      <c r="I14" s="32"/>
      <c r="J14" s="14"/>
      <c r="K14" s="5">
        <f t="shared" si="1"/>
        <v>0</v>
      </c>
    </row>
    <row r="15" spans="1:11" s="24" customFormat="1" ht="16" hidden="1" outlineLevel="2">
      <c r="A15" s="1" t="s">
        <v>37</v>
      </c>
      <c r="B15" s="2" t="s">
        <v>38</v>
      </c>
      <c r="C15" s="28"/>
      <c r="D15" s="3" t="s">
        <v>19</v>
      </c>
      <c r="E15" s="21">
        <v>17</v>
      </c>
      <c r="F15" s="4">
        <f>E15*F13</f>
        <v>1639.65</v>
      </c>
      <c r="G15" s="7"/>
      <c r="H15" s="4">
        <f t="shared" ref="H15:H18" si="4">$F15*G15</f>
        <v>0</v>
      </c>
      <c r="I15" s="32"/>
      <c r="J15" s="14"/>
      <c r="K15" s="5">
        <f t="shared" si="1"/>
        <v>0</v>
      </c>
    </row>
    <row r="16" spans="1:11" s="24" customFormat="1" ht="16" hidden="1" outlineLevel="2">
      <c r="A16" s="1" t="s">
        <v>39</v>
      </c>
      <c r="B16" s="2" t="s">
        <v>40</v>
      </c>
      <c r="C16" s="28"/>
      <c r="D16" s="3" t="s">
        <v>41</v>
      </c>
      <c r="E16" s="21">
        <f>0.3*1.5</f>
        <v>0.44999999999999996</v>
      </c>
      <c r="F16" s="4">
        <f>E16*F13</f>
        <v>43.402499999999996</v>
      </c>
      <c r="G16" s="7"/>
      <c r="H16" s="4">
        <f t="shared" si="4"/>
        <v>0</v>
      </c>
      <c r="I16" s="32"/>
      <c r="J16" s="14"/>
      <c r="K16" s="5">
        <f t="shared" si="1"/>
        <v>0</v>
      </c>
    </row>
    <row r="17" spans="1:11" s="24" customFormat="1" ht="16" hidden="1" outlineLevel="2">
      <c r="A17" s="1" t="s">
        <v>42</v>
      </c>
      <c r="B17" s="2" t="s">
        <v>43</v>
      </c>
      <c r="C17" s="28"/>
      <c r="D17" s="3" t="s">
        <v>22</v>
      </c>
      <c r="E17" s="21">
        <f>0.4*1.5</f>
        <v>0.60000000000000009</v>
      </c>
      <c r="F17" s="4">
        <f>E17*F13</f>
        <v>57.870000000000012</v>
      </c>
      <c r="G17" s="7"/>
      <c r="H17" s="4">
        <f t="shared" si="4"/>
        <v>0</v>
      </c>
      <c r="I17" s="32"/>
      <c r="J17" s="14"/>
      <c r="K17" s="5">
        <f t="shared" si="1"/>
        <v>0</v>
      </c>
    </row>
    <row r="18" spans="1:11" s="24" customFormat="1" ht="16" hidden="1" outlineLevel="2">
      <c r="A18" s="1" t="s">
        <v>44</v>
      </c>
      <c r="B18" s="2" t="s">
        <v>45</v>
      </c>
      <c r="C18" s="28"/>
      <c r="D18" s="3" t="s">
        <v>22</v>
      </c>
      <c r="E18" s="21">
        <f>0.45*1.5</f>
        <v>0.67500000000000004</v>
      </c>
      <c r="F18" s="4">
        <f>E18*F13</f>
        <v>65.103750000000005</v>
      </c>
      <c r="G18" s="7"/>
      <c r="H18" s="4">
        <f t="shared" si="4"/>
        <v>0</v>
      </c>
      <c r="I18" s="32"/>
      <c r="J18" s="14"/>
      <c r="K18" s="5">
        <f t="shared" si="1"/>
        <v>0</v>
      </c>
    </row>
    <row r="19" spans="1:11" s="24" customFormat="1" ht="16" outlineLevel="1" collapsed="1">
      <c r="A19" s="11" t="s">
        <v>46</v>
      </c>
      <c r="B19" s="12" t="s">
        <v>47</v>
      </c>
      <c r="C19" s="27"/>
      <c r="D19" s="13"/>
      <c r="E19" s="20"/>
      <c r="F19" s="14">
        <f>F3</f>
        <v>96.45</v>
      </c>
      <c r="G19" s="15"/>
      <c r="H19" s="14"/>
      <c r="I19" s="31">
        <v>400</v>
      </c>
      <c r="J19" s="14">
        <f t="shared" ref="J19" si="5">$F19*I19</f>
        <v>38580</v>
      </c>
      <c r="K19" s="5">
        <f t="shared" si="1"/>
        <v>38580</v>
      </c>
    </row>
    <row r="20" spans="1:11" s="24" customFormat="1" ht="16" hidden="1" outlineLevel="2">
      <c r="A20" s="1" t="s">
        <v>48</v>
      </c>
      <c r="B20" s="2" t="s">
        <v>49</v>
      </c>
      <c r="C20" s="28"/>
      <c r="D20" s="3" t="s">
        <v>41</v>
      </c>
      <c r="E20" s="21">
        <v>2.8</v>
      </c>
      <c r="F20" s="4">
        <f>E20*F19</f>
        <v>270.06</v>
      </c>
      <c r="G20" s="7"/>
      <c r="H20" s="4">
        <f t="shared" ref="H20:H21" si="6">$F20*G20</f>
        <v>0</v>
      </c>
      <c r="I20" s="32"/>
      <c r="J20" s="14"/>
      <c r="K20" s="5">
        <f t="shared" si="1"/>
        <v>0</v>
      </c>
    </row>
    <row r="21" spans="1:11" s="24" customFormat="1" ht="16" hidden="1" outlineLevel="2">
      <c r="A21" s="1" t="s">
        <v>50</v>
      </c>
      <c r="B21" s="2"/>
      <c r="C21" s="28"/>
      <c r="D21" s="3"/>
      <c r="E21" s="21"/>
      <c r="F21" s="4">
        <f>E21*F19</f>
        <v>0</v>
      </c>
      <c r="G21" s="7"/>
      <c r="H21" s="4">
        <f t="shared" si="6"/>
        <v>0</v>
      </c>
      <c r="I21" s="32"/>
      <c r="J21" s="14"/>
      <c r="K21" s="5">
        <f t="shared" si="1"/>
        <v>0</v>
      </c>
    </row>
    <row r="22" spans="1:11" s="24" customFormat="1" ht="16" outlineLevel="1" collapsed="1">
      <c r="A22" s="11" t="s">
        <v>51</v>
      </c>
      <c r="B22" s="12" t="s">
        <v>52</v>
      </c>
      <c r="C22" s="27"/>
      <c r="D22" s="13"/>
      <c r="E22" s="20"/>
      <c r="F22" s="14">
        <f>F3</f>
        <v>96.45</v>
      </c>
      <c r="G22" s="15"/>
      <c r="H22" s="14"/>
      <c r="I22" s="31">
        <v>150</v>
      </c>
      <c r="J22" s="14">
        <f t="shared" ref="J22" si="7">$F22*I22</f>
        <v>14467.5</v>
      </c>
      <c r="K22" s="5">
        <f t="shared" si="1"/>
        <v>14467.5</v>
      </c>
    </row>
    <row r="23" spans="1:11" s="24" customFormat="1" ht="16" hidden="1" outlineLevel="2">
      <c r="A23" s="1" t="s">
        <v>53</v>
      </c>
      <c r="B23" s="2" t="s">
        <v>54</v>
      </c>
      <c r="C23" s="28"/>
      <c r="D23" s="3" t="s">
        <v>55</v>
      </c>
      <c r="E23" s="21">
        <v>0.2</v>
      </c>
      <c r="F23" s="4">
        <f>E23*F22</f>
        <v>19.290000000000003</v>
      </c>
      <c r="G23" s="7"/>
      <c r="H23" s="4">
        <f>$F23*G23</f>
        <v>0</v>
      </c>
      <c r="I23" s="32"/>
      <c r="J23" s="14"/>
      <c r="K23" s="5">
        <f t="shared" si="1"/>
        <v>0</v>
      </c>
    </row>
    <row r="24" spans="1:11" s="24" customFormat="1" ht="16" hidden="1" outlineLevel="2">
      <c r="A24" s="1" t="s">
        <v>56</v>
      </c>
      <c r="B24" s="2" t="s">
        <v>57</v>
      </c>
      <c r="C24" s="28"/>
      <c r="D24" s="3" t="s">
        <v>55</v>
      </c>
      <c r="E24" s="21">
        <v>0.25</v>
      </c>
      <c r="F24" s="4">
        <f>E24*F22</f>
        <v>24.112500000000001</v>
      </c>
      <c r="G24" s="7"/>
      <c r="H24" s="4">
        <f t="shared" ref="H24:H25" si="8">$F24*G24</f>
        <v>0</v>
      </c>
      <c r="I24" s="32"/>
      <c r="J24" s="14"/>
      <c r="K24" s="5">
        <f t="shared" si="1"/>
        <v>0</v>
      </c>
    </row>
    <row r="25" spans="1:11" s="24" customFormat="1" ht="16" hidden="1" outlineLevel="2">
      <c r="A25" s="1" t="s">
        <v>58</v>
      </c>
      <c r="B25" s="2"/>
      <c r="C25" s="28"/>
      <c r="D25" s="3"/>
      <c r="E25" s="23"/>
      <c r="F25" s="4">
        <f>E25*F22</f>
        <v>0</v>
      </c>
      <c r="G25" s="7"/>
      <c r="H25" s="4">
        <f t="shared" si="8"/>
        <v>0</v>
      </c>
      <c r="I25" s="32"/>
      <c r="J25" s="14"/>
      <c r="K25" s="5">
        <f t="shared" si="1"/>
        <v>0</v>
      </c>
    </row>
    <row r="26" spans="1:11" s="10" customFormat="1" ht="17">
      <c r="A26" s="16" t="s">
        <v>59</v>
      </c>
      <c r="B26" s="17" t="s">
        <v>130</v>
      </c>
      <c r="C26" s="26"/>
      <c r="D26" s="18" t="s">
        <v>11</v>
      </c>
      <c r="E26" s="22"/>
      <c r="F26" s="19">
        <v>25.77</v>
      </c>
      <c r="G26" s="8"/>
      <c r="H26" s="19">
        <f>SUM(H27:H46)</f>
        <v>0</v>
      </c>
      <c r="I26" s="30"/>
      <c r="J26" s="19">
        <f>SUM(J27:J46)</f>
        <v>27058.5</v>
      </c>
      <c r="K26" s="9">
        <f>H26+J26</f>
        <v>27058.5</v>
      </c>
    </row>
    <row r="27" spans="1:11" s="24" customFormat="1" ht="16" outlineLevel="1" collapsed="1">
      <c r="A27" s="11" t="s">
        <v>60</v>
      </c>
      <c r="B27" s="12" t="s">
        <v>61</v>
      </c>
      <c r="C27" s="27"/>
      <c r="D27" s="13"/>
      <c r="E27" s="20"/>
      <c r="F27" s="14">
        <f>F26</f>
        <v>25.77</v>
      </c>
      <c r="G27" s="15"/>
      <c r="H27" s="14"/>
      <c r="I27" s="31">
        <v>350</v>
      </c>
      <c r="J27" s="14">
        <f t="shared" ref="J27" si="9">$F27*I27</f>
        <v>9019.5</v>
      </c>
      <c r="K27" s="5">
        <f t="shared" ref="K27:K46" si="10">H27+J27</f>
        <v>9019.5</v>
      </c>
    </row>
    <row r="28" spans="1:11" s="24" customFormat="1" ht="16" hidden="1" outlineLevel="2">
      <c r="A28" s="1" t="s">
        <v>62</v>
      </c>
      <c r="B28" s="2" t="s">
        <v>63</v>
      </c>
      <c r="C28" s="28"/>
      <c r="D28" s="3" t="s">
        <v>19</v>
      </c>
      <c r="E28" s="21">
        <v>0.7</v>
      </c>
      <c r="F28" s="4">
        <f>E28*F27</f>
        <v>18.038999999999998</v>
      </c>
      <c r="G28" s="7"/>
      <c r="H28" s="4">
        <f t="shared" ref="H28:H33" si="11">$F28*G28</f>
        <v>0</v>
      </c>
      <c r="I28" s="32"/>
      <c r="J28" s="14"/>
      <c r="K28" s="5">
        <f t="shared" si="10"/>
        <v>0</v>
      </c>
    </row>
    <row r="29" spans="1:11" s="24" customFormat="1" ht="16" hidden="1" outlineLevel="2">
      <c r="A29" s="1" t="s">
        <v>64</v>
      </c>
      <c r="B29" s="2" t="s">
        <v>18</v>
      </c>
      <c r="C29" s="28"/>
      <c r="D29" s="3" t="s">
        <v>19</v>
      </c>
      <c r="E29" s="21">
        <v>0.7</v>
      </c>
      <c r="F29" s="4">
        <f>E29*F27</f>
        <v>18.038999999999998</v>
      </c>
      <c r="G29" s="7"/>
      <c r="H29" s="4">
        <f t="shared" si="11"/>
        <v>0</v>
      </c>
      <c r="I29" s="32"/>
      <c r="J29" s="14"/>
      <c r="K29" s="5">
        <f t="shared" si="10"/>
        <v>0</v>
      </c>
    </row>
    <row r="30" spans="1:11" s="24" customFormat="1" ht="16" hidden="1" outlineLevel="2">
      <c r="A30" s="1" t="s">
        <v>65</v>
      </c>
      <c r="B30" s="2" t="s">
        <v>21</v>
      </c>
      <c r="C30" s="28"/>
      <c r="D30" s="3" t="s">
        <v>22</v>
      </c>
      <c r="E30" s="21">
        <f>0.8+1.9</f>
        <v>2.7</v>
      </c>
      <c r="F30" s="4">
        <f>E30*F27</f>
        <v>69.579000000000008</v>
      </c>
      <c r="G30" s="7"/>
      <c r="H30" s="4">
        <f t="shared" si="11"/>
        <v>0</v>
      </c>
      <c r="I30" s="32"/>
      <c r="J30" s="14"/>
      <c r="K30" s="5">
        <f t="shared" si="10"/>
        <v>0</v>
      </c>
    </row>
    <row r="31" spans="1:11" s="24" customFormat="1" ht="16" hidden="1" outlineLevel="2">
      <c r="A31" s="1" t="s">
        <v>66</v>
      </c>
      <c r="B31" s="2" t="s">
        <v>24</v>
      </c>
      <c r="C31" s="28"/>
      <c r="D31" s="3" t="s">
        <v>19</v>
      </c>
      <c r="E31" s="21">
        <v>0.2</v>
      </c>
      <c r="F31" s="4">
        <f>E31*F27</f>
        <v>5.1539999999999999</v>
      </c>
      <c r="G31" s="7"/>
      <c r="H31" s="4">
        <f t="shared" si="11"/>
        <v>0</v>
      </c>
      <c r="I31" s="32"/>
      <c r="J31" s="14"/>
      <c r="K31" s="5">
        <f t="shared" si="10"/>
        <v>0</v>
      </c>
    </row>
    <row r="32" spans="1:11" s="24" customFormat="1" ht="16" hidden="1" outlineLevel="2">
      <c r="A32" s="1" t="s">
        <v>67</v>
      </c>
      <c r="B32" s="2" t="s">
        <v>68</v>
      </c>
      <c r="C32" s="28"/>
      <c r="D32" s="3" t="s">
        <v>19</v>
      </c>
      <c r="E32" s="21">
        <v>1.5</v>
      </c>
      <c r="F32" s="4">
        <f>E32*F27</f>
        <v>38.655000000000001</v>
      </c>
      <c r="G32" s="7"/>
      <c r="H32" s="4">
        <f t="shared" si="11"/>
        <v>0</v>
      </c>
      <c r="I32" s="32"/>
      <c r="J32" s="14"/>
      <c r="K32" s="5">
        <f t="shared" si="10"/>
        <v>0</v>
      </c>
    </row>
    <row r="33" spans="1:11" s="24" customFormat="1" ht="16" hidden="1" outlineLevel="2">
      <c r="A33" s="1" t="s">
        <v>69</v>
      </c>
      <c r="B33" s="2" t="s">
        <v>32</v>
      </c>
      <c r="C33" s="28"/>
      <c r="D33" s="3" t="s">
        <v>22</v>
      </c>
      <c r="E33" s="21">
        <v>0.4</v>
      </c>
      <c r="F33" s="4">
        <f>E33*F27</f>
        <v>10.308</v>
      </c>
      <c r="G33" s="7"/>
      <c r="H33" s="4">
        <f t="shared" si="11"/>
        <v>0</v>
      </c>
      <c r="I33" s="32"/>
      <c r="J33" s="14"/>
      <c r="K33" s="5">
        <f t="shared" si="10"/>
        <v>0</v>
      </c>
    </row>
    <row r="34" spans="1:11" s="24" customFormat="1" ht="16" outlineLevel="1" collapsed="1">
      <c r="A34" s="11" t="s">
        <v>70</v>
      </c>
      <c r="B34" s="12" t="s">
        <v>34</v>
      </c>
      <c r="C34" s="27"/>
      <c r="D34" s="13"/>
      <c r="E34" s="20"/>
      <c r="F34" s="14">
        <f>F26</f>
        <v>25.77</v>
      </c>
      <c r="G34" s="15"/>
      <c r="H34" s="14"/>
      <c r="I34" s="31">
        <v>150</v>
      </c>
      <c r="J34" s="14">
        <f t="shared" ref="J34" si="12">$F34*I34</f>
        <v>3865.5</v>
      </c>
      <c r="K34" s="5">
        <f t="shared" si="10"/>
        <v>3865.5</v>
      </c>
    </row>
    <row r="35" spans="1:11" s="24" customFormat="1" ht="16" hidden="1" outlineLevel="2">
      <c r="A35" s="1" t="s">
        <v>71</v>
      </c>
      <c r="B35" s="2" t="s">
        <v>36</v>
      </c>
      <c r="C35" s="28"/>
      <c r="D35" s="3" t="s">
        <v>11</v>
      </c>
      <c r="E35" s="21">
        <v>1.1499999999999999</v>
      </c>
      <c r="F35" s="4">
        <f>E35*F34</f>
        <v>29.635499999999997</v>
      </c>
      <c r="G35" s="7"/>
      <c r="H35" s="4">
        <f>$F35*G35</f>
        <v>0</v>
      </c>
      <c r="I35" s="32"/>
      <c r="J35" s="14"/>
      <c r="K35" s="5">
        <f t="shared" si="10"/>
        <v>0</v>
      </c>
    </row>
    <row r="36" spans="1:11" s="24" customFormat="1" ht="16" hidden="1" outlineLevel="2">
      <c r="A36" s="1" t="s">
        <v>72</v>
      </c>
      <c r="B36" s="2" t="s">
        <v>38</v>
      </c>
      <c r="C36" s="28"/>
      <c r="D36" s="3" t="s">
        <v>19</v>
      </c>
      <c r="E36" s="21">
        <v>17</v>
      </c>
      <c r="F36" s="4">
        <f>E36*F34</f>
        <v>438.09</v>
      </c>
      <c r="G36" s="7"/>
      <c r="H36" s="4">
        <f t="shared" ref="H36:H39" si="13">$F36*G36</f>
        <v>0</v>
      </c>
      <c r="I36" s="32"/>
      <c r="J36" s="14"/>
      <c r="K36" s="5">
        <f t="shared" si="10"/>
        <v>0</v>
      </c>
    </row>
    <row r="37" spans="1:11" s="24" customFormat="1" ht="16" hidden="1" outlineLevel="2">
      <c r="A37" s="1" t="s">
        <v>73</v>
      </c>
      <c r="B37" s="2" t="s">
        <v>40</v>
      </c>
      <c r="C37" s="28"/>
      <c r="D37" s="3" t="s">
        <v>41</v>
      </c>
      <c r="E37" s="21">
        <f>0.3*1.5</f>
        <v>0.44999999999999996</v>
      </c>
      <c r="F37" s="4">
        <f>E37*F34</f>
        <v>11.596499999999999</v>
      </c>
      <c r="G37" s="7"/>
      <c r="H37" s="4">
        <f t="shared" si="13"/>
        <v>0</v>
      </c>
      <c r="I37" s="32"/>
      <c r="J37" s="14"/>
      <c r="K37" s="5">
        <f t="shared" si="10"/>
        <v>0</v>
      </c>
    </row>
    <row r="38" spans="1:11" s="24" customFormat="1" ht="16" hidden="1" outlineLevel="2">
      <c r="A38" s="1" t="s">
        <v>74</v>
      </c>
      <c r="B38" s="2" t="s">
        <v>43</v>
      </c>
      <c r="C38" s="28"/>
      <c r="D38" s="3" t="s">
        <v>22</v>
      </c>
      <c r="E38" s="21">
        <f>0.4*1.5</f>
        <v>0.60000000000000009</v>
      </c>
      <c r="F38" s="4">
        <f>E38*F34</f>
        <v>15.462000000000002</v>
      </c>
      <c r="G38" s="7"/>
      <c r="H38" s="4">
        <f t="shared" si="13"/>
        <v>0</v>
      </c>
      <c r="I38" s="32"/>
      <c r="J38" s="14"/>
      <c r="K38" s="5">
        <f t="shared" si="10"/>
        <v>0</v>
      </c>
    </row>
    <row r="39" spans="1:11" s="24" customFormat="1" ht="16" hidden="1" outlineLevel="2">
      <c r="A39" s="1" t="s">
        <v>75</v>
      </c>
      <c r="B39" s="2" t="s">
        <v>45</v>
      </c>
      <c r="C39" s="28"/>
      <c r="D39" s="3" t="s">
        <v>22</v>
      </c>
      <c r="E39" s="21">
        <f>0.45*1.5</f>
        <v>0.67500000000000004</v>
      </c>
      <c r="F39" s="4">
        <f>E39*F34</f>
        <v>17.394750000000002</v>
      </c>
      <c r="G39" s="7"/>
      <c r="H39" s="4">
        <f t="shared" si="13"/>
        <v>0</v>
      </c>
      <c r="I39" s="32"/>
      <c r="J39" s="14"/>
      <c r="K39" s="5">
        <f t="shared" si="10"/>
        <v>0</v>
      </c>
    </row>
    <row r="40" spans="1:11" s="24" customFormat="1" ht="16" outlineLevel="1" collapsed="1">
      <c r="A40" s="11" t="s">
        <v>76</v>
      </c>
      <c r="B40" s="12" t="s">
        <v>47</v>
      </c>
      <c r="C40" s="27"/>
      <c r="D40" s="13"/>
      <c r="E40" s="20"/>
      <c r="F40" s="14">
        <f>F26</f>
        <v>25.77</v>
      </c>
      <c r="G40" s="15"/>
      <c r="H40" s="14"/>
      <c r="I40" s="31">
        <v>400</v>
      </c>
      <c r="J40" s="14">
        <f t="shared" ref="J40" si="14">$F40*I40</f>
        <v>10308</v>
      </c>
      <c r="K40" s="5">
        <f t="shared" si="10"/>
        <v>10308</v>
      </c>
    </row>
    <row r="41" spans="1:11" s="24" customFormat="1" ht="16" hidden="1" outlineLevel="2">
      <c r="A41" s="1" t="s">
        <v>77</v>
      </c>
      <c r="B41" s="2" t="s">
        <v>49</v>
      </c>
      <c r="C41" s="28"/>
      <c r="D41" s="3" t="s">
        <v>41</v>
      </c>
      <c r="E41" s="21">
        <v>2.8</v>
      </c>
      <c r="F41" s="4">
        <f>E41*F40</f>
        <v>72.155999999999992</v>
      </c>
      <c r="G41" s="7"/>
      <c r="H41" s="4">
        <f t="shared" ref="H41:H42" si="15">$F41*G41</f>
        <v>0</v>
      </c>
      <c r="I41" s="32"/>
      <c r="J41" s="14"/>
      <c r="K41" s="5">
        <f t="shared" si="10"/>
        <v>0</v>
      </c>
    </row>
    <row r="42" spans="1:11" s="24" customFormat="1" ht="16" hidden="1" outlineLevel="2">
      <c r="A42" s="1" t="s">
        <v>78</v>
      </c>
      <c r="B42" s="2"/>
      <c r="C42" s="28"/>
      <c r="D42" s="3"/>
      <c r="E42" s="21"/>
      <c r="F42" s="4">
        <f>E42*F40</f>
        <v>0</v>
      </c>
      <c r="G42" s="7"/>
      <c r="H42" s="4">
        <f t="shared" si="15"/>
        <v>0</v>
      </c>
      <c r="I42" s="32"/>
      <c r="J42" s="14"/>
      <c r="K42" s="5">
        <f t="shared" si="10"/>
        <v>0</v>
      </c>
    </row>
    <row r="43" spans="1:11" s="24" customFormat="1" ht="16" outlineLevel="1" collapsed="1">
      <c r="A43" s="11" t="s">
        <v>79</v>
      </c>
      <c r="B43" s="12" t="s">
        <v>52</v>
      </c>
      <c r="C43" s="27"/>
      <c r="D43" s="13"/>
      <c r="E43" s="20"/>
      <c r="F43" s="14">
        <f>F26</f>
        <v>25.77</v>
      </c>
      <c r="G43" s="15"/>
      <c r="H43" s="14"/>
      <c r="I43" s="31">
        <v>150</v>
      </c>
      <c r="J43" s="14">
        <f t="shared" ref="J43" si="16">$F43*I43</f>
        <v>3865.5</v>
      </c>
      <c r="K43" s="5">
        <f t="shared" si="10"/>
        <v>3865.5</v>
      </c>
    </row>
    <row r="44" spans="1:11" s="24" customFormat="1" ht="16" hidden="1" outlineLevel="2">
      <c r="A44" s="1" t="s">
        <v>80</v>
      </c>
      <c r="B44" s="2" t="s">
        <v>54</v>
      </c>
      <c r="C44" s="28"/>
      <c r="D44" s="3" t="s">
        <v>55</v>
      </c>
      <c r="E44" s="21">
        <v>0.2</v>
      </c>
      <c r="F44" s="4">
        <f>E44*F43</f>
        <v>5.1539999999999999</v>
      </c>
      <c r="G44" s="7"/>
      <c r="H44" s="4">
        <f>$F44*G44</f>
        <v>0</v>
      </c>
      <c r="I44" s="32"/>
      <c r="J44" s="14"/>
      <c r="K44" s="5">
        <f t="shared" si="10"/>
        <v>0</v>
      </c>
    </row>
    <row r="45" spans="1:11" s="24" customFormat="1" ht="16" hidden="1" outlineLevel="2">
      <c r="A45" s="1" t="s">
        <v>81</v>
      </c>
      <c r="B45" s="2" t="s">
        <v>57</v>
      </c>
      <c r="C45" s="28"/>
      <c r="D45" s="3" t="s">
        <v>55</v>
      </c>
      <c r="E45" s="21">
        <v>0.25</v>
      </c>
      <c r="F45" s="4">
        <f>E45*F43</f>
        <v>6.4424999999999999</v>
      </c>
      <c r="G45" s="7"/>
      <c r="H45" s="4">
        <f t="shared" ref="H45:H46" si="17">$F45*G45</f>
        <v>0</v>
      </c>
      <c r="I45" s="32"/>
      <c r="J45" s="14"/>
      <c r="K45" s="5">
        <f t="shared" si="10"/>
        <v>0</v>
      </c>
    </row>
    <row r="46" spans="1:11" s="24" customFormat="1" ht="16" hidden="1" outlineLevel="2">
      <c r="A46" s="1" t="s">
        <v>82</v>
      </c>
      <c r="B46" s="2"/>
      <c r="C46" s="28"/>
      <c r="D46" s="3"/>
      <c r="E46" s="23"/>
      <c r="F46" s="4">
        <f>E46*F43</f>
        <v>0</v>
      </c>
      <c r="G46" s="7"/>
      <c r="H46" s="4">
        <f t="shared" si="17"/>
        <v>0</v>
      </c>
      <c r="I46" s="32"/>
      <c r="J46" s="14"/>
      <c r="K46" s="5">
        <f t="shared" si="10"/>
        <v>0</v>
      </c>
    </row>
    <row r="47" spans="1:11" s="10" customFormat="1" ht="85">
      <c r="A47" s="16" t="s">
        <v>83</v>
      </c>
      <c r="B47" s="17" t="s">
        <v>132</v>
      </c>
      <c r="C47" s="26"/>
      <c r="D47" s="18" t="s">
        <v>11</v>
      </c>
      <c r="E47" s="22"/>
      <c r="F47" s="19">
        <v>440.94</v>
      </c>
      <c r="G47" s="8"/>
      <c r="H47" s="19">
        <f>SUM(H48:H69)</f>
        <v>0</v>
      </c>
      <c r="I47" s="30"/>
      <c r="J47" s="19">
        <f>SUM(J48:J69)</f>
        <v>462987</v>
      </c>
      <c r="K47" s="9">
        <f>H47+J47</f>
        <v>462987</v>
      </c>
    </row>
    <row r="48" spans="1:11" s="24" customFormat="1" ht="16" outlineLevel="1" collapsed="1">
      <c r="A48" s="11" t="s">
        <v>84</v>
      </c>
      <c r="B48" s="12" t="s">
        <v>13</v>
      </c>
      <c r="C48" s="27"/>
      <c r="D48" s="13"/>
      <c r="E48" s="20"/>
      <c r="F48" s="14">
        <f>F47</f>
        <v>440.94</v>
      </c>
      <c r="G48" s="15"/>
      <c r="H48" s="14"/>
      <c r="I48" s="31">
        <v>350</v>
      </c>
      <c r="J48" s="14">
        <f t="shared" ref="J48" si="18">$F48*I48</f>
        <v>154329</v>
      </c>
      <c r="K48" s="5">
        <f t="shared" ref="K48:K69" si="19">H48+J48</f>
        <v>154329</v>
      </c>
    </row>
    <row r="49" spans="1:11" s="24" customFormat="1" ht="48" hidden="1" outlineLevel="2">
      <c r="A49" s="1" t="s">
        <v>85</v>
      </c>
      <c r="B49" s="2" t="s">
        <v>15</v>
      </c>
      <c r="C49" s="28"/>
      <c r="D49" s="3" t="s">
        <v>16</v>
      </c>
      <c r="E49" s="21">
        <v>0.8</v>
      </c>
      <c r="F49" s="4">
        <f>E49*F48</f>
        <v>352.75200000000001</v>
      </c>
      <c r="G49" s="7"/>
      <c r="H49" s="4">
        <f t="shared" ref="H49:H56" si="20">$F49*G49</f>
        <v>0</v>
      </c>
      <c r="I49" s="32"/>
      <c r="J49" s="14"/>
      <c r="K49" s="5">
        <f t="shared" si="19"/>
        <v>0</v>
      </c>
    </row>
    <row r="50" spans="1:11" s="24" customFormat="1" ht="16" hidden="1" outlineLevel="2">
      <c r="A50" s="1" t="s">
        <v>86</v>
      </c>
      <c r="B50" s="2" t="s">
        <v>18</v>
      </c>
      <c r="C50" s="28"/>
      <c r="D50" s="3" t="s">
        <v>19</v>
      </c>
      <c r="E50" s="21">
        <f>1.8</f>
        <v>1.8</v>
      </c>
      <c r="F50" s="4">
        <f>E50*F48</f>
        <v>793.69200000000001</v>
      </c>
      <c r="G50" s="7"/>
      <c r="H50" s="4">
        <f t="shared" si="20"/>
        <v>0</v>
      </c>
      <c r="I50" s="32"/>
      <c r="J50" s="14"/>
      <c r="K50" s="5">
        <f t="shared" si="19"/>
        <v>0</v>
      </c>
    </row>
    <row r="51" spans="1:11" s="24" customFormat="1" ht="16" hidden="1" outlineLevel="2">
      <c r="A51" s="1" t="s">
        <v>87</v>
      </c>
      <c r="B51" s="2" t="s">
        <v>21</v>
      </c>
      <c r="C51" s="28"/>
      <c r="D51" s="3" t="s">
        <v>22</v>
      </c>
      <c r="E51" s="21">
        <v>2.1</v>
      </c>
      <c r="F51" s="4">
        <f>E51*F48</f>
        <v>925.97400000000005</v>
      </c>
      <c r="G51" s="7"/>
      <c r="H51" s="4">
        <f t="shared" si="20"/>
        <v>0</v>
      </c>
      <c r="I51" s="32"/>
      <c r="J51" s="14"/>
      <c r="K51" s="5">
        <f t="shared" si="19"/>
        <v>0</v>
      </c>
    </row>
    <row r="52" spans="1:11" s="24" customFormat="1" ht="16" hidden="1" outlineLevel="2">
      <c r="A52" s="1" t="s">
        <v>88</v>
      </c>
      <c r="B52" s="2" t="s">
        <v>24</v>
      </c>
      <c r="C52" s="28"/>
      <c r="D52" s="3" t="s">
        <v>19</v>
      </c>
      <c r="E52" s="21">
        <f>0.4</f>
        <v>0.4</v>
      </c>
      <c r="F52" s="4">
        <f>E52*F48</f>
        <v>176.376</v>
      </c>
      <c r="G52" s="7"/>
      <c r="H52" s="4">
        <f t="shared" si="20"/>
        <v>0</v>
      </c>
      <c r="I52" s="32"/>
      <c r="J52" s="14"/>
      <c r="K52" s="5">
        <f t="shared" si="19"/>
        <v>0</v>
      </c>
    </row>
    <row r="53" spans="1:11" s="24" customFormat="1" ht="16" hidden="1" outlineLevel="2">
      <c r="A53" s="1" t="s">
        <v>89</v>
      </c>
      <c r="B53" s="2" t="s">
        <v>26</v>
      </c>
      <c r="C53" s="28"/>
      <c r="D53" s="3" t="s">
        <v>22</v>
      </c>
      <c r="E53" s="21">
        <f>(1.4+0.06)</f>
        <v>1.46</v>
      </c>
      <c r="F53" s="4">
        <f>E53*F48</f>
        <v>643.77239999999995</v>
      </c>
      <c r="G53" s="7"/>
      <c r="H53" s="4">
        <f t="shared" si="20"/>
        <v>0</v>
      </c>
      <c r="I53" s="32"/>
      <c r="J53" s="14"/>
      <c r="K53" s="5">
        <f t="shared" si="19"/>
        <v>0</v>
      </c>
    </row>
    <row r="54" spans="1:11" s="24" customFormat="1" ht="16" hidden="1" outlineLevel="2">
      <c r="A54" s="1" t="s">
        <v>90</v>
      </c>
      <c r="B54" s="2" t="s">
        <v>28</v>
      </c>
      <c r="C54" s="28"/>
      <c r="D54" s="3" t="s">
        <v>19</v>
      </c>
      <c r="E54" s="21">
        <v>2.2999999999999998</v>
      </c>
      <c r="F54" s="4">
        <f>E54*F48</f>
        <v>1014.1619999999999</v>
      </c>
      <c r="G54" s="7"/>
      <c r="H54" s="4">
        <f t="shared" si="20"/>
        <v>0</v>
      </c>
      <c r="I54" s="32"/>
      <c r="J54" s="14"/>
      <c r="K54" s="5">
        <f t="shared" si="19"/>
        <v>0</v>
      </c>
    </row>
    <row r="55" spans="1:11" s="24" customFormat="1" ht="16" hidden="1" outlineLevel="2">
      <c r="A55" s="1" t="s">
        <v>91</v>
      </c>
      <c r="B55" s="2" t="s">
        <v>30</v>
      </c>
      <c r="C55" s="28"/>
      <c r="D55" s="3" t="s">
        <v>19</v>
      </c>
      <c r="E55" s="21">
        <v>2.9</v>
      </c>
      <c r="F55" s="4">
        <f>E55*F48</f>
        <v>1278.7259999999999</v>
      </c>
      <c r="G55" s="7"/>
      <c r="H55" s="4">
        <f t="shared" si="20"/>
        <v>0</v>
      </c>
      <c r="I55" s="32"/>
      <c r="J55" s="14"/>
      <c r="K55" s="5">
        <f t="shared" si="19"/>
        <v>0</v>
      </c>
    </row>
    <row r="56" spans="1:11" s="24" customFormat="1" ht="16" hidden="1" outlineLevel="2">
      <c r="A56" s="1" t="s">
        <v>92</v>
      </c>
      <c r="B56" s="2" t="s">
        <v>32</v>
      </c>
      <c r="C56" s="28"/>
      <c r="D56" s="3" t="s">
        <v>22</v>
      </c>
      <c r="E56" s="21">
        <v>0.8</v>
      </c>
      <c r="F56" s="4">
        <f>E56*F48</f>
        <v>352.75200000000001</v>
      </c>
      <c r="G56" s="7"/>
      <c r="H56" s="4">
        <f t="shared" si="20"/>
        <v>0</v>
      </c>
      <c r="I56" s="32"/>
      <c r="J56" s="14"/>
      <c r="K56" s="5">
        <f t="shared" si="19"/>
        <v>0</v>
      </c>
    </row>
    <row r="57" spans="1:11" s="24" customFormat="1" ht="16" outlineLevel="1" collapsed="1">
      <c r="A57" s="11" t="s">
        <v>93</v>
      </c>
      <c r="B57" s="12" t="s">
        <v>34</v>
      </c>
      <c r="C57" s="27"/>
      <c r="D57" s="13"/>
      <c r="E57" s="20"/>
      <c r="F57" s="14">
        <f>F47</f>
        <v>440.94</v>
      </c>
      <c r="G57" s="15"/>
      <c r="H57" s="14"/>
      <c r="I57" s="31">
        <v>150</v>
      </c>
      <c r="J57" s="14">
        <f t="shared" ref="J57" si="21">$F57*I57</f>
        <v>66141</v>
      </c>
      <c r="K57" s="5">
        <f t="shared" si="19"/>
        <v>66141</v>
      </c>
    </row>
    <row r="58" spans="1:11" s="24" customFormat="1" ht="16" hidden="1" outlineLevel="2">
      <c r="A58" s="1" t="s">
        <v>94</v>
      </c>
      <c r="B58" s="2" t="s">
        <v>36</v>
      </c>
      <c r="C58" s="28"/>
      <c r="D58" s="3" t="s">
        <v>11</v>
      </c>
      <c r="E58" s="21">
        <v>1.1499999999999999</v>
      </c>
      <c r="F58" s="4">
        <f>E58*F57</f>
        <v>507.08099999999996</v>
      </c>
      <c r="G58" s="7"/>
      <c r="H58" s="4">
        <f>$F58*G58</f>
        <v>0</v>
      </c>
      <c r="I58" s="32"/>
      <c r="J58" s="14"/>
      <c r="K58" s="5">
        <f t="shared" si="19"/>
        <v>0</v>
      </c>
    </row>
    <row r="59" spans="1:11" s="24" customFormat="1" ht="16" hidden="1" outlineLevel="2">
      <c r="A59" s="1" t="s">
        <v>95</v>
      </c>
      <c r="B59" s="2" t="s">
        <v>38</v>
      </c>
      <c r="C59" s="28"/>
      <c r="D59" s="3" t="s">
        <v>19</v>
      </c>
      <c r="E59" s="21">
        <v>17</v>
      </c>
      <c r="F59" s="4">
        <f>E59*F57</f>
        <v>7495.98</v>
      </c>
      <c r="G59" s="7"/>
      <c r="H59" s="4">
        <f t="shared" ref="H59:H62" si="22">$F59*G59</f>
        <v>0</v>
      </c>
      <c r="I59" s="32"/>
      <c r="J59" s="14"/>
      <c r="K59" s="5">
        <f t="shared" si="19"/>
        <v>0</v>
      </c>
    </row>
    <row r="60" spans="1:11" s="24" customFormat="1" ht="16" hidden="1" outlineLevel="2">
      <c r="A60" s="1" t="s">
        <v>96</v>
      </c>
      <c r="B60" s="2" t="s">
        <v>40</v>
      </c>
      <c r="C60" s="28"/>
      <c r="D60" s="3" t="s">
        <v>41</v>
      </c>
      <c r="E60" s="21">
        <f>0.3*1.5</f>
        <v>0.44999999999999996</v>
      </c>
      <c r="F60" s="4">
        <f>E60*F57</f>
        <v>198.42299999999997</v>
      </c>
      <c r="G60" s="7"/>
      <c r="H60" s="4">
        <f t="shared" si="22"/>
        <v>0</v>
      </c>
      <c r="I60" s="32"/>
      <c r="J60" s="14"/>
      <c r="K60" s="5">
        <f t="shared" si="19"/>
        <v>0</v>
      </c>
    </row>
    <row r="61" spans="1:11" s="24" customFormat="1" ht="16" hidden="1" outlineLevel="2">
      <c r="A61" s="1" t="s">
        <v>97</v>
      </c>
      <c r="B61" s="2" t="s">
        <v>43</v>
      </c>
      <c r="C61" s="28"/>
      <c r="D61" s="3" t="s">
        <v>22</v>
      </c>
      <c r="E61" s="21">
        <f>0.4*1.5</f>
        <v>0.60000000000000009</v>
      </c>
      <c r="F61" s="4">
        <f>E61*F57</f>
        <v>264.56400000000002</v>
      </c>
      <c r="G61" s="7"/>
      <c r="H61" s="4">
        <f t="shared" si="22"/>
        <v>0</v>
      </c>
      <c r="I61" s="32"/>
      <c r="J61" s="14"/>
      <c r="K61" s="5">
        <f t="shared" si="19"/>
        <v>0</v>
      </c>
    </row>
    <row r="62" spans="1:11" s="24" customFormat="1" ht="16" hidden="1" outlineLevel="2">
      <c r="A62" s="1" t="s">
        <v>98</v>
      </c>
      <c r="B62" s="2" t="s">
        <v>45</v>
      </c>
      <c r="C62" s="28"/>
      <c r="D62" s="3" t="s">
        <v>22</v>
      </c>
      <c r="E62" s="21">
        <f>0.45*1.5</f>
        <v>0.67500000000000004</v>
      </c>
      <c r="F62" s="4">
        <f>E62*F57</f>
        <v>297.6345</v>
      </c>
      <c r="G62" s="7"/>
      <c r="H62" s="4">
        <f t="shared" si="22"/>
        <v>0</v>
      </c>
      <c r="I62" s="32"/>
      <c r="J62" s="14"/>
      <c r="K62" s="5">
        <f t="shared" si="19"/>
        <v>0</v>
      </c>
    </row>
    <row r="63" spans="1:11" s="24" customFormat="1" ht="16" outlineLevel="1" collapsed="1">
      <c r="A63" s="11" t="s">
        <v>99</v>
      </c>
      <c r="B63" s="12" t="s">
        <v>47</v>
      </c>
      <c r="C63" s="27"/>
      <c r="D63" s="13"/>
      <c r="E63" s="20"/>
      <c r="F63" s="14">
        <f>F47</f>
        <v>440.94</v>
      </c>
      <c r="G63" s="15"/>
      <c r="H63" s="14"/>
      <c r="I63" s="31">
        <v>400</v>
      </c>
      <c r="J63" s="14">
        <f t="shared" ref="J63" si="23">$F63*I63</f>
        <v>176376</v>
      </c>
      <c r="K63" s="5">
        <f t="shared" si="19"/>
        <v>176376</v>
      </c>
    </row>
    <row r="64" spans="1:11" s="24" customFormat="1" ht="16" hidden="1" outlineLevel="2">
      <c r="A64" s="1" t="s">
        <v>100</v>
      </c>
      <c r="B64" s="2" t="s">
        <v>49</v>
      </c>
      <c r="C64" s="28"/>
      <c r="D64" s="3" t="s">
        <v>41</v>
      </c>
      <c r="E64" s="21">
        <v>2.8</v>
      </c>
      <c r="F64" s="4">
        <f>E64*F63</f>
        <v>1234.6319999999998</v>
      </c>
      <c r="G64" s="7"/>
      <c r="H64" s="4">
        <f t="shared" ref="H64:H65" si="24">$F64*G64</f>
        <v>0</v>
      </c>
      <c r="I64" s="32"/>
      <c r="J64" s="14"/>
      <c r="K64" s="5">
        <f t="shared" si="19"/>
        <v>0</v>
      </c>
    </row>
    <row r="65" spans="1:11" s="24" customFormat="1" ht="16" hidden="1" outlineLevel="2">
      <c r="A65" s="1" t="s">
        <v>101</v>
      </c>
      <c r="B65" s="2"/>
      <c r="C65" s="28"/>
      <c r="D65" s="3"/>
      <c r="E65" s="21"/>
      <c r="F65" s="4">
        <f>E65*F63</f>
        <v>0</v>
      </c>
      <c r="G65" s="7"/>
      <c r="H65" s="4">
        <f t="shared" si="24"/>
        <v>0</v>
      </c>
      <c r="I65" s="32"/>
      <c r="J65" s="14"/>
      <c r="K65" s="5">
        <f t="shared" si="19"/>
        <v>0</v>
      </c>
    </row>
    <row r="66" spans="1:11" s="24" customFormat="1" ht="16" outlineLevel="1" collapsed="1">
      <c r="A66" s="11" t="s">
        <v>102</v>
      </c>
      <c r="B66" s="12" t="s">
        <v>52</v>
      </c>
      <c r="C66" s="27"/>
      <c r="D66" s="13"/>
      <c r="E66" s="20"/>
      <c r="F66" s="14">
        <f>F47</f>
        <v>440.94</v>
      </c>
      <c r="G66" s="15"/>
      <c r="H66" s="14"/>
      <c r="I66" s="31">
        <v>150</v>
      </c>
      <c r="J66" s="14">
        <f t="shared" ref="J66" si="25">$F66*I66</f>
        <v>66141</v>
      </c>
      <c r="K66" s="5">
        <f t="shared" si="19"/>
        <v>66141</v>
      </c>
    </row>
    <row r="67" spans="1:11" s="24" customFormat="1" ht="16" hidden="1" outlineLevel="2">
      <c r="A67" s="1" t="s">
        <v>103</v>
      </c>
      <c r="B67" s="2" t="s">
        <v>54</v>
      </c>
      <c r="C67" s="28"/>
      <c r="D67" s="3" t="s">
        <v>55</v>
      </c>
      <c r="E67" s="21">
        <v>0.2</v>
      </c>
      <c r="F67" s="4">
        <f>E67*F66</f>
        <v>88.188000000000002</v>
      </c>
      <c r="G67" s="7"/>
      <c r="H67" s="4">
        <f>$F67*G67</f>
        <v>0</v>
      </c>
      <c r="I67" s="32"/>
      <c r="J67" s="14"/>
      <c r="K67" s="5">
        <f t="shared" si="19"/>
        <v>0</v>
      </c>
    </row>
    <row r="68" spans="1:11" s="24" customFormat="1" ht="16" hidden="1" outlineLevel="2">
      <c r="A68" s="1" t="s">
        <v>104</v>
      </c>
      <c r="B68" s="2" t="s">
        <v>57</v>
      </c>
      <c r="C68" s="28"/>
      <c r="D68" s="3" t="s">
        <v>55</v>
      </c>
      <c r="E68" s="21">
        <v>0.25</v>
      </c>
      <c r="F68" s="4">
        <f>E68*F66</f>
        <v>110.235</v>
      </c>
      <c r="G68" s="7"/>
      <c r="H68" s="4">
        <f t="shared" ref="H68:H69" si="26">$F68*G68</f>
        <v>0</v>
      </c>
      <c r="I68" s="32"/>
      <c r="J68" s="14"/>
      <c r="K68" s="5">
        <f t="shared" si="19"/>
        <v>0</v>
      </c>
    </row>
    <row r="69" spans="1:11" s="24" customFormat="1" ht="16" hidden="1" outlineLevel="2">
      <c r="A69" s="1" t="s">
        <v>105</v>
      </c>
      <c r="B69" s="2"/>
      <c r="C69" s="28"/>
      <c r="D69" s="3"/>
      <c r="E69" s="23"/>
      <c r="F69" s="4">
        <f>E69*F66</f>
        <v>0</v>
      </c>
      <c r="G69" s="7"/>
      <c r="H69" s="4">
        <f t="shared" si="26"/>
        <v>0</v>
      </c>
      <c r="I69" s="32"/>
      <c r="J69" s="14"/>
      <c r="K69" s="5">
        <f t="shared" si="19"/>
        <v>0</v>
      </c>
    </row>
    <row r="70" spans="1:11" s="10" customFormat="1" ht="85">
      <c r="A70" s="16" t="s">
        <v>106</v>
      </c>
      <c r="B70" s="17" t="s">
        <v>134</v>
      </c>
      <c r="C70" s="26"/>
      <c r="D70" s="18" t="s">
        <v>11</v>
      </c>
      <c r="E70" s="22"/>
      <c r="F70" s="19">
        <v>809.02</v>
      </c>
      <c r="G70" s="8"/>
      <c r="H70" s="19">
        <f>SUM(H71:H92)</f>
        <v>0</v>
      </c>
      <c r="I70" s="30"/>
      <c r="J70" s="19">
        <f>SUM(J71:J92)</f>
        <v>889922</v>
      </c>
      <c r="K70" s="9">
        <f>H70+J70</f>
        <v>889922</v>
      </c>
    </row>
    <row r="71" spans="1:11" s="24" customFormat="1" ht="16" outlineLevel="1" collapsed="1">
      <c r="A71" s="11" t="s">
        <v>107</v>
      </c>
      <c r="B71" s="12" t="s">
        <v>13</v>
      </c>
      <c r="C71" s="27"/>
      <c r="D71" s="13"/>
      <c r="E71" s="20"/>
      <c r="F71" s="14">
        <f>F70</f>
        <v>809.02</v>
      </c>
      <c r="G71" s="15"/>
      <c r="H71" s="14"/>
      <c r="I71" s="31">
        <v>400</v>
      </c>
      <c r="J71" s="14">
        <f t="shared" ref="J71" si="27">$F71*I71</f>
        <v>323608</v>
      </c>
      <c r="K71" s="5">
        <f t="shared" ref="K71:K92" si="28">H71+J71</f>
        <v>323608</v>
      </c>
    </row>
    <row r="72" spans="1:11" s="24" customFormat="1" ht="48" hidden="1" outlineLevel="2">
      <c r="A72" s="1" t="s">
        <v>108</v>
      </c>
      <c r="B72" s="2" t="s">
        <v>15</v>
      </c>
      <c r="C72" s="28"/>
      <c r="D72" s="3" t="s">
        <v>16</v>
      </c>
      <c r="E72" s="21">
        <v>0.8</v>
      </c>
      <c r="F72" s="4">
        <f>E72*F71</f>
        <v>647.21600000000001</v>
      </c>
      <c r="G72" s="7"/>
      <c r="H72" s="4">
        <f t="shared" ref="H72:H79" si="29">$F72*G72</f>
        <v>0</v>
      </c>
      <c r="I72" s="32"/>
      <c r="J72" s="14"/>
      <c r="K72" s="5">
        <f t="shared" si="28"/>
        <v>0</v>
      </c>
    </row>
    <row r="73" spans="1:11" s="24" customFormat="1" ht="16" hidden="1" outlineLevel="2">
      <c r="A73" s="1" t="s">
        <v>109</v>
      </c>
      <c r="B73" s="2" t="s">
        <v>18</v>
      </c>
      <c r="C73" s="28"/>
      <c r="D73" s="3" t="s">
        <v>19</v>
      </c>
      <c r="E73" s="21">
        <f>1.8</f>
        <v>1.8</v>
      </c>
      <c r="F73" s="4">
        <f>E73*F71</f>
        <v>1456.2360000000001</v>
      </c>
      <c r="G73" s="7"/>
      <c r="H73" s="4">
        <f t="shared" si="29"/>
        <v>0</v>
      </c>
      <c r="I73" s="32"/>
      <c r="J73" s="14"/>
      <c r="K73" s="5">
        <f t="shared" si="28"/>
        <v>0</v>
      </c>
    </row>
    <row r="74" spans="1:11" s="24" customFormat="1" ht="16" hidden="1" outlineLevel="2">
      <c r="A74" s="1" t="s">
        <v>110</v>
      </c>
      <c r="B74" s="2" t="s">
        <v>21</v>
      </c>
      <c r="C74" s="28"/>
      <c r="D74" s="3" t="s">
        <v>22</v>
      </c>
      <c r="E74" s="21">
        <v>2.1</v>
      </c>
      <c r="F74" s="4">
        <f>E74*F71</f>
        <v>1698.942</v>
      </c>
      <c r="G74" s="7"/>
      <c r="H74" s="4">
        <f t="shared" si="29"/>
        <v>0</v>
      </c>
      <c r="I74" s="32"/>
      <c r="J74" s="14"/>
      <c r="K74" s="5">
        <f t="shared" si="28"/>
        <v>0</v>
      </c>
    </row>
    <row r="75" spans="1:11" s="24" customFormat="1" ht="16" hidden="1" outlineLevel="2">
      <c r="A75" s="1" t="s">
        <v>111</v>
      </c>
      <c r="B75" s="2" t="s">
        <v>24</v>
      </c>
      <c r="C75" s="28"/>
      <c r="D75" s="3" t="s">
        <v>19</v>
      </c>
      <c r="E75" s="21">
        <f>0.4</f>
        <v>0.4</v>
      </c>
      <c r="F75" s="4">
        <f>E75*F71</f>
        <v>323.608</v>
      </c>
      <c r="G75" s="7"/>
      <c r="H75" s="4">
        <f t="shared" si="29"/>
        <v>0</v>
      </c>
      <c r="I75" s="32"/>
      <c r="J75" s="14"/>
      <c r="K75" s="5">
        <f t="shared" si="28"/>
        <v>0</v>
      </c>
    </row>
    <row r="76" spans="1:11" s="24" customFormat="1" ht="16" hidden="1" outlineLevel="2">
      <c r="A76" s="1" t="s">
        <v>112</v>
      </c>
      <c r="B76" s="2" t="s">
        <v>26</v>
      </c>
      <c r="C76" s="28"/>
      <c r="D76" s="3" t="s">
        <v>22</v>
      </c>
      <c r="E76" s="21">
        <f>(1.4+0.06)</f>
        <v>1.46</v>
      </c>
      <c r="F76" s="4">
        <f>E76*F71</f>
        <v>1181.1692</v>
      </c>
      <c r="G76" s="7"/>
      <c r="H76" s="4">
        <f t="shared" si="29"/>
        <v>0</v>
      </c>
      <c r="I76" s="32"/>
      <c r="J76" s="14"/>
      <c r="K76" s="5">
        <f t="shared" si="28"/>
        <v>0</v>
      </c>
    </row>
    <row r="77" spans="1:11" s="24" customFormat="1" ht="16" hidden="1" outlineLevel="2">
      <c r="A77" s="1" t="s">
        <v>113</v>
      </c>
      <c r="B77" s="2" t="s">
        <v>28</v>
      </c>
      <c r="C77" s="28"/>
      <c r="D77" s="3" t="s">
        <v>19</v>
      </c>
      <c r="E77" s="21">
        <v>2.2999999999999998</v>
      </c>
      <c r="F77" s="4">
        <f>E77*F71</f>
        <v>1860.7459999999999</v>
      </c>
      <c r="G77" s="7"/>
      <c r="H77" s="4">
        <f t="shared" si="29"/>
        <v>0</v>
      </c>
      <c r="I77" s="32"/>
      <c r="J77" s="14"/>
      <c r="K77" s="5">
        <f t="shared" si="28"/>
        <v>0</v>
      </c>
    </row>
    <row r="78" spans="1:11" s="24" customFormat="1" ht="16" hidden="1" outlineLevel="2">
      <c r="A78" s="1" t="s">
        <v>114</v>
      </c>
      <c r="B78" s="2" t="s">
        <v>30</v>
      </c>
      <c r="C78" s="28"/>
      <c r="D78" s="3" t="s">
        <v>19</v>
      </c>
      <c r="E78" s="21">
        <v>2.9</v>
      </c>
      <c r="F78" s="4">
        <f>E78*F71</f>
        <v>2346.1579999999999</v>
      </c>
      <c r="G78" s="7"/>
      <c r="H78" s="4">
        <f t="shared" si="29"/>
        <v>0</v>
      </c>
      <c r="I78" s="32"/>
      <c r="J78" s="14"/>
      <c r="K78" s="5">
        <f t="shared" si="28"/>
        <v>0</v>
      </c>
    </row>
    <row r="79" spans="1:11" s="24" customFormat="1" ht="16" hidden="1" outlineLevel="2">
      <c r="A79" s="1" t="s">
        <v>115</v>
      </c>
      <c r="B79" s="2" t="s">
        <v>32</v>
      </c>
      <c r="C79" s="28"/>
      <c r="D79" s="3" t="s">
        <v>22</v>
      </c>
      <c r="E79" s="21">
        <v>0.8</v>
      </c>
      <c r="F79" s="4">
        <f>E79*F71</f>
        <v>647.21600000000001</v>
      </c>
      <c r="G79" s="7"/>
      <c r="H79" s="4">
        <f t="shared" si="29"/>
        <v>0</v>
      </c>
      <c r="I79" s="32"/>
      <c r="J79" s="14"/>
      <c r="K79" s="5">
        <f t="shared" si="28"/>
        <v>0</v>
      </c>
    </row>
    <row r="80" spans="1:11" s="24" customFormat="1" ht="16" outlineLevel="1" collapsed="1">
      <c r="A80" s="11" t="s">
        <v>116</v>
      </c>
      <c r="B80" s="12" t="s">
        <v>34</v>
      </c>
      <c r="C80" s="27"/>
      <c r="D80" s="13"/>
      <c r="E80" s="20"/>
      <c r="F80" s="14">
        <f>F70</f>
        <v>809.02</v>
      </c>
      <c r="G80" s="15"/>
      <c r="H80" s="14"/>
      <c r="I80" s="31">
        <v>150</v>
      </c>
      <c r="J80" s="14">
        <f t="shared" ref="J80" si="30">$F80*I80</f>
        <v>121353</v>
      </c>
      <c r="K80" s="5">
        <f t="shared" si="28"/>
        <v>121353</v>
      </c>
    </row>
    <row r="81" spans="1:11" s="24" customFormat="1" ht="16" hidden="1" outlineLevel="2">
      <c r="A81" s="1" t="s">
        <v>117</v>
      </c>
      <c r="B81" s="2" t="s">
        <v>36</v>
      </c>
      <c r="C81" s="28"/>
      <c r="D81" s="3" t="s">
        <v>11</v>
      </c>
      <c r="E81" s="21">
        <v>1.1499999999999999</v>
      </c>
      <c r="F81" s="4">
        <f>E81*F80</f>
        <v>930.37299999999993</v>
      </c>
      <c r="G81" s="7"/>
      <c r="H81" s="4">
        <f>$F81*G81</f>
        <v>0</v>
      </c>
      <c r="I81" s="32"/>
      <c r="J81" s="14"/>
      <c r="K81" s="5">
        <f t="shared" si="28"/>
        <v>0</v>
      </c>
    </row>
    <row r="82" spans="1:11" s="24" customFormat="1" ht="16" hidden="1" outlineLevel="2">
      <c r="A82" s="1" t="s">
        <v>118</v>
      </c>
      <c r="B82" s="2" t="s">
        <v>38</v>
      </c>
      <c r="C82" s="28"/>
      <c r="D82" s="3" t="s">
        <v>19</v>
      </c>
      <c r="E82" s="21">
        <v>17</v>
      </c>
      <c r="F82" s="4">
        <f>E82*F80</f>
        <v>13753.34</v>
      </c>
      <c r="G82" s="7"/>
      <c r="H82" s="4">
        <f t="shared" ref="H82:H85" si="31">$F82*G82</f>
        <v>0</v>
      </c>
      <c r="I82" s="32"/>
      <c r="J82" s="14"/>
      <c r="K82" s="5">
        <f t="shared" si="28"/>
        <v>0</v>
      </c>
    </row>
    <row r="83" spans="1:11" s="24" customFormat="1" ht="16" hidden="1" outlineLevel="2">
      <c r="A83" s="1" t="s">
        <v>119</v>
      </c>
      <c r="B83" s="2" t="s">
        <v>40</v>
      </c>
      <c r="C83" s="28"/>
      <c r="D83" s="3" t="s">
        <v>41</v>
      </c>
      <c r="E83" s="21">
        <f>0.3*1.5</f>
        <v>0.44999999999999996</v>
      </c>
      <c r="F83" s="4">
        <f>E83*F80</f>
        <v>364.05899999999997</v>
      </c>
      <c r="G83" s="7"/>
      <c r="H83" s="4">
        <f t="shared" si="31"/>
        <v>0</v>
      </c>
      <c r="I83" s="32"/>
      <c r="J83" s="14"/>
      <c r="K83" s="5">
        <f t="shared" si="28"/>
        <v>0</v>
      </c>
    </row>
    <row r="84" spans="1:11" s="24" customFormat="1" ht="16" hidden="1" outlineLevel="2">
      <c r="A84" s="1" t="s">
        <v>120</v>
      </c>
      <c r="B84" s="2" t="s">
        <v>43</v>
      </c>
      <c r="C84" s="28"/>
      <c r="D84" s="3" t="s">
        <v>22</v>
      </c>
      <c r="E84" s="21">
        <f>0.4*1.5</f>
        <v>0.60000000000000009</v>
      </c>
      <c r="F84" s="4">
        <f>E84*F80</f>
        <v>485.41200000000003</v>
      </c>
      <c r="G84" s="7"/>
      <c r="H84" s="4">
        <f t="shared" si="31"/>
        <v>0</v>
      </c>
      <c r="I84" s="32"/>
      <c r="J84" s="14"/>
      <c r="K84" s="5">
        <f t="shared" si="28"/>
        <v>0</v>
      </c>
    </row>
    <row r="85" spans="1:11" s="24" customFormat="1" ht="16" hidden="1" outlineLevel="2">
      <c r="A85" s="1" t="s">
        <v>121</v>
      </c>
      <c r="B85" s="2" t="s">
        <v>45</v>
      </c>
      <c r="C85" s="28"/>
      <c r="D85" s="3" t="s">
        <v>22</v>
      </c>
      <c r="E85" s="21">
        <f>0.45*1.5</f>
        <v>0.67500000000000004</v>
      </c>
      <c r="F85" s="4">
        <f>E85*F80</f>
        <v>546.08850000000007</v>
      </c>
      <c r="G85" s="7"/>
      <c r="H85" s="4">
        <f t="shared" si="31"/>
        <v>0</v>
      </c>
      <c r="I85" s="32"/>
      <c r="J85" s="14"/>
      <c r="K85" s="5">
        <f t="shared" si="28"/>
        <v>0</v>
      </c>
    </row>
    <row r="86" spans="1:11" s="24" customFormat="1" ht="16" outlineLevel="1" collapsed="1">
      <c r="A86" s="11" t="s">
        <v>122</v>
      </c>
      <c r="B86" s="12" t="s">
        <v>47</v>
      </c>
      <c r="C86" s="27"/>
      <c r="D86" s="13"/>
      <c r="E86" s="20"/>
      <c r="F86" s="14">
        <f>F70</f>
        <v>809.02</v>
      </c>
      <c r="G86" s="15"/>
      <c r="H86" s="14"/>
      <c r="I86" s="31">
        <v>400</v>
      </c>
      <c r="J86" s="14">
        <f t="shared" ref="J86" si="32">$F86*I86</f>
        <v>323608</v>
      </c>
      <c r="K86" s="5">
        <f t="shared" si="28"/>
        <v>323608</v>
      </c>
    </row>
    <row r="87" spans="1:11" s="24" customFormat="1" ht="16" hidden="1" outlineLevel="2">
      <c r="A87" s="1" t="s">
        <v>123</v>
      </c>
      <c r="B87" s="2" t="s">
        <v>49</v>
      </c>
      <c r="C87" s="28"/>
      <c r="D87" s="3" t="s">
        <v>41</v>
      </c>
      <c r="E87" s="21">
        <v>2.8</v>
      </c>
      <c r="F87" s="4">
        <f>E87*F86</f>
        <v>2265.2559999999999</v>
      </c>
      <c r="G87" s="7"/>
      <c r="H87" s="4">
        <f t="shared" ref="H87:H88" si="33">$F87*G87</f>
        <v>0</v>
      </c>
      <c r="I87" s="32"/>
      <c r="J87" s="14"/>
      <c r="K87" s="5">
        <f t="shared" si="28"/>
        <v>0</v>
      </c>
    </row>
    <row r="88" spans="1:11" s="24" customFormat="1" ht="16" hidden="1" outlineLevel="2">
      <c r="A88" s="1" t="s">
        <v>124</v>
      </c>
      <c r="B88" s="2"/>
      <c r="C88" s="28"/>
      <c r="D88" s="3"/>
      <c r="E88" s="21"/>
      <c r="F88" s="4">
        <f>E88*F86</f>
        <v>0</v>
      </c>
      <c r="G88" s="7"/>
      <c r="H88" s="4">
        <f t="shared" si="33"/>
        <v>0</v>
      </c>
      <c r="I88" s="32"/>
      <c r="J88" s="14"/>
      <c r="K88" s="5">
        <f t="shared" si="28"/>
        <v>0</v>
      </c>
    </row>
    <row r="89" spans="1:11" s="24" customFormat="1" ht="17" outlineLevel="1" collapsed="1" thickBot="1">
      <c r="A89" s="11" t="s">
        <v>125</v>
      </c>
      <c r="B89" s="12" t="s">
        <v>52</v>
      </c>
      <c r="C89" s="27"/>
      <c r="D89" s="13"/>
      <c r="E89" s="20"/>
      <c r="F89" s="14">
        <f>F70</f>
        <v>809.02</v>
      </c>
      <c r="G89" s="15"/>
      <c r="H89" s="14"/>
      <c r="I89" s="31">
        <v>150</v>
      </c>
      <c r="J89" s="14">
        <f t="shared" ref="J89" si="34">$F89*I89</f>
        <v>121353</v>
      </c>
      <c r="K89" s="5">
        <f t="shared" si="28"/>
        <v>121353</v>
      </c>
    </row>
    <row r="90" spans="1:11" s="24" customFormat="1" ht="16" hidden="1" outlineLevel="2">
      <c r="A90" s="1" t="s">
        <v>126</v>
      </c>
      <c r="B90" s="2" t="s">
        <v>54</v>
      </c>
      <c r="C90" s="28"/>
      <c r="D90" s="3" t="s">
        <v>55</v>
      </c>
      <c r="E90" s="21">
        <v>0.2</v>
      </c>
      <c r="F90" s="4">
        <f>E90*F89</f>
        <v>161.804</v>
      </c>
      <c r="G90" s="7"/>
      <c r="H90" s="4">
        <f>$F90*G90</f>
        <v>0</v>
      </c>
      <c r="I90" s="7"/>
      <c r="J90" s="14"/>
      <c r="K90" s="5">
        <f t="shared" si="28"/>
        <v>0</v>
      </c>
    </row>
    <row r="91" spans="1:11" s="24" customFormat="1" ht="16" hidden="1" outlineLevel="2">
      <c r="A91" s="1" t="s">
        <v>127</v>
      </c>
      <c r="B91" s="2" t="s">
        <v>57</v>
      </c>
      <c r="C91" s="28"/>
      <c r="D91" s="3" t="s">
        <v>55</v>
      </c>
      <c r="E91" s="21">
        <v>0.25</v>
      </c>
      <c r="F91" s="4">
        <f>E91*F89</f>
        <v>202.255</v>
      </c>
      <c r="G91" s="7"/>
      <c r="H91" s="4">
        <f t="shared" ref="H91:H92" si="35">$F91*G91</f>
        <v>0</v>
      </c>
      <c r="I91" s="7"/>
      <c r="J91" s="14"/>
      <c r="K91" s="5">
        <f t="shared" si="28"/>
        <v>0</v>
      </c>
    </row>
    <row r="92" spans="1:11" s="24" customFormat="1" ht="17" hidden="1" outlineLevel="2" thickBot="1">
      <c r="A92" s="1" t="s">
        <v>128</v>
      </c>
      <c r="B92" s="2"/>
      <c r="C92" s="28"/>
      <c r="D92" s="3"/>
      <c r="E92" s="23"/>
      <c r="F92" s="4">
        <f>E92*F89</f>
        <v>0</v>
      </c>
      <c r="G92" s="7"/>
      <c r="H92" s="4">
        <f t="shared" si="35"/>
        <v>0</v>
      </c>
      <c r="I92" s="7"/>
      <c r="J92" s="14"/>
      <c r="K92" s="5">
        <f t="shared" si="28"/>
        <v>0</v>
      </c>
    </row>
    <row r="93" spans="1:11" s="24" customFormat="1" ht="21" customHeight="1">
      <c r="A93" s="33"/>
      <c r="B93" s="33" t="s">
        <v>129</v>
      </c>
      <c r="C93" s="34"/>
      <c r="D93" s="35"/>
      <c r="E93" s="36"/>
      <c r="F93" s="37">
        <f>F3+F26+F47+F70</f>
        <v>1372.1799999999998</v>
      </c>
      <c r="G93" s="38"/>
      <c r="H93" s="37">
        <f>H3+H26+H47+H70</f>
        <v>0</v>
      </c>
      <c r="I93" s="38"/>
      <c r="J93" s="37">
        <f>J3+J26+J47+J70</f>
        <v>1433015</v>
      </c>
      <c r="K93" s="6">
        <f t="shared" ref="K93" si="36">H93+J93</f>
        <v>1433015</v>
      </c>
    </row>
    <row r="94" spans="1:11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</row>
  </sheetData>
  <mergeCells count="9">
    <mergeCell ref="I1:J1"/>
    <mergeCell ref="E1:E2"/>
    <mergeCell ref="C1:C2"/>
    <mergeCell ref="K1:K2"/>
    <mergeCell ref="A1:A2"/>
    <mergeCell ref="B1:B2"/>
    <mergeCell ref="D1:D2"/>
    <mergeCell ref="F1:F2"/>
    <mergeCell ref="G1:H1"/>
  </mergeCells>
  <phoneticPr fontId="19" type="noConversion"/>
  <conditionalFormatting sqref="F4:F19">
    <cfRule type="cellIs" dxfId="35" priority="40" operator="equal">
      <formula>0</formula>
    </cfRule>
  </conditionalFormatting>
  <conditionalFormatting sqref="F22">
    <cfRule type="cellIs" dxfId="34" priority="41" operator="equal">
      <formula>0</formula>
    </cfRule>
  </conditionalFormatting>
  <conditionalFormatting sqref="F27:F40">
    <cfRule type="cellIs" dxfId="33" priority="1" operator="equal">
      <formula>0</formula>
    </cfRule>
  </conditionalFormatting>
  <conditionalFormatting sqref="F43">
    <cfRule type="cellIs" dxfId="32" priority="2" operator="equal">
      <formula>0</formula>
    </cfRule>
  </conditionalFormatting>
  <conditionalFormatting sqref="F48:F63">
    <cfRule type="cellIs" dxfId="31" priority="25" operator="equal">
      <formula>0</formula>
    </cfRule>
  </conditionalFormatting>
  <conditionalFormatting sqref="F66">
    <cfRule type="cellIs" dxfId="30" priority="26" operator="equal">
      <formula>0</formula>
    </cfRule>
  </conditionalFormatting>
  <conditionalFormatting sqref="F71:F86">
    <cfRule type="cellIs" dxfId="29" priority="13" operator="equal">
      <formula>0</formula>
    </cfRule>
  </conditionalFormatting>
  <conditionalFormatting sqref="F89">
    <cfRule type="cellIs" dxfId="28" priority="14" operator="equal">
      <formula>0</formula>
    </cfRule>
  </conditionalFormatting>
  <conditionalFormatting sqref="F20:G21 F23:G25">
    <cfRule type="cellIs" dxfId="27" priority="117" operator="equal">
      <formula>0</formula>
    </cfRule>
  </conditionalFormatting>
  <conditionalFormatting sqref="F41:G42 F44:G46">
    <cfRule type="cellIs" dxfId="26" priority="8" operator="equal">
      <formula>0</formula>
    </cfRule>
  </conditionalFormatting>
  <conditionalFormatting sqref="F64:G65 F67:G69">
    <cfRule type="cellIs" dxfId="25" priority="32" operator="equal">
      <formula>0</formula>
    </cfRule>
  </conditionalFormatting>
  <conditionalFormatting sqref="F87:G88 F90:G92">
    <cfRule type="cellIs" dxfId="24" priority="20" operator="equal">
      <formula>0</formula>
    </cfRule>
  </conditionalFormatting>
  <conditionalFormatting sqref="G5:G12">
    <cfRule type="cellIs" dxfId="23" priority="44" operator="equal">
      <formula>0</formula>
    </cfRule>
  </conditionalFormatting>
  <conditionalFormatting sqref="G14:G18">
    <cfRule type="cellIs" dxfId="22" priority="45" operator="equal">
      <formula>0</formula>
    </cfRule>
  </conditionalFormatting>
  <conditionalFormatting sqref="G28:G33">
    <cfRule type="cellIs" dxfId="21" priority="5" operator="equal">
      <formula>0</formula>
    </cfRule>
  </conditionalFormatting>
  <conditionalFormatting sqref="G35:G39">
    <cfRule type="cellIs" dxfId="20" priority="6" operator="equal">
      <formula>0</formula>
    </cfRule>
  </conditionalFormatting>
  <conditionalFormatting sqref="G49:G56">
    <cfRule type="cellIs" dxfId="19" priority="29" operator="equal">
      <formula>0</formula>
    </cfRule>
  </conditionalFormatting>
  <conditionalFormatting sqref="G58:G62">
    <cfRule type="cellIs" dxfId="18" priority="30" operator="equal">
      <formula>0</formula>
    </cfRule>
  </conditionalFormatting>
  <conditionalFormatting sqref="G72:G79">
    <cfRule type="cellIs" dxfId="17" priority="17" operator="equal">
      <formula>0</formula>
    </cfRule>
  </conditionalFormatting>
  <conditionalFormatting sqref="G81:G85">
    <cfRule type="cellIs" dxfId="16" priority="18" operator="equal">
      <formula>0</formula>
    </cfRule>
  </conditionalFormatting>
  <conditionalFormatting sqref="I4">
    <cfRule type="cellIs" dxfId="15" priority="132" operator="equal">
      <formula>0</formula>
    </cfRule>
  </conditionalFormatting>
  <conditionalFormatting sqref="I13">
    <cfRule type="cellIs" dxfId="14" priority="128" operator="equal">
      <formula>0</formula>
    </cfRule>
  </conditionalFormatting>
  <conditionalFormatting sqref="I19">
    <cfRule type="cellIs" dxfId="13" priority="124" operator="equal">
      <formula>0</formula>
    </cfRule>
  </conditionalFormatting>
  <conditionalFormatting sqref="I22">
    <cfRule type="cellIs" dxfId="12" priority="120" operator="equal">
      <formula>0</formula>
    </cfRule>
  </conditionalFormatting>
  <conditionalFormatting sqref="I27">
    <cfRule type="cellIs" dxfId="11" priority="12" operator="equal">
      <formula>0</formula>
    </cfRule>
  </conditionalFormatting>
  <conditionalFormatting sqref="I34">
    <cfRule type="cellIs" dxfId="10" priority="11" operator="equal">
      <formula>0</formula>
    </cfRule>
  </conditionalFormatting>
  <conditionalFormatting sqref="I40">
    <cfRule type="cellIs" dxfId="9" priority="10" operator="equal">
      <formula>0</formula>
    </cfRule>
  </conditionalFormatting>
  <conditionalFormatting sqref="I43">
    <cfRule type="cellIs" dxfId="8" priority="9" operator="equal">
      <formula>0</formula>
    </cfRule>
  </conditionalFormatting>
  <conditionalFormatting sqref="I48">
    <cfRule type="cellIs" dxfId="7" priority="36" operator="equal">
      <formula>0</formula>
    </cfRule>
  </conditionalFormatting>
  <conditionalFormatting sqref="I57">
    <cfRule type="cellIs" dxfId="6" priority="35" operator="equal">
      <formula>0</formula>
    </cfRule>
  </conditionalFormatting>
  <conditionalFormatting sqref="I63">
    <cfRule type="cellIs" dxfId="5" priority="34" operator="equal">
      <formula>0</formula>
    </cfRule>
  </conditionalFormatting>
  <conditionalFormatting sqref="I66">
    <cfRule type="cellIs" dxfId="4" priority="33" operator="equal">
      <formula>0</formula>
    </cfRule>
  </conditionalFormatting>
  <conditionalFormatting sqref="I71">
    <cfRule type="cellIs" dxfId="3" priority="24" operator="equal">
      <formula>0</formula>
    </cfRule>
  </conditionalFormatting>
  <conditionalFormatting sqref="I80">
    <cfRule type="cellIs" dxfId="2" priority="23" operator="equal">
      <formula>0</formula>
    </cfRule>
  </conditionalFormatting>
  <conditionalFormatting sqref="I86">
    <cfRule type="cellIs" dxfId="1" priority="22" operator="equal">
      <formula>0</formula>
    </cfRule>
  </conditionalFormatting>
  <conditionalFormatting sqref="I89">
    <cfRule type="cellIs" dxfId="0" priority="21" operator="equal">
      <formula>0</formula>
    </cfRule>
  </conditionalFormatting>
  <printOptions horizontalCentered="1"/>
  <pageMargins left="1.1811023622047245" right="0.39370078740157483" top="1.1811023622047245" bottom="0.59055118110236227" header="0" footer="0"/>
  <pageSetup paperSize="9" scale="75" fitToHeight="2" orientation="portrait" blackAndWhite="1" r:id="rId1"/>
  <headerFooter>
    <oddFooter>&amp;RАркуш. &amp;P
Аркушів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FEDEDF2713684DBB562DF635CA7492" ma:contentTypeVersion="21" ma:contentTypeDescription="Create a new document." ma:contentTypeScope="" ma:versionID="15b54edd1157fcba8da2fcefe8e7fe61">
  <xsd:schema xmlns:xsd="http://www.w3.org/2001/XMLSchema" xmlns:xs="http://www.w3.org/2001/XMLSchema" xmlns:p="http://schemas.microsoft.com/office/2006/metadata/properties" xmlns:ns2="0dff5752-ff18-4084-8703-f6de6e7b121a" xmlns:ns3="1f2061e5-d3d5-4a1c-a34d-e549926875d7" targetNamespace="http://schemas.microsoft.com/office/2006/metadata/properties" ma:root="true" ma:fieldsID="84fb76337e6c5c0a15ef2497429d565b" ns2:_="" ns3:_="">
    <xsd:import namespace="0dff5752-ff18-4084-8703-f6de6e7b121a"/>
    <xsd:import namespace="1f2061e5-d3d5-4a1c-a34d-e549926875d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_x0070_nj6" minOccurs="0"/>
                <xsd:element ref="ns3:MediaLengthInSeconds" minOccurs="0"/>
                <xsd:element ref="ns3:_x0412__x0440__x0435__x043c__x044f_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f5752-ff18-4084-8703-f6de6e7b121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9f3c92d3-1a02-4e10-b274-3ee6a5496162}" ma:internalName="TaxCatchAll" ma:showField="CatchAllData" ma:web="0dff5752-ff18-4084-8703-f6de6e7b12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061e5-d3d5-4a1c-a34d-e54992687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x0070_nj6" ma:index="20" nillable="true" ma:displayName="Пользователь или группа" ma:list="UserInfo" ma:internalName="_x0070_nj6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x0412__x0440__x0435__x043c__x044f_" ma:index="22" nillable="true" ma:displayName="Время" ma:format="DateTime" ma:internalName="_x0412__x0440__x0435__x043c__x044f_">
      <xsd:simpleType>
        <xsd:restriction base="dms:DateTime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97b73211-cf8d-4983-b232-52e3632570d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2061e5-d3d5-4a1c-a34d-e549926875d7">
      <Terms xmlns="http://schemas.microsoft.com/office/infopath/2007/PartnerControls"/>
    </lcf76f155ced4ddcb4097134ff3c332f>
    <TaxCatchAll xmlns="0dff5752-ff18-4084-8703-f6de6e7b121a" xsi:nil="true"/>
    <SharedWithUsers xmlns="0dff5752-ff18-4084-8703-f6de6e7b121a">
      <UserInfo>
        <DisplayName>Богдан Подлипский</DisplayName>
        <AccountId>534</AccountId>
        <AccountType/>
      </UserInfo>
    </SharedWithUsers>
    <_x0412__x0440__x0435__x043c__x044f_ xmlns="1f2061e5-d3d5-4a1c-a34d-e549926875d7" xsi:nil="true"/>
    <_x0070_nj6 xmlns="1f2061e5-d3d5-4a1c-a34d-e549926875d7">
      <UserInfo>
        <DisplayName/>
        <AccountId xsi:nil="true"/>
        <AccountType/>
      </UserInfo>
    </_x0070_nj6>
  </documentManagement>
</p:properties>
</file>

<file path=customXml/itemProps1.xml><?xml version="1.0" encoding="utf-8"?>
<ds:datastoreItem xmlns:ds="http://schemas.openxmlformats.org/officeDocument/2006/customXml" ds:itemID="{7B3D2F4A-2485-44EE-ADF3-4E27D838D88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9E094B-13EF-48E1-A154-63D8C13E82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ff5752-ff18-4084-8703-f6de6e7b121a"/>
    <ds:schemaRef ds:uri="1f2061e5-d3d5-4a1c-a34d-e549926875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DFE291-A2A1-482B-8281-F0EEF6314E6E}">
  <ds:schemaRefs>
    <ds:schemaRef ds:uri="http://schemas.microsoft.com/office/2006/metadata/properties"/>
    <ds:schemaRef ds:uri="http://schemas.microsoft.com/office/infopath/2007/PartnerControls"/>
    <ds:schemaRef ds:uri="1f2061e5-d3d5-4a1c-a34d-e549926875d7"/>
    <ds:schemaRef ds:uri="0dff5752-ff18-4084-8703-f6de6e7b121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ТЗ на ГКЛ стелі в ТРК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2025-11-24T11:11:53Z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0x0101007DFEDEDF2713684DBB562DF635CA7492</vt:lpwstr>
  </property>
  <property fmtid="{D5CDD505-2E9C-101B-9397-08002B2CF9AE}" pid="3" name="MediaServiceImageTags">
    <vt:lpwstr/>
  </property>
</Properties>
</file>