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\\corp\hq\UsersRTL\vtsyhanok\Desktop\"/>
    </mc:Choice>
  </mc:AlternateContent>
  <xr:revisionPtr revIDLastSave="0" documentId="13_ncr:1_{8C19677F-5A3D-41F2-9487-01427F9D0B6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Загальна" sheetId="1" r:id="rId1"/>
    <sheet name="Дніпро Яворницького 55" sheetId="43" r:id="rId2"/>
    <sheet name="Запоріжжя Соборний 170" sheetId="45" r:id="rId3"/>
    <sheet name="Кропивницький Перспективна 25" sheetId="46" r:id="rId4"/>
    <sheet name="ІФ Незалежності 10а" sheetId="21" r:id="rId5"/>
    <sheet name="Чернівці Соборна 10" sheetId="22" r:id="rId6"/>
    <sheet name="Вінниця Коцюбинського 28" sheetId="5" r:id="rId7"/>
    <sheet name="Одеса Італійська 51" sheetId="47" r:id="rId8"/>
    <sheet name="Миколаїв Соборна 12в" sheetId="48" r:id="rId9"/>
    <sheet name="Полтава Європейська 21" sheetId="49" r:id="rId10"/>
    <sheet name="Суми Незалежності 3" sheetId="39" r:id="rId11"/>
    <sheet name="Чернігів Миру 32" sheetId="28" r:id="rId12"/>
    <sheet name="Ужгорож Фединця 47" sheetId="42" r:id="rId13"/>
    <sheet name="Хмельницький Проскурівська 22" sheetId="38" r:id="rId14"/>
    <sheet name="Хмельницький Проскур.( вар. №2)" sheetId="51" r:id="rId15"/>
    <sheet name="Херсон Ушакова 30-1" sheetId="44" r:id="rId16"/>
    <sheet name="Полтава Європейська 66" sheetId="50" r:id="rId17"/>
    <sheet name="Харків Г.Сковороди 67-69" sheetId="40" r:id="rId18"/>
    <sheet name="Рівне Міцкевича 32" sheetId="37" r:id="rId19"/>
    <sheet name="Київ Хрещатик 15" sheetId="35" r:id="rId20"/>
    <sheet name="Краматорськ Незалежності 19а" sheetId="41" r:id="rId21"/>
  </sheets>
  <definedNames>
    <definedName name="_xlnm._FilterDatabase" localSheetId="0" hidden="1">Загальна!$B$2:$G$23</definedName>
    <definedName name="Виконується" localSheetId="20">#REF!</definedName>
    <definedName name="Виконується" localSheetId="10">#REF!</definedName>
    <definedName name="Виконується" localSheetId="12">#REF!</definedName>
    <definedName name="Виконується" localSheetId="17">#REF!</definedName>
    <definedName name="Виконується">#REF!</definedName>
    <definedName name="_xlnm.Print_Area" localSheetId="17">'Харків Г.Сковороди 67-69'!$A$1:$L$54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8" i="46" l="1"/>
  <c r="K39" i="46"/>
  <c r="K38" i="46"/>
  <c r="K37" i="46"/>
  <c r="J18" i="46"/>
  <c r="F18" i="46"/>
  <c r="F17" i="46"/>
  <c r="K17" i="46"/>
  <c r="K36" i="46"/>
  <c r="K35" i="46"/>
  <c r="K34" i="46"/>
  <c r="K32" i="46"/>
  <c r="K33" i="46"/>
  <c r="K31" i="46"/>
  <c r="F30" i="46"/>
  <c r="K28" i="46"/>
  <c r="F28" i="46"/>
  <c r="K38" i="51"/>
  <c r="K37" i="51"/>
  <c r="J37" i="51"/>
  <c r="J36" i="51"/>
  <c r="K36" i="51" s="1"/>
  <c r="K35" i="51"/>
  <c r="K34" i="51"/>
  <c r="K33" i="51"/>
  <c r="K31" i="51"/>
  <c r="F30" i="51"/>
  <c r="F40" i="51" s="1"/>
  <c r="K27" i="51"/>
  <c r="F27" i="51"/>
  <c r="K26" i="51"/>
  <c r="F26" i="51"/>
  <c r="J25" i="51"/>
  <c r="K25" i="51" s="1"/>
  <c r="J24" i="51"/>
  <c r="K24" i="51" s="1"/>
  <c r="J23" i="51"/>
  <c r="K23" i="51" s="1"/>
  <c r="J22" i="51"/>
  <c r="K22" i="51" s="1"/>
  <c r="F22" i="51"/>
  <c r="J21" i="51"/>
  <c r="K21" i="51" s="1"/>
  <c r="J20" i="51"/>
  <c r="K20" i="51" s="1"/>
  <c r="F19" i="51"/>
  <c r="K18" i="51"/>
  <c r="J17" i="51"/>
  <c r="K17" i="51" s="1"/>
  <c r="F17" i="51"/>
  <c r="J16" i="51"/>
  <c r="K16" i="51" s="1"/>
  <c r="F16" i="51"/>
  <c r="K13" i="51"/>
  <c r="F13" i="51"/>
  <c r="K12" i="51"/>
  <c r="K14" i="51" s="1"/>
  <c r="F12" i="51"/>
  <c r="F14" i="51" s="1"/>
  <c r="K9" i="51"/>
  <c r="F9" i="51"/>
  <c r="K8" i="51"/>
  <c r="K10" i="51" s="1"/>
  <c r="F8" i="51"/>
  <c r="F10" i="51" s="1"/>
  <c r="J38" i="43"/>
  <c r="K38" i="43" s="1"/>
  <c r="J36" i="45"/>
  <c r="K36" i="45" s="1"/>
  <c r="J50" i="46"/>
  <c r="K50" i="46" s="1"/>
  <c r="J29" i="21"/>
  <c r="K29" i="21" s="1"/>
  <c r="J42" i="5"/>
  <c r="K42" i="5" s="1"/>
  <c r="J44" i="47"/>
  <c r="K44" i="47" s="1"/>
  <c r="J45" i="48"/>
  <c r="K45" i="48" s="1"/>
  <c r="J36" i="49"/>
  <c r="K36" i="49" s="1"/>
  <c r="J37" i="39"/>
  <c r="K37" i="39" s="1"/>
  <c r="J35" i="28"/>
  <c r="K35" i="28" s="1"/>
  <c r="J36" i="41"/>
  <c r="K36" i="41" s="1"/>
  <c r="K33" i="37"/>
  <c r="J33" i="37"/>
  <c r="J36" i="40"/>
  <c r="K36" i="40" s="1"/>
  <c r="J38" i="50"/>
  <c r="K38" i="50" s="1"/>
  <c r="J37" i="44"/>
  <c r="K37" i="44" s="1"/>
  <c r="K18" i="46" l="1"/>
  <c r="F28" i="51"/>
  <c r="K40" i="51"/>
  <c r="F42" i="51"/>
  <c r="F44" i="51" s="1"/>
  <c r="K28" i="51"/>
  <c r="K41" i="51" s="1"/>
  <c r="F14" i="1"/>
  <c r="K26" i="38"/>
  <c r="F26" i="38"/>
  <c r="K25" i="38"/>
  <c r="F25" i="38"/>
  <c r="F27" i="38" s="1"/>
  <c r="J22" i="38"/>
  <c r="K22" i="38" s="1"/>
  <c r="J21" i="38"/>
  <c r="K21" i="38" s="1"/>
  <c r="J20" i="38"/>
  <c r="K20" i="38" s="1"/>
  <c r="J19" i="38"/>
  <c r="K19" i="38" s="1"/>
  <c r="F19" i="38"/>
  <c r="J18" i="38"/>
  <c r="K18" i="38" s="1"/>
  <c r="J17" i="38"/>
  <c r="K17" i="38" s="1"/>
  <c r="K16" i="38"/>
  <c r="J15" i="38"/>
  <c r="K15" i="38" s="1"/>
  <c r="F15" i="38"/>
  <c r="F23" i="38" s="1"/>
  <c r="K12" i="38"/>
  <c r="F12" i="38"/>
  <c r="K11" i="38"/>
  <c r="K13" i="38" s="1"/>
  <c r="F11" i="38"/>
  <c r="K8" i="38"/>
  <c r="F8" i="38"/>
  <c r="K7" i="38"/>
  <c r="K9" i="38" s="1"/>
  <c r="F7" i="38"/>
  <c r="F9" i="38" s="1"/>
  <c r="J20" i="22"/>
  <c r="K20" i="22" s="1"/>
  <c r="J19" i="22"/>
  <c r="K19" i="22" s="1"/>
  <c r="K31" i="35"/>
  <c r="J30" i="35"/>
  <c r="K30" i="35" s="1"/>
  <c r="K29" i="35"/>
  <c r="F28" i="35"/>
  <c r="F34" i="35" s="1"/>
  <c r="K25" i="35"/>
  <c r="K24" i="35"/>
  <c r="F24" i="35"/>
  <c r="K23" i="35"/>
  <c r="F23" i="35"/>
  <c r="J22" i="35"/>
  <c r="K22" i="35" s="1"/>
  <c r="J21" i="35"/>
  <c r="K21" i="35" s="1"/>
  <c r="J20" i="35"/>
  <c r="K20" i="35" s="1"/>
  <c r="J19" i="35"/>
  <c r="K19" i="35" s="1"/>
  <c r="F19" i="35"/>
  <c r="K18" i="35"/>
  <c r="J18" i="35"/>
  <c r="J17" i="35"/>
  <c r="K17" i="35" s="1"/>
  <c r="F16" i="35"/>
  <c r="J15" i="35"/>
  <c r="K15" i="35" s="1"/>
  <c r="I15" i="35"/>
  <c r="F15" i="35"/>
  <c r="J14" i="35"/>
  <c r="K14" i="35" s="1"/>
  <c r="D14" i="35"/>
  <c r="F14" i="35" s="1"/>
  <c r="F26" i="35" s="1"/>
  <c r="K12" i="35"/>
  <c r="F11" i="35"/>
  <c r="F12" i="35" s="1"/>
  <c r="K8" i="35"/>
  <c r="F8" i="35"/>
  <c r="K7" i="35"/>
  <c r="K9" i="35" s="1"/>
  <c r="F7" i="35"/>
  <c r="D14" i="37"/>
  <c r="F14" i="37" s="1"/>
  <c r="K31" i="37"/>
  <c r="J30" i="37"/>
  <c r="K30" i="37" s="1"/>
  <c r="K29" i="37"/>
  <c r="F28" i="37"/>
  <c r="F34" i="37" s="1"/>
  <c r="K25" i="37"/>
  <c r="K24" i="37"/>
  <c r="F24" i="37"/>
  <c r="K23" i="37"/>
  <c r="F23" i="37"/>
  <c r="J22" i="37"/>
  <c r="K22" i="37" s="1"/>
  <c r="J21" i="37"/>
  <c r="K21" i="37" s="1"/>
  <c r="J20" i="37"/>
  <c r="K20" i="37" s="1"/>
  <c r="J19" i="37"/>
  <c r="K19" i="37" s="1"/>
  <c r="F19" i="37"/>
  <c r="J18" i="37"/>
  <c r="K18" i="37" s="1"/>
  <c r="J17" i="37"/>
  <c r="K17" i="37" s="1"/>
  <c r="F16" i="37"/>
  <c r="J15" i="37"/>
  <c r="I15" i="37"/>
  <c r="F15" i="37"/>
  <c r="J14" i="37"/>
  <c r="K14" i="37" s="1"/>
  <c r="K12" i="37"/>
  <c r="F11" i="37"/>
  <c r="F12" i="37" s="1"/>
  <c r="K8" i="37"/>
  <c r="F8" i="37"/>
  <c r="K7" i="37"/>
  <c r="K9" i="37" s="1"/>
  <c r="F7" i="37"/>
  <c r="F9" i="37" s="1"/>
  <c r="K28" i="28"/>
  <c r="F28" i="28"/>
  <c r="K27" i="28"/>
  <c r="F27" i="28"/>
  <c r="J26" i="28"/>
  <c r="K26" i="28" s="1"/>
  <c r="J25" i="28"/>
  <c r="K25" i="28" s="1"/>
  <c r="J24" i="28"/>
  <c r="K24" i="28" s="1"/>
  <c r="J23" i="28"/>
  <c r="K23" i="28" s="1"/>
  <c r="F23" i="28"/>
  <c r="J22" i="28"/>
  <c r="K22" i="28" s="1"/>
  <c r="K21" i="28"/>
  <c r="J21" i="28"/>
  <c r="F20" i="28"/>
  <c r="K36" i="28"/>
  <c r="K34" i="28"/>
  <c r="J34" i="28"/>
  <c r="K33" i="28"/>
  <c r="F32" i="28"/>
  <c r="F38" i="28" s="1"/>
  <c r="K19" i="5"/>
  <c r="K17" i="5"/>
  <c r="K16" i="5"/>
  <c r="F16" i="5"/>
  <c r="K36" i="5"/>
  <c r="I35" i="5"/>
  <c r="K35" i="5" s="1"/>
  <c r="F35" i="5"/>
  <c r="K34" i="5"/>
  <c r="K33" i="5"/>
  <c r="K32" i="5"/>
  <c r="K31" i="5"/>
  <c r="F30" i="5"/>
  <c r="D15" i="5"/>
  <c r="F15" i="5" s="1"/>
  <c r="K29" i="5"/>
  <c r="F29" i="5"/>
  <c r="K28" i="5"/>
  <c r="F28" i="5"/>
  <c r="J27" i="5"/>
  <c r="K27" i="5" s="1"/>
  <c r="J26" i="5"/>
  <c r="K26" i="5" s="1"/>
  <c r="J25" i="5"/>
  <c r="K25" i="5" s="1"/>
  <c r="J24" i="5"/>
  <c r="K24" i="5" s="1"/>
  <c r="F24" i="5"/>
  <c r="J23" i="5"/>
  <c r="K23" i="5" s="1"/>
  <c r="J22" i="5"/>
  <c r="K22" i="5" s="1"/>
  <c r="F21" i="5"/>
  <c r="K20" i="5"/>
  <c r="J18" i="5"/>
  <c r="I18" i="5"/>
  <c r="F18" i="5"/>
  <c r="J15" i="5"/>
  <c r="K43" i="5"/>
  <c r="J41" i="5"/>
  <c r="K41" i="5" s="1"/>
  <c r="K40" i="5"/>
  <c r="F39" i="5"/>
  <c r="F45" i="5" s="1"/>
  <c r="J30" i="22"/>
  <c r="K30" i="22" s="1"/>
  <c r="J29" i="22"/>
  <c r="K29" i="22" s="1"/>
  <c r="J23" i="22"/>
  <c r="K23" i="22" s="1"/>
  <c r="J22" i="22"/>
  <c r="K22" i="22" s="1"/>
  <c r="F22" i="22"/>
  <c r="K26" i="22"/>
  <c r="J25" i="22"/>
  <c r="K25" i="22" s="1"/>
  <c r="K24" i="22"/>
  <c r="F24" i="22"/>
  <c r="J25" i="41"/>
  <c r="J22" i="42"/>
  <c r="J24" i="40"/>
  <c r="J26" i="39"/>
  <c r="K42" i="51" l="1"/>
  <c r="K43" i="51" s="1"/>
  <c r="K44" i="51" s="1"/>
  <c r="K34" i="35"/>
  <c r="F9" i="35"/>
  <c r="K27" i="38"/>
  <c r="F13" i="38"/>
  <c r="F29" i="38"/>
  <c r="F31" i="38" s="1"/>
  <c r="K23" i="38"/>
  <c r="K28" i="38" s="1"/>
  <c r="K26" i="35"/>
  <c r="F36" i="35"/>
  <c r="F38" i="35" s="1"/>
  <c r="K34" i="37"/>
  <c r="F26" i="37"/>
  <c r="F36" i="37" s="1"/>
  <c r="F38" i="37" s="1"/>
  <c r="K15" i="37"/>
  <c r="K26" i="37" s="1"/>
  <c r="K38" i="28"/>
  <c r="K18" i="5"/>
  <c r="K15" i="5"/>
  <c r="K45" i="5"/>
  <c r="K21" i="22"/>
  <c r="J23" i="21"/>
  <c r="K23" i="21" s="1"/>
  <c r="J22" i="21"/>
  <c r="K22" i="21" s="1"/>
  <c r="K30" i="21"/>
  <c r="J28" i="21"/>
  <c r="K28" i="21" s="1"/>
  <c r="K27" i="21"/>
  <c r="F26" i="21"/>
  <c r="F32" i="21" s="1"/>
  <c r="K46" i="51" l="1"/>
  <c r="K45" i="51" s="1"/>
  <c r="F24" i="1"/>
  <c r="K32" i="21"/>
  <c r="K35" i="35"/>
  <c r="K36" i="35" s="1"/>
  <c r="K37" i="35" s="1"/>
  <c r="K38" i="35" s="1"/>
  <c r="K29" i="38"/>
  <c r="K30" i="38" s="1"/>
  <c r="K31" i="38" s="1"/>
  <c r="K35" i="37"/>
  <c r="K36" i="37" s="1"/>
  <c r="K37" i="37" s="1"/>
  <c r="K38" i="37" s="1"/>
  <c r="K36" i="50"/>
  <c r="J35" i="50"/>
  <c r="K35" i="50" s="1"/>
  <c r="K34" i="50"/>
  <c r="K33" i="50"/>
  <c r="K32" i="50"/>
  <c r="K30" i="50"/>
  <c r="F29" i="50"/>
  <c r="F39" i="50" s="1"/>
  <c r="K26" i="50"/>
  <c r="F26" i="50"/>
  <c r="K25" i="50"/>
  <c r="F25" i="50"/>
  <c r="J24" i="50"/>
  <c r="K24" i="50" s="1"/>
  <c r="J23" i="50"/>
  <c r="K23" i="50" s="1"/>
  <c r="J22" i="50"/>
  <c r="K22" i="50" s="1"/>
  <c r="J21" i="50"/>
  <c r="K21" i="50" s="1"/>
  <c r="F21" i="50"/>
  <c r="J20" i="50"/>
  <c r="K20" i="50" s="1"/>
  <c r="J19" i="50"/>
  <c r="K19" i="50" s="1"/>
  <c r="F18" i="50"/>
  <c r="K17" i="50"/>
  <c r="J16" i="50"/>
  <c r="I16" i="50"/>
  <c r="F16" i="50"/>
  <c r="J15" i="50"/>
  <c r="I15" i="50"/>
  <c r="F15" i="50"/>
  <c r="K12" i="50"/>
  <c r="F12" i="50"/>
  <c r="K11" i="50"/>
  <c r="K13" i="50" s="1"/>
  <c r="F11" i="50"/>
  <c r="K8" i="50"/>
  <c r="F8" i="50"/>
  <c r="K7" i="50"/>
  <c r="K9" i="50" s="1"/>
  <c r="F7" i="50"/>
  <c r="J35" i="49"/>
  <c r="K35" i="49" s="1"/>
  <c r="K34" i="49"/>
  <c r="K33" i="49"/>
  <c r="K32" i="49"/>
  <c r="K30" i="49"/>
  <c r="F29" i="49"/>
  <c r="F39" i="49" s="1"/>
  <c r="K26" i="49"/>
  <c r="F26" i="49"/>
  <c r="K25" i="49"/>
  <c r="F25" i="49"/>
  <c r="J24" i="49"/>
  <c r="K24" i="49" s="1"/>
  <c r="J23" i="49"/>
  <c r="K23" i="49" s="1"/>
  <c r="J22" i="49"/>
  <c r="K22" i="49" s="1"/>
  <c r="J21" i="49"/>
  <c r="K21" i="49" s="1"/>
  <c r="F21" i="49"/>
  <c r="J20" i="49"/>
  <c r="K20" i="49" s="1"/>
  <c r="J19" i="49"/>
  <c r="K19" i="49" s="1"/>
  <c r="F18" i="49"/>
  <c r="K17" i="49"/>
  <c r="J16" i="49"/>
  <c r="I16" i="49"/>
  <c r="F16" i="49"/>
  <c r="J15" i="49"/>
  <c r="I15" i="49"/>
  <c r="F15" i="49"/>
  <c r="K12" i="49"/>
  <c r="F12" i="49"/>
  <c r="K11" i="49"/>
  <c r="K13" i="49" s="1"/>
  <c r="F11" i="49"/>
  <c r="F13" i="49" s="1"/>
  <c r="K8" i="49"/>
  <c r="F8" i="49"/>
  <c r="K7" i="49"/>
  <c r="K9" i="49" s="1"/>
  <c r="F7" i="49"/>
  <c r="F9" i="49" s="1"/>
  <c r="J44" i="48"/>
  <c r="K44" i="48" s="1"/>
  <c r="K43" i="48"/>
  <c r="K42" i="48"/>
  <c r="K41" i="48"/>
  <c r="K39" i="48"/>
  <c r="F38" i="48"/>
  <c r="F48" i="48" s="1"/>
  <c r="K35" i="48"/>
  <c r="F35" i="48"/>
  <c r="K34" i="48"/>
  <c r="F34" i="48"/>
  <c r="K33" i="48"/>
  <c r="I32" i="48"/>
  <c r="K32" i="48" s="1"/>
  <c r="F32" i="48"/>
  <c r="K31" i="48"/>
  <c r="K30" i="48"/>
  <c r="K29" i="48"/>
  <c r="K28" i="48"/>
  <c r="F27" i="48"/>
  <c r="J26" i="48"/>
  <c r="K26" i="48" s="1"/>
  <c r="J25" i="48"/>
  <c r="K25" i="48" s="1"/>
  <c r="J24" i="48"/>
  <c r="K24" i="48" s="1"/>
  <c r="K23" i="48"/>
  <c r="J23" i="48"/>
  <c r="F23" i="48"/>
  <c r="J22" i="48"/>
  <c r="K22" i="48" s="1"/>
  <c r="J21" i="48"/>
  <c r="K21" i="48" s="1"/>
  <c r="F20" i="48"/>
  <c r="K19" i="48"/>
  <c r="K18" i="48"/>
  <c r="F18" i="48"/>
  <c r="K17" i="48"/>
  <c r="J16" i="48"/>
  <c r="I16" i="48"/>
  <c r="F16" i="48"/>
  <c r="J15" i="48"/>
  <c r="I15" i="48"/>
  <c r="K15" i="48" s="1"/>
  <c r="F15" i="48"/>
  <c r="K12" i="48"/>
  <c r="F12" i="48"/>
  <c r="K11" i="48"/>
  <c r="K13" i="48" s="1"/>
  <c r="F11" i="48"/>
  <c r="K8" i="48"/>
  <c r="F8" i="48"/>
  <c r="K7" i="48"/>
  <c r="K9" i="48" s="1"/>
  <c r="F7" i="48"/>
  <c r="K45" i="47"/>
  <c r="J43" i="47"/>
  <c r="K43" i="47" s="1"/>
  <c r="K42" i="47"/>
  <c r="K41" i="47"/>
  <c r="K40" i="47"/>
  <c r="K38" i="47"/>
  <c r="F37" i="47"/>
  <c r="F47" i="47" s="1"/>
  <c r="K34" i="47"/>
  <c r="F34" i="47"/>
  <c r="K33" i="47"/>
  <c r="F33" i="47"/>
  <c r="K32" i="47"/>
  <c r="I31" i="47"/>
  <c r="K31" i="47" s="1"/>
  <c r="F31" i="47"/>
  <c r="K30" i="47"/>
  <c r="K29" i="47"/>
  <c r="K28" i="47"/>
  <c r="K27" i="47"/>
  <c r="F26" i="47"/>
  <c r="J25" i="47"/>
  <c r="K25" i="47" s="1"/>
  <c r="J24" i="47"/>
  <c r="K24" i="47" s="1"/>
  <c r="J23" i="47"/>
  <c r="K23" i="47" s="1"/>
  <c r="J22" i="47"/>
  <c r="K22" i="47" s="1"/>
  <c r="F22" i="47"/>
  <c r="J21" i="47"/>
  <c r="K21" i="47" s="1"/>
  <c r="J20" i="47"/>
  <c r="K20" i="47" s="1"/>
  <c r="F19" i="47"/>
  <c r="K18" i="47"/>
  <c r="K17" i="47"/>
  <c r="F17" i="47"/>
  <c r="J16" i="47"/>
  <c r="I16" i="47"/>
  <c r="F16" i="47"/>
  <c r="J15" i="47"/>
  <c r="I15" i="47"/>
  <c r="F15" i="47"/>
  <c r="K12" i="47"/>
  <c r="F12" i="47"/>
  <c r="K11" i="47"/>
  <c r="K13" i="47" s="1"/>
  <c r="F11" i="47"/>
  <c r="K8" i="47"/>
  <c r="F8" i="47"/>
  <c r="K7" i="47"/>
  <c r="K9" i="47" s="1"/>
  <c r="F7" i="47"/>
  <c r="K51" i="46"/>
  <c r="J49" i="46"/>
  <c r="K49" i="46" s="1"/>
  <c r="K48" i="46"/>
  <c r="K47" i="46"/>
  <c r="K46" i="46"/>
  <c r="K44" i="46"/>
  <c r="F43" i="46"/>
  <c r="F53" i="46" s="1"/>
  <c r="K27" i="46"/>
  <c r="F27" i="46"/>
  <c r="J26" i="46"/>
  <c r="K26" i="46" s="1"/>
  <c r="J25" i="46"/>
  <c r="K25" i="46" s="1"/>
  <c r="J24" i="46"/>
  <c r="K24" i="46" s="1"/>
  <c r="J23" i="46"/>
  <c r="K23" i="46" s="1"/>
  <c r="F23" i="46"/>
  <c r="J22" i="46"/>
  <c r="K22" i="46" s="1"/>
  <c r="J21" i="46"/>
  <c r="K21" i="46" s="1"/>
  <c r="F20" i="46"/>
  <c r="K19" i="46"/>
  <c r="J16" i="46"/>
  <c r="I16" i="46"/>
  <c r="F16" i="46"/>
  <c r="J15" i="46"/>
  <c r="I15" i="46"/>
  <c r="F15" i="46"/>
  <c r="K12" i="46"/>
  <c r="F12" i="46"/>
  <c r="K11" i="46"/>
  <c r="K13" i="46" s="1"/>
  <c r="F11" i="46"/>
  <c r="K8" i="46"/>
  <c r="F8" i="46"/>
  <c r="K7" i="46"/>
  <c r="K9" i="46" s="1"/>
  <c r="F7" i="46"/>
  <c r="K37" i="45"/>
  <c r="J35" i="45"/>
  <c r="K35" i="45" s="1"/>
  <c r="K34" i="45"/>
  <c r="K33" i="45"/>
  <c r="K32" i="45"/>
  <c r="K30" i="45"/>
  <c r="F29" i="45"/>
  <c r="F39" i="45" s="1"/>
  <c r="K26" i="45"/>
  <c r="F26" i="45"/>
  <c r="K25" i="45"/>
  <c r="F25" i="45"/>
  <c r="J24" i="45"/>
  <c r="K24" i="45" s="1"/>
  <c r="J23" i="45"/>
  <c r="K23" i="45" s="1"/>
  <c r="J22" i="45"/>
  <c r="K22" i="45" s="1"/>
  <c r="J21" i="45"/>
  <c r="K21" i="45" s="1"/>
  <c r="F21" i="45"/>
  <c r="J20" i="45"/>
  <c r="K20" i="45" s="1"/>
  <c r="J19" i="45"/>
  <c r="K19" i="45" s="1"/>
  <c r="F18" i="45"/>
  <c r="K17" i="45"/>
  <c r="J16" i="45"/>
  <c r="K16" i="45" s="1"/>
  <c r="I16" i="45"/>
  <c r="F16" i="45"/>
  <c r="J15" i="45"/>
  <c r="K15" i="45" s="1"/>
  <c r="I15" i="45"/>
  <c r="F15" i="45"/>
  <c r="K12" i="45"/>
  <c r="F12" i="45"/>
  <c r="K11" i="45"/>
  <c r="K13" i="45" s="1"/>
  <c r="F11" i="45"/>
  <c r="K8" i="45"/>
  <c r="F8" i="45"/>
  <c r="K7" i="45"/>
  <c r="K9" i="45" s="1"/>
  <c r="F7" i="45"/>
  <c r="K35" i="44"/>
  <c r="J35" i="44"/>
  <c r="K34" i="44"/>
  <c r="K33" i="44"/>
  <c r="K32" i="44"/>
  <c r="K30" i="44"/>
  <c r="F29" i="44"/>
  <c r="F39" i="44" s="1"/>
  <c r="K26" i="44"/>
  <c r="F26" i="44"/>
  <c r="K25" i="44"/>
  <c r="F25" i="44"/>
  <c r="J24" i="44"/>
  <c r="K24" i="44" s="1"/>
  <c r="J23" i="44"/>
  <c r="K23" i="44" s="1"/>
  <c r="J22" i="44"/>
  <c r="K22" i="44" s="1"/>
  <c r="J21" i="44"/>
  <c r="K21" i="44" s="1"/>
  <c r="F21" i="44"/>
  <c r="J20" i="44"/>
  <c r="K20" i="44" s="1"/>
  <c r="J19" i="44"/>
  <c r="K19" i="44" s="1"/>
  <c r="F18" i="44"/>
  <c r="K17" i="44"/>
  <c r="J16" i="44"/>
  <c r="I16" i="44"/>
  <c r="F16" i="44"/>
  <c r="J15" i="44"/>
  <c r="I15" i="44"/>
  <c r="F15" i="44"/>
  <c r="K12" i="44"/>
  <c r="F12" i="44"/>
  <c r="K11" i="44"/>
  <c r="K13" i="44" s="1"/>
  <c r="F11" i="44"/>
  <c r="K8" i="44"/>
  <c r="F8" i="44"/>
  <c r="K7" i="44"/>
  <c r="K9" i="44" s="1"/>
  <c r="F7" i="44"/>
  <c r="K37" i="43"/>
  <c r="K35" i="43"/>
  <c r="J35" i="43"/>
  <c r="K34" i="43"/>
  <c r="K33" i="43"/>
  <c r="K32" i="43"/>
  <c r="K30" i="43"/>
  <c r="F29" i="43"/>
  <c r="F39" i="43" s="1"/>
  <c r="K26" i="43"/>
  <c r="F26" i="43"/>
  <c r="J25" i="43"/>
  <c r="K25" i="43" s="1"/>
  <c r="F25" i="43"/>
  <c r="J24" i="43"/>
  <c r="K24" i="43" s="1"/>
  <c r="K23" i="43"/>
  <c r="J23" i="43"/>
  <c r="J22" i="43"/>
  <c r="K22" i="43" s="1"/>
  <c r="K21" i="43"/>
  <c r="J21" i="43"/>
  <c r="F21" i="43"/>
  <c r="J20" i="43"/>
  <c r="K20" i="43" s="1"/>
  <c r="J19" i="43"/>
  <c r="K19" i="43" s="1"/>
  <c r="F18" i="43"/>
  <c r="K17" i="43"/>
  <c r="J16" i="43"/>
  <c r="I16" i="43"/>
  <c r="F16" i="43"/>
  <c r="J15" i="43"/>
  <c r="I15" i="43"/>
  <c r="F15" i="43"/>
  <c r="K12" i="43"/>
  <c r="F12" i="43"/>
  <c r="K11" i="43"/>
  <c r="K13" i="43" s="1"/>
  <c r="F11" i="43"/>
  <c r="F13" i="43" s="1"/>
  <c r="K8" i="43"/>
  <c r="F8" i="43"/>
  <c r="K7" i="43"/>
  <c r="K9" i="43" s="1"/>
  <c r="F7" i="43"/>
  <c r="F9" i="43" s="1"/>
  <c r="K27" i="42"/>
  <c r="F27" i="42"/>
  <c r="K26" i="42"/>
  <c r="K28" i="42" s="1"/>
  <c r="F26" i="42"/>
  <c r="F28" i="42" s="1"/>
  <c r="F24" i="42"/>
  <c r="K23" i="42"/>
  <c r="F23" i="42"/>
  <c r="K22" i="42"/>
  <c r="K21" i="42"/>
  <c r="J21" i="42"/>
  <c r="J20" i="42"/>
  <c r="K20" i="42" s="1"/>
  <c r="K19" i="42"/>
  <c r="J19" i="42"/>
  <c r="F19" i="42"/>
  <c r="K18" i="42"/>
  <c r="J18" i="42"/>
  <c r="J17" i="42"/>
  <c r="K17" i="42" s="1"/>
  <c r="K16" i="42"/>
  <c r="K15" i="42"/>
  <c r="J15" i="42"/>
  <c r="F15" i="42"/>
  <c r="K13" i="42"/>
  <c r="K12" i="42"/>
  <c r="F12" i="42"/>
  <c r="K11" i="42"/>
  <c r="F11" i="42"/>
  <c r="F13" i="42" s="1"/>
  <c r="K8" i="42"/>
  <c r="F8" i="42"/>
  <c r="K7" i="42"/>
  <c r="K9" i="42" s="1"/>
  <c r="F7" i="42"/>
  <c r="F9" i="42" s="1"/>
  <c r="K16" i="46" l="1"/>
  <c r="K15" i="46"/>
  <c r="K41" i="46" s="1"/>
  <c r="K39" i="43"/>
  <c r="K33" i="38"/>
  <c r="K32" i="38" s="1"/>
  <c r="F15" i="1"/>
  <c r="F27" i="43"/>
  <c r="K16" i="50"/>
  <c r="F27" i="50"/>
  <c r="K15" i="50"/>
  <c r="F27" i="49"/>
  <c r="K16" i="49"/>
  <c r="K15" i="49"/>
  <c r="K16" i="43"/>
  <c r="K15" i="43"/>
  <c r="K40" i="35"/>
  <c r="K39" i="35" s="1"/>
  <c r="F21" i="1"/>
  <c r="K40" i="37"/>
  <c r="K39" i="37" s="1"/>
  <c r="F20" i="1"/>
  <c r="F9" i="44"/>
  <c r="F13" i="44"/>
  <c r="K16" i="44"/>
  <c r="K27" i="44" s="1"/>
  <c r="K15" i="44"/>
  <c r="F27" i="44"/>
  <c r="K39" i="44"/>
  <c r="K27" i="49"/>
  <c r="F41" i="49"/>
  <c r="F43" i="49" s="1"/>
  <c r="K39" i="49"/>
  <c r="K16" i="48"/>
  <c r="F36" i="48"/>
  <c r="K48" i="48"/>
  <c r="F9" i="48"/>
  <c r="F50" i="48" s="1"/>
  <c r="F52" i="48" s="1"/>
  <c r="F13" i="48"/>
  <c r="F9" i="47"/>
  <c r="F13" i="47"/>
  <c r="F41" i="46"/>
  <c r="F9" i="46"/>
  <c r="F13" i="46"/>
  <c r="K53" i="46"/>
  <c r="F27" i="45"/>
  <c r="K39" i="45"/>
  <c r="K40" i="45" s="1"/>
  <c r="F9" i="45"/>
  <c r="F41" i="45" s="1"/>
  <c r="F43" i="45" s="1"/>
  <c r="F13" i="45"/>
  <c r="K39" i="50"/>
  <c r="F9" i="50"/>
  <c r="F13" i="50"/>
  <c r="F41" i="50" s="1"/>
  <c r="F43" i="50" s="1"/>
  <c r="K27" i="50"/>
  <c r="K36" i="48"/>
  <c r="F35" i="47"/>
  <c r="K16" i="47"/>
  <c r="K35" i="47" s="1"/>
  <c r="F49" i="47"/>
  <c r="F51" i="47" s="1"/>
  <c r="K47" i="47"/>
  <c r="K15" i="47"/>
  <c r="K27" i="45"/>
  <c r="K27" i="43"/>
  <c r="K40" i="43"/>
  <c r="F41" i="43"/>
  <c r="F43" i="43" s="1"/>
  <c r="K24" i="42"/>
  <c r="K29" i="42"/>
  <c r="F30" i="42"/>
  <c r="F32" i="42" s="1"/>
  <c r="K54" i="46" l="1"/>
  <c r="K55" i="46" s="1"/>
  <c r="K56" i="46" s="1"/>
  <c r="F55" i="46"/>
  <c r="F57" i="46" s="1"/>
  <c r="K40" i="49"/>
  <c r="K41" i="49" s="1"/>
  <c r="K42" i="49" s="1"/>
  <c r="K43" i="49" s="1"/>
  <c r="K40" i="50"/>
  <c r="K41" i="50" s="1"/>
  <c r="K42" i="50" s="1"/>
  <c r="K43" i="50" s="1"/>
  <c r="K40" i="44"/>
  <c r="K41" i="44" s="1"/>
  <c r="K42" i="44" s="1"/>
  <c r="K43" i="44" s="1"/>
  <c r="F41" i="44"/>
  <c r="F43" i="44" s="1"/>
  <c r="K49" i="48"/>
  <c r="K50" i="48" s="1"/>
  <c r="K51" i="48" s="1"/>
  <c r="K52" i="48" s="1"/>
  <c r="K48" i="47"/>
  <c r="K49" i="47" s="1"/>
  <c r="K50" i="47" s="1"/>
  <c r="K51" i="47" s="1"/>
  <c r="K41" i="45"/>
  <c r="K42" i="45" s="1"/>
  <c r="K43" i="45" s="1"/>
  <c r="K41" i="43"/>
  <c r="K42" i="43" s="1"/>
  <c r="K43" i="43" s="1"/>
  <c r="K30" i="42"/>
  <c r="K31" i="42" s="1"/>
  <c r="K32" i="42" s="1"/>
  <c r="K34" i="42" s="1"/>
  <c r="K57" i="46" l="1"/>
  <c r="F5" i="1" s="1"/>
  <c r="K45" i="50"/>
  <c r="K44" i="50" s="1"/>
  <c r="F17" i="1"/>
  <c r="K45" i="43"/>
  <c r="K44" i="43" s="1"/>
  <c r="F3" i="1"/>
  <c r="K45" i="44"/>
  <c r="K44" i="44" s="1"/>
  <c r="F16" i="1"/>
  <c r="K45" i="49"/>
  <c r="K44" i="49" s="1"/>
  <c r="F11" i="1"/>
  <c r="K54" i="48"/>
  <c r="K53" i="48" s="1"/>
  <c r="F10" i="1"/>
  <c r="K53" i="47"/>
  <c r="K52" i="47" s="1"/>
  <c r="F9" i="1"/>
  <c r="K45" i="45"/>
  <c r="K44" i="45" s="1"/>
  <c r="F4" i="1"/>
  <c r="K33" i="42"/>
  <c r="K37" i="41"/>
  <c r="K35" i="41"/>
  <c r="J35" i="41"/>
  <c r="K34" i="41"/>
  <c r="K33" i="41"/>
  <c r="K32" i="41"/>
  <c r="K30" i="41"/>
  <c r="F29" i="41"/>
  <c r="F39" i="41" s="1"/>
  <c r="K26" i="41"/>
  <c r="F26" i="41"/>
  <c r="K25" i="41"/>
  <c r="F25" i="41"/>
  <c r="K24" i="41"/>
  <c r="J24" i="41"/>
  <c r="K23" i="41"/>
  <c r="J23" i="41"/>
  <c r="K22" i="41"/>
  <c r="J22" i="41"/>
  <c r="K21" i="41"/>
  <c r="J21" i="41"/>
  <c r="F21" i="41"/>
  <c r="J20" i="41"/>
  <c r="K20" i="41" s="1"/>
  <c r="J19" i="41"/>
  <c r="K19" i="41" s="1"/>
  <c r="F18" i="41"/>
  <c r="K17" i="41"/>
  <c r="J16" i="41"/>
  <c r="K16" i="41" s="1"/>
  <c r="I16" i="41"/>
  <c r="F16" i="41"/>
  <c r="J15" i="41"/>
  <c r="K15" i="41" s="1"/>
  <c r="I15" i="41"/>
  <c r="F15" i="41"/>
  <c r="F27" i="41" s="1"/>
  <c r="K12" i="41"/>
  <c r="F12" i="41"/>
  <c r="K11" i="41"/>
  <c r="K13" i="41" s="1"/>
  <c r="F11" i="41"/>
  <c r="F13" i="41" s="1"/>
  <c r="K8" i="41"/>
  <c r="F8" i="41"/>
  <c r="K7" i="41"/>
  <c r="K9" i="41" s="1"/>
  <c r="F7" i="41"/>
  <c r="F9" i="41" s="1"/>
  <c r="K34" i="40"/>
  <c r="K33" i="40"/>
  <c r="J33" i="40"/>
  <c r="K32" i="40"/>
  <c r="K31" i="40"/>
  <c r="K30" i="40"/>
  <c r="K28" i="40"/>
  <c r="F27" i="40"/>
  <c r="F37" i="40" s="1"/>
  <c r="F25" i="40"/>
  <c r="K24" i="40"/>
  <c r="J23" i="40"/>
  <c r="K23" i="40" s="1"/>
  <c r="K22" i="40"/>
  <c r="J22" i="40"/>
  <c r="J21" i="40"/>
  <c r="K21" i="40" s="1"/>
  <c r="F21" i="40"/>
  <c r="J20" i="40"/>
  <c r="K20" i="40" s="1"/>
  <c r="K19" i="40"/>
  <c r="J19" i="40"/>
  <c r="F18" i="40"/>
  <c r="K17" i="40"/>
  <c r="K16" i="40"/>
  <c r="J16" i="40"/>
  <c r="I16" i="40"/>
  <c r="F16" i="40"/>
  <c r="K15" i="40"/>
  <c r="J15" i="40"/>
  <c r="I15" i="40"/>
  <c r="F15" i="40"/>
  <c r="K12" i="40"/>
  <c r="F12" i="40"/>
  <c r="K11" i="40"/>
  <c r="K13" i="40" s="1"/>
  <c r="F11" i="40"/>
  <c r="F13" i="40" s="1"/>
  <c r="K8" i="40"/>
  <c r="F8" i="40"/>
  <c r="K7" i="40"/>
  <c r="K9" i="40" s="1"/>
  <c r="F7" i="40"/>
  <c r="F9" i="40" s="1"/>
  <c r="K38" i="39"/>
  <c r="J36" i="39"/>
  <c r="K36" i="39" s="1"/>
  <c r="K35" i="39"/>
  <c r="K34" i="39"/>
  <c r="K33" i="39"/>
  <c r="K31" i="39"/>
  <c r="F30" i="39"/>
  <c r="F40" i="39" s="1"/>
  <c r="K27" i="39"/>
  <c r="F27" i="39"/>
  <c r="K26" i="39"/>
  <c r="F26" i="39"/>
  <c r="J25" i="39"/>
  <c r="K25" i="39" s="1"/>
  <c r="J24" i="39"/>
  <c r="K24" i="39" s="1"/>
  <c r="K23" i="39"/>
  <c r="J23" i="39"/>
  <c r="J22" i="39"/>
  <c r="K22" i="39" s="1"/>
  <c r="F22" i="39"/>
  <c r="K21" i="39"/>
  <c r="J21" i="39"/>
  <c r="J20" i="39"/>
  <c r="K20" i="39" s="1"/>
  <c r="F19" i="39"/>
  <c r="K18" i="39"/>
  <c r="K17" i="39"/>
  <c r="K16" i="39"/>
  <c r="J16" i="39"/>
  <c r="I16" i="39"/>
  <c r="F16" i="39"/>
  <c r="K15" i="39"/>
  <c r="J15" i="39"/>
  <c r="I15" i="39"/>
  <c r="F15" i="39"/>
  <c r="K13" i="39"/>
  <c r="K12" i="39"/>
  <c r="F12" i="39"/>
  <c r="K11" i="39"/>
  <c r="F11" i="39"/>
  <c r="F13" i="39" s="1"/>
  <c r="K8" i="39"/>
  <c r="F8" i="39"/>
  <c r="K7" i="39"/>
  <c r="K9" i="39" s="1"/>
  <c r="F7" i="39"/>
  <c r="F9" i="39" s="1"/>
  <c r="K20" i="21"/>
  <c r="K59" i="46" l="1"/>
  <c r="K58" i="46" s="1"/>
  <c r="K39" i="41"/>
  <c r="F28" i="39"/>
  <c r="K37" i="40"/>
  <c r="K40" i="39"/>
  <c r="F41" i="41"/>
  <c r="F43" i="41" s="1"/>
  <c r="K27" i="41"/>
  <c r="K40" i="41" s="1"/>
  <c r="K25" i="40"/>
  <c r="F39" i="40"/>
  <c r="F41" i="40" s="1"/>
  <c r="F42" i="39"/>
  <c r="F44" i="39" s="1"/>
  <c r="K28" i="39"/>
  <c r="K38" i="40" l="1"/>
  <c r="K39" i="40" s="1"/>
  <c r="K40" i="40" s="1"/>
  <c r="K41" i="40" s="1"/>
  <c r="K41" i="39"/>
  <c r="K42" i="39" s="1"/>
  <c r="K43" i="39" s="1"/>
  <c r="K44" i="39" s="1"/>
  <c r="K41" i="41"/>
  <c r="K42" i="41" s="1"/>
  <c r="K43" i="41" s="1"/>
  <c r="K46" i="39" l="1"/>
  <c r="F12" i="1"/>
  <c r="K45" i="41"/>
  <c r="F19" i="1"/>
  <c r="K43" i="40"/>
  <c r="K42" i="40" s="1"/>
  <c r="F18" i="1"/>
  <c r="K44" i="41"/>
  <c r="K45" i="39"/>
  <c r="K33" i="22" l="1"/>
  <c r="F33" i="22"/>
  <c r="F32" i="22"/>
  <c r="K31" i="22"/>
  <c r="F31" i="22"/>
  <c r="K28" i="22"/>
  <c r="J27" i="22"/>
  <c r="K27" i="22" s="1"/>
  <c r="F27" i="22"/>
  <c r="F18" i="22"/>
  <c r="J17" i="22"/>
  <c r="I17" i="22"/>
  <c r="F17" i="22"/>
  <c r="J16" i="22"/>
  <c r="K16" i="22" s="1"/>
  <c r="J15" i="22"/>
  <c r="K15" i="22" s="1"/>
  <c r="D15" i="22"/>
  <c r="F15" i="22" s="1"/>
  <c r="K13" i="22"/>
  <c r="F12" i="22"/>
  <c r="F11" i="22"/>
  <c r="K8" i="22"/>
  <c r="F8" i="22"/>
  <c r="K7" i="22"/>
  <c r="K9" i="22" s="1"/>
  <c r="F7" i="22"/>
  <c r="F9" i="28"/>
  <c r="K9" i="28"/>
  <c r="K11" i="28" s="1"/>
  <c r="F10" i="28"/>
  <c r="K10" i="28"/>
  <c r="F13" i="28"/>
  <c r="F14" i="28"/>
  <c r="K15" i="28"/>
  <c r="D17" i="28"/>
  <c r="F17" i="28" s="1"/>
  <c r="J17" i="28"/>
  <c r="K17" i="28" s="1"/>
  <c r="J18" i="28"/>
  <c r="K18" i="28" s="1"/>
  <c r="F19" i="28"/>
  <c r="I19" i="28"/>
  <c r="J19" i="28"/>
  <c r="K13" i="5"/>
  <c r="F12" i="5"/>
  <c r="F11" i="5"/>
  <c r="K8" i="5"/>
  <c r="F8" i="5"/>
  <c r="K7" i="5"/>
  <c r="K9" i="5" s="1"/>
  <c r="F7" i="5"/>
  <c r="F11" i="28" l="1"/>
  <c r="F9" i="5"/>
  <c r="K17" i="22"/>
  <c r="K34" i="22" s="1"/>
  <c r="K35" i="22" s="1"/>
  <c r="F9" i="22"/>
  <c r="F13" i="22"/>
  <c r="K37" i="5"/>
  <c r="K46" i="5" s="1"/>
  <c r="F34" i="22"/>
  <c r="K19" i="28"/>
  <c r="K30" i="28" s="1"/>
  <c r="F30" i="28"/>
  <c r="F15" i="28"/>
  <c r="F13" i="5"/>
  <c r="F37" i="5"/>
  <c r="F40" i="28" l="1"/>
  <c r="F42" i="28" s="1"/>
  <c r="K39" i="28"/>
  <c r="K40" i="28" s="1"/>
  <c r="K41" i="28" s="1"/>
  <c r="F47" i="5"/>
  <c r="F49" i="5" s="1"/>
  <c r="F36" i="22"/>
  <c r="F38" i="22" s="1"/>
  <c r="K36" i="22"/>
  <c r="K37" i="22" s="1"/>
  <c r="K47" i="5"/>
  <c r="K48" i="5" s="1"/>
  <c r="K42" i="28" l="1"/>
  <c r="K44" i="28" s="1"/>
  <c r="K43" i="28" s="1"/>
  <c r="K49" i="5"/>
  <c r="F8" i="1" s="1"/>
  <c r="K38" i="22"/>
  <c r="F7" i="1" s="1"/>
  <c r="D15" i="21"/>
  <c r="F13" i="1" l="1"/>
  <c r="K51" i="5"/>
  <c r="K50" i="5" s="1"/>
  <c r="K40" i="22"/>
  <c r="K39" i="22" s="1"/>
  <c r="F11" i="21"/>
  <c r="F13" i="21" s="1"/>
  <c r="J21" i="21"/>
  <c r="K21" i="21" s="1"/>
  <c r="F21" i="21"/>
  <c r="J19" i="21"/>
  <c r="K19" i="21" s="1"/>
  <c r="F18" i="21"/>
  <c r="K17" i="21"/>
  <c r="J16" i="21"/>
  <c r="I16" i="21"/>
  <c r="F16" i="21"/>
  <c r="J15" i="21"/>
  <c r="K15" i="21" s="1"/>
  <c r="F15" i="21"/>
  <c r="F24" i="21" s="1"/>
  <c r="K13" i="21"/>
  <c r="K8" i="21"/>
  <c r="F8" i="21"/>
  <c r="K7" i="21"/>
  <c r="K9" i="21" s="1"/>
  <c r="F7" i="21"/>
  <c r="F9" i="21" l="1"/>
  <c r="F34" i="21" s="1"/>
  <c r="K16" i="21"/>
  <c r="K24" i="21" s="1"/>
  <c r="K33" i="21" s="1"/>
  <c r="F36" i="21" l="1"/>
  <c r="K34" i="21"/>
  <c r="K35" i="21" s="1"/>
  <c r="K36" i="21" l="1"/>
  <c r="F6" i="1" s="1"/>
  <c r="K38" i="21" l="1"/>
  <c r="K37" i="21" s="1"/>
  <c r="F22" i="1"/>
</calcChain>
</file>

<file path=xl/sharedStrings.xml><?xml version="1.0" encoding="utf-8"?>
<sst xmlns="http://schemas.openxmlformats.org/spreadsheetml/2006/main" count="1938" uniqueCount="210">
  <si>
    <t>Миколаїв</t>
  </si>
  <si>
    <t>вул. Соборна, 12в</t>
  </si>
  <si>
    <t>Вінниця</t>
  </si>
  <si>
    <t>пр. Коцюбинського, 28</t>
  </si>
  <si>
    <t>Кропивницький</t>
  </si>
  <si>
    <t>вул. Велика Перспективна,25/34</t>
  </si>
  <si>
    <t>Полтава</t>
  </si>
  <si>
    <t>Запоріжжя</t>
  </si>
  <si>
    <t>просп. Соборний, 170</t>
  </si>
  <si>
    <t>Суми</t>
  </si>
  <si>
    <t>пл. Незалежності, 3</t>
  </si>
  <si>
    <t>V025</t>
  </si>
  <si>
    <t>Дніпро</t>
  </si>
  <si>
    <t>просп. Яворницького Дмитра, 55</t>
  </si>
  <si>
    <t>V027</t>
  </si>
  <si>
    <t>V028</t>
  </si>
  <si>
    <t>V009</t>
  </si>
  <si>
    <t>Івано-Франківськ</t>
  </si>
  <si>
    <t>вул. Незалежності, 10 а</t>
  </si>
  <si>
    <t>V011</t>
  </si>
  <si>
    <t>Чернівці</t>
  </si>
  <si>
    <t>пл. Соборна, 10</t>
  </si>
  <si>
    <t>V021</t>
  </si>
  <si>
    <t>V003</t>
  </si>
  <si>
    <t>Одеса</t>
  </si>
  <si>
    <t>вул. Італійська, 51</t>
  </si>
  <si>
    <t>V004</t>
  </si>
  <si>
    <t>V016</t>
  </si>
  <si>
    <t>вул. Європейська, 21</t>
  </si>
  <si>
    <t>V018</t>
  </si>
  <si>
    <t>V017</t>
  </si>
  <si>
    <t>Чернігів</t>
  </si>
  <si>
    <t>пр. Миру, 32</t>
  </si>
  <si>
    <t>Од. вим.</t>
  </si>
  <si>
    <t>Прокладання кабелю до 6 мм2</t>
  </si>
  <si>
    <t>м</t>
  </si>
  <si>
    <t>Кабель силовий Одескабель ПВС 3x6,0 мідь</t>
  </si>
  <si>
    <t>Прокладання гофротруби з протяжкою кабеля</t>
  </si>
  <si>
    <t>пог.м</t>
  </si>
  <si>
    <t>Труба гофрована електромонтажна стійка до УФ- випромінювання,несамозагасаюча; 320 N/5см / 5 см; д.32мм; поліетилен; чорна; Бухта 50 м, 2332/LPE-1_F50DU, Копос</t>
  </si>
  <si>
    <t>Монтаж та сборка  ящика</t>
  </si>
  <si>
    <t>шт</t>
  </si>
  <si>
    <t>Стяжка для кабелю нейлоновий 3.6x250 (100 шт./уп.) чорна</t>
  </si>
  <si>
    <t>паков.</t>
  </si>
  <si>
    <t>Ящик нержавіючий з монтажною панеллю ІР68 500х250х120 мм (cu1010008)</t>
  </si>
  <si>
    <t>Кріплення для бокса монтажного (розписати в акті)</t>
  </si>
  <si>
    <t>Збирання розетки</t>
  </si>
  <si>
    <t>Силова вилка АСКО-УКРЕМ UCombi 2P+PE 63А 250 В переносна IP67 поліамід Синій (A0080010105)</t>
  </si>
  <si>
    <t>Монтаж/підготовка генератора до роботи</t>
  </si>
  <si>
    <t>Силова розетка АСКО-УКРЕМ UCombi 2P+PE 63А 250 В стаціонарна IP67 поліамід Синій (A0080010145)</t>
  </si>
  <si>
    <t>Замок навісний Apecs PDR-50-55-L відкритий (амбарний)</t>
  </si>
  <si>
    <t>Перекомутація електричного щита</t>
  </si>
  <si>
    <t>посл</t>
  </si>
  <si>
    <t>Ланцюг коротколанковий без покриття 3 мм на метраж м.пог. без покриття</t>
  </si>
  <si>
    <t>Монтаж кабель каналу</t>
  </si>
  <si>
    <t>Переключатель ввода резерва, 250В/63A, 1+N, 4м SF263</t>
  </si>
  <si>
    <t>Канал кабельний Аско-Укрем 15х10 2000мм</t>
  </si>
  <si>
    <t>Дефектний акт</t>
  </si>
  <si>
    <t>№ з/п</t>
  </si>
  <si>
    <t>Найменування робіт</t>
  </si>
  <si>
    <t>Обєм на одиницю виміру</t>
  </si>
  <si>
    <t>Ціна за одиницю виміру (без ПДВ), грн.</t>
  </si>
  <si>
    <t>Вартість всього (без ПДВ), грн.</t>
  </si>
  <si>
    <t>Найменування матеріалів</t>
  </si>
  <si>
    <t>Один. вим.</t>
  </si>
  <si>
    <t>Кількість  матеріалів на Об'єм робіт</t>
  </si>
  <si>
    <t>Ціна за одиницю виміру  (без ПДВ), грн.</t>
  </si>
  <si>
    <t>Вартість  всього (без ПДВ), грн.</t>
  </si>
  <si>
    <t>Демонтажні роботи</t>
  </si>
  <si>
    <t>ВСЬОГО  ВАРТІСТЬ ДЕМОНТАЖНИХ РОБІТ, грн.( без ПДВ):</t>
  </si>
  <si>
    <t>ВСЬОГО  ВАРТІСТЬ МАТЕРІАЛІВ ПО ДЕМОНТАЖНИМ РОБОТАМ, грн.( без ПДВ):</t>
  </si>
  <si>
    <t>Загальнобудівельні роботи</t>
  </si>
  <si>
    <t>Сверління отвору в стіні D=30-35мм</t>
  </si>
  <si>
    <t>ВСЬОГО  ВАРТІСТЬ ЗАГАЛЬНОБУДІВЕЛЬНИХ РОБІТ, грн.( без ПДВ):</t>
  </si>
  <si>
    <t>ВСЬОГО  ВАРТІСТЬ МАТЕРІАЛІВ ПО ЗАГАЛЬНОБУДІВЕЛЬНИМ РОБОТАМ, грн.( без ПДВ):</t>
  </si>
  <si>
    <t>Електромонтажні роботи</t>
  </si>
  <si>
    <t>Прокладання кабелю 6кв.мм</t>
  </si>
  <si>
    <t>Встановлення та підключення генератора</t>
  </si>
  <si>
    <t>Перекомутація у щитовій</t>
  </si>
  <si>
    <t>ВСЬОГО ВАРТІСТЬ ЕЛЕКТРОМОНТАЖНИХ РОБІТ , грн.( без ПДВ):</t>
  </si>
  <si>
    <t>ВСЬОГО  ВАРТІСТЬ МАТЕРІАЛІВ ПО ЕЛЕКТОМОНТАЖНИМ РОБОТАМ, грн.( без ПДВ):</t>
  </si>
  <si>
    <t>Інші роботи</t>
  </si>
  <si>
    <t>ВСЬОГО ВАРТІСТЬ ІНШИХ РОБІТ грн.( без ПДВ):</t>
  </si>
  <si>
    <t>ВСЬОГО ВАРТІСТЬ МАТЕРІАЛІВ ПО ІНШИМ РОБОТАМ, грн. (без ПДВ):</t>
  </si>
  <si>
    <t>ВСЬОГО ВАРТІСТЬ МАТЕРІАЛІВ, грн. (без ПДВ):</t>
  </si>
  <si>
    <t>ВСЬОГО ВАРТІСТЬ РОБІТ, грн.( без ПДВ):</t>
  </si>
  <si>
    <t>Вартість доставлення матеріалів</t>
  </si>
  <si>
    <t>ВСЬОГО вартість матеріалів, грн.  (без ПДВ)</t>
  </si>
  <si>
    <t>ВСЬОГО вартість робіт, грн.( без ПДВ)</t>
  </si>
  <si>
    <t>ВСЬОГО ПО Кошторису  без ПДВ, ГРН.:</t>
  </si>
  <si>
    <t>ПДВ, ГРН.:</t>
  </si>
  <si>
    <t>ВСЬОГО ПО Кошторису  з ПДВ, ГРН.:</t>
  </si>
  <si>
    <t>Найменування будови та її адреса: Підключення генератора м.Миколаїв вул.Соборна 12 в</t>
  </si>
  <si>
    <t>Найменування будови та її адреса: Підключення генератора м.Полтава вул. Європейська 21</t>
  </si>
  <si>
    <t>Найменування будови та її адреса: Підключення генератора м.Одеса вул. Італійська 51</t>
  </si>
  <si>
    <t>Найменування будови та її адреса: Підключення генератора м.Кропивницький Перспективна 25/34</t>
  </si>
  <si>
    <t>Найменування будови та її адреса: Підключення генератора м.Івано-Франківськ вул.Незалежності 10а</t>
  </si>
  <si>
    <t>Вартість</t>
  </si>
  <si>
    <t>Місто</t>
  </si>
  <si>
    <t>Адреса</t>
  </si>
  <si>
    <t>Кабель силовий Одескабель ПВС 3x4,0 мідь</t>
  </si>
  <si>
    <t>Монтаж щита розподільчого до 12 поз</t>
  </si>
  <si>
    <t>Колодка клемна розподільча UJB-80</t>
  </si>
  <si>
    <t>Сверління отвору D=30-35мм в стіні  товщиною понад 510мм</t>
  </si>
  <si>
    <t>Сверління отвору D=30-35мм в стіні до 510мм включно</t>
  </si>
  <si>
    <t>Перекомутація існюючого  електричного щита</t>
  </si>
  <si>
    <t>Найменування будови та її адреса: Підключення генератора м.Вінниця вул. Коцюбинського 28</t>
  </si>
  <si>
    <t>Канал кабельний Аско-Укрем 25х25 2000мм</t>
  </si>
  <si>
    <t>Найменування будови та її адреса: Підключення генератора м.Чернігів пр-т Миру 32</t>
  </si>
  <si>
    <t>Найменування будови та її адреса: Підключення генератора м.Чернівці пл Соборна 10</t>
  </si>
  <si>
    <t>V029</t>
  </si>
  <si>
    <t>Київ</t>
  </si>
  <si>
    <t>вул. Хрещатик, 15</t>
  </si>
  <si>
    <t>V006</t>
  </si>
  <si>
    <t>Ужгород</t>
  </si>
  <si>
    <t>вул. Фединця, 47</t>
  </si>
  <si>
    <t>V012</t>
  </si>
  <si>
    <t>Хмельницький</t>
  </si>
  <si>
    <t>вул. Проскурівська, 22</t>
  </si>
  <si>
    <t>V005</t>
  </si>
  <si>
    <t>Херсон</t>
  </si>
  <si>
    <t>пр. Ушакова, 30/1</t>
  </si>
  <si>
    <t>вул. Європейська, 66</t>
  </si>
  <si>
    <t>V015</t>
  </si>
  <si>
    <t>Харків</t>
  </si>
  <si>
    <t>вул. Григорія Сковороди, 67/69</t>
  </si>
  <si>
    <t>V024</t>
  </si>
  <si>
    <t>Краматорськ</t>
  </si>
  <si>
    <t>просп. Незалежності 19а</t>
  </si>
  <si>
    <t>Рівне</t>
  </si>
  <si>
    <t>вул. Міцкевича, 32</t>
  </si>
  <si>
    <t>Найменування будови та її адреса: Встановлення та підключення генератора м.Харків Г.Сковороди 67-69</t>
  </si>
  <si>
    <t>ВСЬОГО  ВАРТІСТЬ Демонтажні роботи, грн.( без ПДВ):</t>
  </si>
  <si>
    <t>ВСЬОГО  ВАРТІСТЬ МАТЕРІАЛІВ ПО Демонтажним роботам, грн.( без ПДВ):</t>
  </si>
  <si>
    <t>ВСЬОГО ВАРТІСТЬ МАТЕРІАЛІВ ПО  ЕЛЕКТРОМОНТАЖУ , грн. ( без ПДВ):</t>
  </si>
  <si>
    <t>ВСЬОГО ВАРТІСТЬ МАТЕРІАЛІВ Інших РОБІТ, грн. (без ПДВ):</t>
  </si>
  <si>
    <t>Найменування будови та її адреса: Встановлення та підключення генератора м.Суми Незалежності 3</t>
  </si>
  <si>
    <t>Найменування будови та її адреса: Встановлення та підключення генератора м.Краматорськ просп.Незалежності 19а</t>
  </si>
  <si>
    <t>Найменування будови та її адреса: Встановлення та підключення генератора м.Ужгород вул.Фединця 47</t>
  </si>
  <si>
    <t>Місце розміщення генератора з коробом</t>
  </si>
  <si>
    <t>Вилка переносна із заземленням Аско-Укрем ВП 32А/3 2Р+РЕ</t>
  </si>
  <si>
    <t xml:space="preserve">Місце розміщення генератора </t>
  </si>
  <si>
    <t>Короб з шумоізоляцією , бокс з шумоізоляцією, захист для генератора з шумоізоляцією Хеопс-уют №44</t>
  </si>
  <si>
    <t>Труба гофрована електромонтажна стійка до УФ- випромінювання,несамозагасаюча; 320 N/5см / 5 см; д.32мм; поліетилен; чорна</t>
  </si>
  <si>
    <t>Код магазина</t>
  </si>
  <si>
    <t>Генератор Praim PRM10000 дизельний</t>
  </si>
  <si>
    <t>Поставка Замовника</t>
  </si>
  <si>
    <t>Встановлення короба для генератора</t>
  </si>
  <si>
    <t>Перемикач введення резерву I-0-II Hager SFT240 із загальним виводом зверху 2 полюси 40А/230 У 2 м (3865)</t>
  </si>
  <si>
    <t>Перемикач введення резерву, 250В/63A, 1+N, 4м SF263</t>
  </si>
  <si>
    <t>Вуличне кріплення горфи (розписати в акті)</t>
  </si>
  <si>
    <t>Кріплення труби до короба (розписати в акті)</t>
  </si>
  <si>
    <t>Дріт нержавіючий 1мм</t>
  </si>
  <si>
    <t>Гофротруба для генератора Ø40 з перехідником (1м.п.)</t>
  </si>
  <si>
    <t>Коментарі</t>
  </si>
  <si>
    <t>Провід ПВС 3х6 ЗЗЦМ ДЕРЖСТАНДАРТ</t>
  </si>
  <si>
    <t>Гофра для відведення вихлопних газів генератора Ø 40 мм та хомут/герметик/азбестова нитка</t>
  </si>
  <si>
    <t>Встановлення та збірка розподільчого щита</t>
  </si>
  <si>
    <t>Щиток пластиковий Luxray ЩРН-П-8 на 8 модулів зовнішній 731-2000-008</t>
  </si>
  <si>
    <t>Автоматичний вимикач Hager 2P 6kA C-32A 2M MC232A</t>
  </si>
  <si>
    <t>Лічильник електроенергії мультифункціональний однофазний AC 40-300V 100A</t>
  </si>
  <si>
    <t>Кабель силовий ЗЗКМ ПВС 2x6,0 мідь</t>
  </si>
  <si>
    <t>Труба профільна квадратна 40x40x1,5 мм 3 м.п. ДСТУ 8639-82 холоднокатана</t>
  </si>
  <si>
    <t>Кріплення дроту (розписати в акті)</t>
  </si>
  <si>
    <t>Провід ЗЗКМ ПВС 3х4</t>
  </si>
  <si>
    <t>Плитка тротуарна арм 6П5-(1000*500*60)</t>
  </si>
  <si>
    <t>Найменування будови та її адреса: Встановлення та підключення генератора м.Дніпро пр. Яворницького 55</t>
  </si>
  <si>
    <t>Найменування будови та її адреса: Встановлення та підключення генератора м. Херсон</t>
  </si>
  <si>
    <t>Кабель силовий ЗЗКМ ПВС 2x4,0 мідь</t>
  </si>
  <si>
    <t>Найменування будови та її адреса: Підключення генератора м.Запоріжжя пр Соборний 170</t>
  </si>
  <si>
    <t>Прокладання кабелю 1,5 кв.мм</t>
  </si>
  <si>
    <t>Кабель силовий моноліт ЗЗЦМ ВВГнгП 2х1,5 мідь</t>
  </si>
  <si>
    <t xml:space="preserve">Монтаж світильників </t>
  </si>
  <si>
    <t>Світильник LED лінійний Videx 36W 1,2М 5000K VL-BNWL-36125</t>
  </si>
  <si>
    <t xml:space="preserve">Клема WAGO на 3 провід (з важ) 0,2-4 мм?. T40 </t>
  </si>
  <si>
    <t xml:space="preserve">Клема WAGO на 2 провід (з важ) 0,2-4 мм?. T40 </t>
  </si>
  <si>
    <t>Кріплення світильників (в акті розписати)</t>
  </si>
  <si>
    <t>Коробка розподільча E.NEXT e.db.pro.85.85.50u ПВХ p016102</t>
  </si>
  <si>
    <t>Монтаж вимикачів з підрозетником</t>
  </si>
  <si>
    <t>Вимикач двоклавішний Schneider Electric Asfora самозажиммаючий 10 А 220В IP20 білий EPH0300121</t>
  </si>
  <si>
    <t>Коробка для зовнішнього монтажу Schneider Electric ASFORA білий EPH6100121</t>
  </si>
  <si>
    <t>Кріплення кабелю(розписати в акті)</t>
  </si>
  <si>
    <t>Демонтаж старого короба с генератором</t>
  </si>
  <si>
    <t>Найменування будови та її адреса: Підключення генератора м.Полтава вул. Європейська 66</t>
  </si>
  <si>
    <t>Провід ЗЗКМ ПВС 2х4</t>
  </si>
  <si>
    <t>Генератор  5кВт (бензиновий)</t>
  </si>
  <si>
    <t>Труба гофрована АСКО Standard D 16/12 50 м Чорний</t>
  </si>
  <si>
    <t>Найменування будови та її адреса: Підключення генератора м.Рівне вул. Міцкевича 32</t>
  </si>
  <si>
    <t>Найменування будови та її адреса: Встановлення та підключення генератора м.Хмельницький вул. Проскурівська 22</t>
  </si>
  <si>
    <t>Загальна</t>
  </si>
  <si>
    <t>V207</t>
  </si>
  <si>
    <t>V365</t>
  </si>
  <si>
    <t>Найменування будови та її адреса: Підключення генератора м.Хмельницький вул Проскурівська 22</t>
  </si>
  <si>
    <t xml:space="preserve"> (варіант №2 - стаціонарне встановлення)</t>
  </si>
  <si>
    <t>Проскурівська 22 (варіант №2 - стаціонарне встановлення генератора)</t>
  </si>
  <si>
    <t>прорахунок двох кошторисів</t>
  </si>
  <si>
    <t>Уточнення</t>
  </si>
  <si>
    <t xml:space="preserve">Встановлення обігрівача БІЛЮКС з підключенням </t>
  </si>
  <si>
    <t>замовник</t>
  </si>
  <si>
    <t>Терморегулятор Heat Plus M5.16 білий</t>
  </si>
  <si>
    <t xml:space="preserve">Автоматичний вимикач Hager 25A </t>
  </si>
  <si>
    <t xml:space="preserve">Автоматичний вимикач Hager 16A </t>
  </si>
  <si>
    <t xml:space="preserve">Коробка розподільча E.NEXT </t>
  </si>
  <si>
    <t>Коробка установча Контакт блочна 109 поліпропілен</t>
  </si>
  <si>
    <t>Трос оцинкований 2мм</t>
  </si>
  <si>
    <t>м.п.</t>
  </si>
  <si>
    <t>Затискач для троса подвійний 2 мм</t>
  </si>
  <si>
    <t>Обігрівач Білюкс</t>
  </si>
  <si>
    <t>Кабель силовий моноліт ЗЗЦМ ВВГнгП 3х2,5 мідь</t>
  </si>
  <si>
    <t>Кріплення до стелі (розписати в акті)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</si>
</sst>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_-* #,##0.00_₴_-;\-* #,##0.00_₴_-;_-* &quot;-&quot;??_₴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i/>
      <sz val="11"/>
      <color rgb="FF7F7F7F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20"/>
      <color theme="1"/>
      <name val="Calibri"/>
      <family val="2"/>
      <charset val="204"/>
      <scheme val="minor"/>
    </font>
    <font>
      <sz val="8"/>
      <name val="Calibri"/>
      <family val="2"/>
      <scheme val="minor"/>
    </font>
    <font>
      <sz val="11"/>
      <color indexed="8"/>
      <name val="Times New Roman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b/>
      <u/>
      <sz val="11"/>
      <color rgb="FFFF0000"/>
      <name val="Times New Roman"/>
      <family val="1"/>
      <charset val="204"/>
    </font>
    <font>
      <u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66FF3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3" fillId="0" borderId="0"/>
    <xf numFmtId="0" fontId="8" fillId="0" borderId="0"/>
    <xf numFmtId="0" fontId="7" fillId="0" borderId="0" applyNumberFormat="0" applyFill="0" applyBorder="0" applyAlignment="0" applyProtection="0"/>
    <xf numFmtId="0" fontId="11" fillId="0" borderId="0">
      <protection locked="0"/>
    </xf>
    <xf numFmtId="0" fontId="11" fillId="0" borderId="0"/>
    <xf numFmtId="165" fontId="8" fillId="0" borderId="0" applyFont="0" applyFill="0" applyBorder="0" applyAlignment="0" applyProtection="0"/>
    <xf numFmtId="0" fontId="13" fillId="0" borderId="0"/>
    <xf numFmtId="0" fontId="15" fillId="0" borderId="0" applyNumberFormat="0" applyFill="0" applyBorder="0" applyAlignment="0" applyProtection="0"/>
    <xf numFmtId="0" fontId="17" fillId="0" borderId="0"/>
    <xf numFmtId="0" fontId="8" fillId="0" borderId="0"/>
    <xf numFmtId="0" fontId="7" fillId="0" borderId="0" applyNumberFormat="0" applyFill="0" applyBorder="0" applyAlignment="0" applyProtection="0"/>
  </cellStyleXfs>
  <cellXfs count="20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2" borderId="3" xfId="0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4" fontId="5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49" fontId="4" fillId="0" borderId="1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/>
    <xf numFmtId="0" fontId="0" fillId="0" borderId="3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4" fontId="4" fillId="0" borderId="1" xfId="1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164" fontId="4" fillId="0" borderId="3" xfId="1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4" fontId="9" fillId="2" borderId="0" xfId="2" applyNumberFormat="1" applyFont="1" applyFill="1" applyAlignment="1">
      <alignment horizontal="center" vertical="center"/>
    </xf>
    <xf numFmtId="0" fontId="4" fillId="0" borderId="0" xfId="2" applyFont="1" applyAlignment="1">
      <alignment vertical="center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1" applyFont="1" applyFill="1" applyBorder="1" applyAlignment="1">
      <alignment horizontal="center" vertical="center"/>
    </xf>
    <xf numFmtId="4" fontId="9" fillId="3" borderId="1" xfId="1" applyNumberFormat="1" applyFont="1" applyFill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1" fontId="4" fillId="2" borderId="1" xfId="1" applyNumberFormat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left" vertical="center"/>
    </xf>
    <xf numFmtId="4" fontId="4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left" vertical="center" wrapText="1"/>
    </xf>
    <xf numFmtId="0" fontId="4" fillId="2" borderId="1" xfId="3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 vertical="center"/>
    </xf>
    <xf numFmtId="2" fontId="4" fillId="0" borderId="2" xfId="1" applyNumberFormat="1" applyFont="1" applyBorder="1" applyAlignment="1">
      <alignment horizontal="center" vertical="center"/>
    </xf>
    <xf numFmtId="2" fontId="4" fillId="2" borderId="2" xfId="1" applyNumberFormat="1" applyFont="1" applyFill="1" applyBorder="1" applyAlignment="1">
      <alignment horizontal="center" vertical="center"/>
    </xf>
    <xf numFmtId="2" fontId="4" fillId="2" borderId="1" xfId="1" applyNumberFormat="1" applyFont="1" applyFill="1" applyBorder="1" applyAlignment="1">
      <alignment horizontal="center" vertical="center"/>
    </xf>
    <xf numFmtId="0" fontId="4" fillId="0" borderId="1" xfId="2" applyFont="1" applyBorder="1" applyAlignment="1">
      <alignment vertical="center"/>
    </xf>
    <xf numFmtId="0" fontId="4" fillId="2" borderId="1" xfId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center" vertical="center"/>
    </xf>
    <xf numFmtId="0" fontId="9" fillId="4" borderId="1" xfId="4" applyFont="1" applyFill="1" applyBorder="1" applyAlignment="1" applyProtection="1">
      <alignment horizontal="left" vertical="center" wrapText="1"/>
    </xf>
    <xf numFmtId="0" fontId="9" fillId="4" borderId="1" xfId="5" applyFont="1" applyFill="1" applyBorder="1" applyAlignment="1">
      <alignment horizontal="center" vertical="center"/>
    </xf>
    <xf numFmtId="4" fontId="9" fillId="4" borderId="1" xfId="1" applyNumberFormat="1" applyFont="1" applyFill="1" applyBorder="1" applyAlignment="1">
      <alignment horizontal="center" vertical="center"/>
    </xf>
    <xf numFmtId="49" fontId="9" fillId="4" borderId="1" xfId="1" applyNumberFormat="1" applyFont="1" applyFill="1" applyBorder="1" applyAlignment="1" applyProtection="1">
      <alignment horizontal="center" vertical="center"/>
      <protection locked="0"/>
    </xf>
    <xf numFmtId="164" fontId="4" fillId="4" borderId="1" xfId="3" applyNumberFormat="1" applyFont="1" applyFill="1" applyBorder="1" applyAlignment="1" applyProtection="1">
      <alignment horizontal="center" vertical="center"/>
      <protection locked="0"/>
    </xf>
    <xf numFmtId="164" fontId="9" fillId="4" borderId="1" xfId="3" applyNumberFormat="1" applyFont="1" applyFill="1" applyBorder="1" applyAlignment="1" applyProtection="1">
      <alignment horizontal="center" vertical="center"/>
      <protection locked="0"/>
    </xf>
    <xf numFmtId="0" fontId="4" fillId="2" borderId="1" xfId="5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8" fillId="0" borderId="0" xfId="2"/>
    <xf numFmtId="164" fontId="4" fillId="0" borderId="1" xfId="2" applyNumberFormat="1" applyFont="1" applyBorder="1" applyAlignment="1">
      <alignment horizontal="left" vertical="center"/>
    </xf>
    <xf numFmtId="164" fontId="4" fillId="0" borderId="1" xfId="2" applyNumberFormat="1" applyFont="1" applyBorder="1" applyAlignment="1">
      <alignment horizontal="center" vertical="center"/>
    </xf>
    <xf numFmtId="0" fontId="5" fillId="2" borderId="0" xfId="2" applyFont="1" applyFill="1" applyAlignment="1">
      <alignment horizontal="left" vertical="center"/>
    </xf>
    <xf numFmtId="164" fontId="4" fillId="4" borderId="1" xfId="1" applyNumberFormat="1" applyFont="1" applyFill="1" applyBorder="1" applyAlignment="1">
      <alignment horizontal="center" vertical="center"/>
    </xf>
    <xf numFmtId="0" fontId="5" fillId="2" borderId="0" xfId="2" applyFont="1" applyFill="1" applyAlignment="1">
      <alignment vertical="center"/>
    </xf>
    <xf numFmtId="2" fontId="5" fillId="0" borderId="1" xfId="2" applyNumberFormat="1" applyFont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/>
    </xf>
    <xf numFmtId="164" fontId="4" fillId="0" borderId="1" xfId="1" applyNumberFormat="1" applyFont="1" applyBorder="1" applyAlignment="1">
      <alignment horizontal="left" vertical="center"/>
    </xf>
    <xf numFmtId="0" fontId="4" fillId="2" borderId="0" xfId="2" applyFont="1" applyFill="1" applyAlignment="1">
      <alignment vertical="center"/>
    </xf>
    <xf numFmtId="0" fontId="5" fillId="0" borderId="1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center" vertical="center"/>
    </xf>
    <xf numFmtId="0" fontId="9" fillId="4" borderId="4" xfId="1" applyFont="1" applyFill="1" applyBorder="1" applyAlignment="1">
      <alignment horizontal="left" vertical="center" wrapText="1"/>
    </xf>
    <xf numFmtId="0" fontId="9" fillId="4" borderId="1" xfId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horizontal="center" vertical="center"/>
    </xf>
    <xf numFmtId="164" fontId="9" fillId="4" borderId="1" xfId="1" applyNumberFormat="1" applyFont="1" applyFill="1" applyBorder="1" applyAlignment="1">
      <alignment horizontal="center" vertical="center"/>
    </xf>
    <xf numFmtId="0" fontId="12" fillId="5" borderId="1" xfId="2" applyFont="1" applyFill="1" applyBorder="1" applyAlignment="1">
      <alignment horizontal="center" vertical="center" wrapText="1"/>
    </xf>
    <xf numFmtId="49" fontId="4" fillId="2" borderId="1" xfId="1" applyNumberFormat="1" applyFont="1" applyFill="1" applyBorder="1" applyAlignment="1" applyProtection="1">
      <alignment horizontal="left" vertical="center" wrapText="1"/>
      <protection locked="0"/>
    </xf>
    <xf numFmtId="49" fontId="4" fillId="2" borderId="1" xfId="1" applyNumberFormat="1" applyFont="1" applyFill="1" applyBorder="1" applyAlignment="1" applyProtection="1">
      <alignment horizontal="center" vertical="center"/>
      <protection locked="0"/>
    </xf>
    <xf numFmtId="0" fontId="4" fillId="0" borderId="1" xfId="2" applyFont="1" applyBorder="1" applyAlignment="1">
      <alignment horizontal="left" vertical="center" wrapText="1"/>
    </xf>
    <xf numFmtId="164" fontId="4" fillId="0" borderId="1" xfId="6" applyNumberFormat="1" applyFont="1" applyFill="1" applyBorder="1" applyAlignment="1">
      <alignment horizontal="center" vertical="center"/>
    </xf>
    <xf numFmtId="0" fontId="5" fillId="0" borderId="0" xfId="2" applyFont="1" applyAlignment="1">
      <alignment vertical="center"/>
    </xf>
    <xf numFmtId="0" fontId="9" fillId="4" borderId="1" xfId="1" applyFont="1" applyFill="1" applyBorder="1" applyAlignment="1">
      <alignment horizontal="left" vertical="center" wrapText="1"/>
    </xf>
    <xf numFmtId="0" fontId="4" fillId="0" borderId="1" xfId="2" applyFont="1" applyBorder="1" applyAlignment="1">
      <alignment horizontal="left" vertical="center"/>
    </xf>
    <xf numFmtId="0" fontId="4" fillId="0" borderId="1" xfId="2" applyFont="1" applyBorder="1" applyAlignment="1">
      <alignment horizontal="center" vertical="center"/>
    </xf>
    <xf numFmtId="4" fontId="4" fillId="6" borderId="1" xfId="1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left" vertical="center" wrapText="1"/>
    </xf>
    <xf numFmtId="0" fontId="9" fillId="6" borderId="1" xfId="1" applyFont="1" applyFill="1" applyBorder="1" applyAlignment="1">
      <alignment horizontal="center" vertical="center"/>
    </xf>
    <xf numFmtId="164" fontId="4" fillId="6" borderId="1" xfId="1" applyNumberFormat="1" applyFont="1" applyFill="1" applyBorder="1" applyAlignment="1">
      <alignment horizontal="center" vertical="center"/>
    </xf>
    <xf numFmtId="164" fontId="9" fillId="6" borderId="1" xfId="1" applyNumberFormat="1" applyFont="1" applyFill="1" applyBorder="1" applyAlignment="1">
      <alignment horizontal="center" vertical="center"/>
    </xf>
    <xf numFmtId="4" fontId="4" fillId="6" borderId="1" xfId="1" applyNumberFormat="1" applyFont="1" applyFill="1" applyBorder="1" applyAlignment="1">
      <alignment horizontal="left" vertical="center"/>
    </xf>
    <xf numFmtId="4" fontId="9" fillId="6" borderId="1" xfId="1" applyNumberFormat="1" applyFont="1" applyFill="1" applyBorder="1" applyAlignment="1">
      <alignment horizontal="center" vertical="center"/>
    </xf>
    <xf numFmtId="0" fontId="9" fillId="6" borderId="1" xfId="5" applyFont="1" applyFill="1" applyBorder="1" applyAlignment="1">
      <alignment horizontal="left" vertical="center" wrapText="1"/>
    </xf>
    <xf numFmtId="10" fontId="9" fillId="6" borderId="1" xfId="1" applyNumberFormat="1" applyFont="1" applyFill="1" applyBorder="1" applyAlignment="1">
      <alignment horizontal="center" vertical="center"/>
    </xf>
    <xf numFmtId="9" fontId="9" fillId="6" borderId="1" xfId="1" applyNumberFormat="1" applyFont="1" applyFill="1" applyBorder="1" applyAlignment="1">
      <alignment horizontal="center" vertical="center"/>
    </xf>
    <xf numFmtId="0" fontId="9" fillId="6" borderId="1" xfId="1" applyFont="1" applyFill="1" applyBorder="1" applyAlignment="1">
      <alignment horizontal="left" vertical="center"/>
    </xf>
    <xf numFmtId="0" fontId="4" fillId="6" borderId="1" xfId="1" applyFont="1" applyFill="1" applyBorder="1" applyAlignment="1">
      <alignment horizontal="center" vertical="center"/>
    </xf>
    <xf numFmtId="0" fontId="4" fillId="6" borderId="1" xfId="1" applyFont="1" applyFill="1" applyBorder="1" applyAlignment="1">
      <alignment horizontal="left" vertical="center"/>
    </xf>
    <xf numFmtId="0" fontId="14" fillId="0" borderId="0" xfId="7" applyFont="1" applyAlignment="1">
      <alignment horizontal="left" vertical="top"/>
    </xf>
    <xf numFmtId="0" fontId="4" fillId="2" borderId="0" xfId="1" applyFont="1" applyFill="1" applyAlignment="1">
      <alignment horizontal="left" vertical="center" wrapText="1"/>
    </xf>
    <xf numFmtId="164" fontId="5" fillId="0" borderId="0" xfId="2" applyNumberFormat="1" applyFont="1"/>
    <xf numFmtId="0" fontId="5" fillId="0" borderId="0" xfId="2" applyFont="1"/>
    <xf numFmtId="4" fontId="5" fillId="0" borderId="0" xfId="2" applyNumberFormat="1" applyFont="1"/>
    <xf numFmtId="0" fontId="4" fillId="0" borderId="0" xfId="2" applyFont="1" applyAlignment="1">
      <alignment horizontal="left" vertical="center"/>
    </xf>
    <xf numFmtId="0" fontId="4" fillId="0" borderId="0" xfId="1" applyFont="1" applyAlignment="1">
      <alignment horizontal="left" vertical="center"/>
    </xf>
    <xf numFmtId="0" fontId="4" fillId="6" borderId="0" xfId="7" applyFont="1" applyFill="1" applyAlignment="1">
      <alignment horizontal="left" vertical="center"/>
    </xf>
    <xf numFmtId="2" fontId="0" fillId="2" borderId="3" xfId="0" applyNumberFormat="1" applyFill="1" applyBorder="1" applyAlignment="1">
      <alignment horizontal="center" vertical="center"/>
    </xf>
    <xf numFmtId="0" fontId="4" fillId="0" borderId="0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" xfId="3" applyFont="1" applyFill="1" applyBorder="1" applyAlignment="1">
      <alignment horizontal="left" vertical="center" wrapText="1"/>
    </xf>
    <xf numFmtId="0" fontId="4" fillId="0" borderId="2" xfId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 wrapText="1"/>
    </xf>
    <xf numFmtId="0" fontId="1" fillId="10" borderId="1" xfId="0" applyFont="1" applyFill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4" fontId="16" fillId="8" borderId="6" xfId="0" applyNumberFormat="1" applyFont="1" applyFill="1" applyBorder="1" applyAlignment="1">
      <alignment vertical="center"/>
    </xf>
    <xf numFmtId="0" fontId="1" fillId="0" borderId="1" xfId="0" applyFont="1" applyFill="1" applyBorder="1"/>
    <xf numFmtId="0" fontId="1" fillId="7" borderId="5" xfId="0" applyFont="1" applyFill="1" applyBorder="1" applyAlignment="1">
      <alignment horizontal="center" vertical="center" wrapText="1"/>
    </xf>
    <xf numFmtId="0" fontId="18" fillId="0" borderId="0" xfId="0" applyFont="1"/>
    <xf numFmtId="164" fontId="9" fillId="2" borderId="0" xfId="10" applyNumberFormat="1" applyFont="1" applyFill="1" applyAlignment="1">
      <alignment horizontal="center" vertical="center"/>
    </xf>
    <xf numFmtId="0" fontId="4" fillId="0" borderId="0" xfId="10" applyFont="1" applyAlignment="1">
      <alignment vertical="center"/>
    </xf>
    <xf numFmtId="0" fontId="4" fillId="0" borderId="0" xfId="10" applyFont="1" applyAlignment="1">
      <alignment horizontal="center" vertical="center"/>
    </xf>
    <xf numFmtId="0" fontId="4" fillId="0" borderId="1" xfId="10" applyFont="1" applyBorder="1" applyAlignment="1">
      <alignment vertical="center"/>
    </xf>
    <xf numFmtId="0" fontId="8" fillId="0" borderId="0" xfId="10"/>
    <xf numFmtId="164" fontId="4" fillId="0" borderId="1" xfId="10" applyNumberFormat="1" applyFont="1" applyBorder="1" applyAlignment="1">
      <alignment horizontal="left" vertical="center"/>
    </xf>
    <xf numFmtId="164" fontId="4" fillId="0" borderId="1" xfId="10" applyNumberFormat="1" applyFont="1" applyBorder="1" applyAlignment="1">
      <alignment horizontal="center" vertical="center"/>
    </xf>
    <xf numFmtId="0" fontId="5" fillId="2" borderId="0" xfId="10" applyFont="1" applyFill="1" applyAlignment="1">
      <alignment horizontal="left" vertical="center"/>
    </xf>
    <xf numFmtId="0" fontId="5" fillId="2" borderId="0" xfId="10" applyFont="1" applyFill="1" applyAlignment="1">
      <alignment vertical="center"/>
    </xf>
    <xf numFmtId="0" fontId="4" fillId="2" borderId="0" xfId="10" applyFont="1" applyFill="1" applyAlignment="1">
      <alignment vertical="center"/>
    </xf>
    <xf numFmtId="0" fontId="4" fillId="0" borderId="4" xfId="1" applyFont="1" applyBorder="1" applyAlignment="1">
      <alignment horizontal="left" vertical="center" wrapText="1"/>
    </xf>
    <xf numFmtId="0" fontId="12" fillId="5" borderId="1" xfId="10" applyFont="1" applyFill="1" applyBorder="1" applyAlignment="1">
      <alignment horizontal="center" vertical="center" wrapText="1"/>
    </xf>
    <xf numFmtId="0" fontId="5" fillId="0" borderId="0" xfId="10" applyFont="1" applyAlignment="1">
      <alignment vertical="center"/>
    </xf>
    <xf numFmtId="0" fontId="4" fillId="0" borderId="1" xfId="10" applyFont="1" applyBorder="1" applyAlignment="1">
      <alignment horizontal="left" vertical="center"/>
    </xf>
    <xf numFmtId="0" fontId="4" fillId="0" borderId="1" xfId="10" applyFont="1" applyBorder="1" applyAlignment="1">
      <alignment horizontal="center" vertical="center"/>
    </xf>
    <xf numFmtId="164" fontId="5" fillId="0" borderId="0" xfId="10" applyNumberFormat="1" applyFont="1"/>
    <xf numFmtId="0" fontId="5" fillId="0" borderId="0" xfId="10" applyFont="1"/>
    <xf numFmtId="4" fontId="5" fillId="0" borderId="0" xfId="10" applyNumberFormat="1" applyFont="1"/>
    <xf numFmtId="0" fontId="4" fillId="0" borderId="0" xfId="10" applyFont="1" applyAlignment="1">
      <alignment horizontal="left" vertical="center"/>
    </xf>
    <xf numFmtId="2" fontId="5" fillId="2" borderId="1" xfId="0" applyNumberFormat="1" applyFont="1" applyFill="1" applyBorder="1" applyAlignment="1">
      <alignment horizontal="center" vertical="center"/>
    </xf>
    <xf numFmtId="164" fontId="5" fillId="2" borderId="1" xfId="1" applyNumberFormat="1" applyFont="1" applyFill="1" applyBorder="1" applyAlignment="1">
      <alignment horizontal="center" vertical="center"/>
    </xf>
    <xf numFmtId="0" fontId="4" fillId="2" borderId="3" xfId="4" applyFont="1" applyFill="1" applyBorder="1" applyAlignment="1" applyProtection="1">
      <alignment horizontal="left" vertical="center" wrapText="1"/>
    </xf>
    <xf numFmtId="0" fontId="4" fillId="2" borderId="3" xfId="5" applyFont="1" applyFill="1" applyBorder="1" applyAlignment="1">
      <alignment horizontal="center" vertical="center"/>
    </xf>
    <xf numFmtId="0" fontId="12" fillId="11" borderId="3" xfId="0" applyFont="1" applyFill="1" applyBorder="1" applyAlignment="1">
      <alignment horizontal="left" vertical="center" wrapText="1"/>
    </xf>
    <xf numFmtId="164" fontId="12" fillId="11" borderId="3" xfId="0" applyNumberFormat="1" applyFont="1" applyFill="1" applyBorder="1" applyAlignment="1">
      <alignment horizontal="center" vertical="center"/>
    </xf>
    <xf numFmtId="164" fontId="20" fillId="2" borderId="1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5" xfId="0" applyBorder="1" applyAlignment="1">
      <alignment horizontal="center" vertical="center"/>
    </xf>
    <xf numFmtId="49" fontId="5" fillId="0" borderId="1" xfId="1" applyNumberFormat="1" applyFont="1" applyBorder="1" applyAlignment="1" applyProtection="1">
      <alignment horizontal="left" vertical="center" wrapText="1"/>
      <protection locked="0"/>
    </xf>
    <xf numFmtId="0" fontId="15" fillId="0" borderId="1" xfId="8" applyFill="1" applyBorder="1" applyAlignment="1">
      <alignment vertical="center"/>
    </xf>
    <xf numFmtId="0" fontId="15" fillId="0" borderId="2" xfId="8" applyFill="1" applyBorder="1" applyAlignment="1">
      <alignment vertical="center"/>
    </xf>
    <xf numFmtId="0" fontId="15" fillId="0" borderId="1" xfId="8" applyBorder="1" applyAlignment="1">
      <alignment vertical="center"/>
    </xf>
    <xf numFmtId="0" fontId="15" fillId="0" borderId="1" xfId="8" applyBorder="1"/>
    <xf numFmtId="0" fontId="4" fillId="2" borderId="1" xfId="2" applyFont="1" applyFill="1" applyBorder="1" applyAlignment="1">
      <alignment vertical="center"/>
    </xf>
    <xf numFmtId="0" fontId="9" fillId="2" borderId="0" xfId="2" applyFont="1" applyFill="1" applyAlignment="1">
      <alignment vertical="center" wrapText="1"/>
    </xf>
    <xf numFmtId="0" fontId="21" fillId="12" borderId="0" xfId="8" applyFont="1" applyFill="1" applyAlignment="1">
      <alignment vertical="center" wrapText="1"/>
    </xf>
    <xf numFmtId="0" fontId="9" fillId="2" borderId="0" xfId="10" applyFont="1" applyFill="1" applyAlignment="1">
      <alignment vertical="center" wrapText="1"/>
    </xf>
    <xf numFmtId="0" fontId="18" fillId="0" borderId="0" xfId="0" applyFont="1" applyFill="1" applyAlignment="1"/>
    <xf numFmtId="0" fontId="0" fillId="0" borderId="0" xfId="0" applyFill="1"/>
    <xf numFmtId="43" fontId="1" fillId="0" borderId="1" xfId="0" applyNumberFormat="1" applyFont="1" applyFill="1" applyBorder="1" applyAlignment="1">
      <alignment horizontal="center" vertical="center"/>
    </xf>
    <xf numFmtId="43" fontId="1" fillId="0" borderId="0" xfId="0" applyNumberFormat="1" applyFont="1" applyFill="1" applyAlignment="1">
      <alignment horizontal="center"/>
    </xf>
    <xf numFmtId="4" fontId="0" fillId="0" borderId="1" xfId="0" applyNumberFormat="1" applyFill="1" applyBorder="1" applyAlignment="1">
      <alignment horizontal="right" vertical="center"/>
    </xf>
    <xf numFmtId="4" fontId="0" fillId="0" borderId="2" xfId="0" applyNumberFormat="1" applyFill="1" applyBorder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10" fillId="2" borderId="0" xfId="2" applyFont="1" applyFill="1" applyAlignment="1">
      <alignment horizontal="center" vertical="center" wrapText="1"/>
    </xf>
    <xf numFmtId="0" fontId="23" fillId="0" borderId="1" xfId="8" applyFont="1" applyBorder="1" applyAlignment="1">
      <alignment vertical="center" wrapText="1"/>
    </xf>
    <xf numFmtId="0" fontId="24" fillId="0" borderId="0" xfId="0" applyFont="1"/>
    <xf numFmtId="0" fontId="4" fillId="6" borderId="0" xfId="1" applyFont="1" applyFill="1" applyBorder="1" applyAlignment="1">
      <alignment horizontal="left" vertical="center"/>
    </xf>
    <xf numFmtId="0" fontId="4" fillId="6" borderId="0" xfId="1" applyFont="1" applyFill="1" applyBorder="1" applyAlignment="1">
      <alignment horizontal="center" vertical="center"/>
    </xf>
    <xf numFmtId="0" fontId="9" fillId="6" borderId="0" xfId="1" applyFont="1" applyFill="1" applyBorder="1" applyAlignment="1">
      <alignment horizontal="left" vertical="center"/>
    </xf>
    <xf numFmtId="164" fontId="4" fillId="6" borderId="0" xfId="1" applyNumberFormat="1" applyFont="1" applyFill="1" applyBorder="1" applyAlignment="1">
      <alignment horizontal="center" vertical="center"/>
    </xf>
    <xf numFmtId="164" fontId="9" fillId="6" borderId="0" xfId="1" applyNumberFormat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  <xf numFmtId="164" fontId="5" fillId="2" borderId="1" xfId="11" applyNumberFormat="1" applyFont="1" applyFill="1" applyBorder="1" applyAlignment="1" applyProtection="1">
      <alignment horizontal="center" vertical="center"/>
      <protection locked="0"/>
    </xf>
    <xf numFmtId="2" fontId="5" fillId="2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horizontal="center" vertical="center"/>
    </xf>
    <xf numFmtId="164" fontId="5" fillId="0" borderId="1" xfId="11" applyNumberFormat="1" applyFont="1" applyFill="1" applyBorder="1" applyAlignment="1" applyProtection="1">
      <alignment horizontal="center" vertical="center"/>
      <protection locked="0"/>
    </xf>
    <xf numFmtId="2" fontId="5" fillId="0" borderId="1" xfId="1" applyNumberFormat="1" applyFont="1" applyFill="1" applyBorder="1" applyAlignment="1">
      <alignment horizontal="center" vertical="center"/>
    </xf>
    <xf numFmtId="2" fontId="4" fillId="0" borderId="1" xfId="1" applyNumberFormat="1" applyFont="1" applyBorder="1" applyAlignment="1">
      <alignment horizontal="left" vertical="center" wrapText="1"/>
    </xf>
    <xf numFmtId="2" fontId="4" fillId="2" borderId="1" xfId="1" applyNumberFormat="1" applyFont="1" applyFill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9" fontId="4" fillId="0" borderId="1" xfId="1" applyNumberFormat="1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164" fontId="4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164" fontId="20" fillId="0" borderId="1" xfId="1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10" fillId="2" borderId="0" xfId="2" applyFont="1" applyFill="1" applyAlignment="1">
      <alignment horizontal="center" vertical="center" wrapText="1"/>
    </xf>
    <xf numFmtId="0" fontId="18" fillId="9" borderId="0" xfId="0" applyFont="1" applyFill="1" applyAlignment="1">
      <alignment horizontal="center"/>
    </xf>
    <xf numFmtId="0" fontId="22" fillId="2" borderId="0" xfId="2" applyFont="1" applyFill="1" applyAlignment="1">
      <alignment horizontal="center" vertical="center" wrapText="1"/>
    </xf>
    <xf numFmtId="0" fontId="10" fillId="2" borderId="0" xfId="10" applyFont="1" applyFill="1" applyAlignment="1">
      <alignment horizontal="center" vertical="center" wrapText="1"/>
    </xf>
  </cellXfs>
  <cellStyles count="12">
    <cellStyle name="Normal 2" xfId="5" xr:uid="{221357FD-2954-48CE-951A-4D64F188690B}"/>
    <cellStyle name="Normal 2 2" xfId="4" xr:uid="{70F55864-E41C-4E1D-8AD9-4D45DF276F3E}"/>
    <cellStyle name="Гіперпосилання" xfId="8" builtinId="8"/>
    <cellStyle name="Звичайний" xfId="0" builtinId="0"/>
    <cellStyle name="Звичайний 2" xfId="2" xr:uid="{8985561C-6053-4652-AADA-B4114DEA3687}"/>
    <cellStyle name="Звичайний 3" xfId="9" xr:uid="{1B9CA9F6-17DA-4582-B582-E7F1125AF17C}"/>
    <cellStyle name="Звичайний 3 2" xfId="10" xr:uid="{A7EC4CBB-AD56-4C3D-9886-C213573BB965}"/>
    <cellStyle name="Обычный 2 2" xfId="1" xr:uid="{937D66FF-3220-45A9-9601-E88D695638EC}"/>
    <cellStyle name="Обычный 2 2 2" xfId="7" xr:uid="{C8C517AB-E0B8-45A9-BFF0-729989BCB272}"/>
    <cellStyle name="Текст пояснення" xfId="11" builtinId="53"/>
    <cellStyle name="Текст пояснення 2" xfId="3" xr:uid="{972B5705-5DD5-4F18-844C-B138CAEB0079}"/>
    <cellStyle name="Фінансовий 2" xfId="6" xr:uid="{71167C00-4AE0-47DB-A681-8739716622C2}"/>
  </cellStyles>
  <dxfs count="0"/>
  <tableStyles count="0" defaultTableStyle="TableStyleMedium2" defaultPivotStyle="PivotStyleLight16"/>
  <colors>
    <mruColors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jp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6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jp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1.jpeg"/><Relationship Id="rId1" Type="http://schemas.openxmlformats.org/officeDocument/2006/relationships/image" Target="../media/image20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50</xdr:row>
      <xdr:rowOff>0</xdr:rowOff>
    </xdr:from>
    <xdr:to>
      <xdr:col>7</xdr:col>
      <xdr:colOff>9352</xdr:colOff>
      <xdr:row>88</xdr:row>
      <xdr:rowOff>346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58EC2DFA-82F0-48FD-B565-ECB042B1A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4340" y="12573000"/>
          <a:ext cx="10151572" cy="6797386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-1</xdr:rowOff>
    </xdr:from>
    <xdr:to>
      <xdr:col>7</xdr:col>
      <xdr:colOff>78301</xdr:colOff>
      <xdr:row>75</xdr:row>
      <xdr:rowOff>21771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D06ADDF-290A-4833-832E-CA17FB899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13274039"/>
          <a:ext cx="10464361" cy="479951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50</xdr:row>
      <xdr:rowOff>0</xdr:rowOff>
    </xdr:from>
    <xdr:to>
      <xdr:col>11</xdr:col>
      <xdr:colOff>493059</xdr:colOff>
      <xdr:row>82</xdr:row>
      <xdr:rowOff>130808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173381C-2EF9-F5EF-67C7-F6D4E04C7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15921318"/>
          <a:ext cx="11519647" cy="5868219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38</xdr:row>
      <xdr:rowOff>0</xdr:rowOff>
    </xdr:from>
    <xdr:to>
      <xdr:col>6</xdr:col>
      <xdr:colOff>3914140</xdr:colOff>
      <xdr:row>80</xdr:row>
      <xdr:rowOff>76444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30D540D-B950-4B07-A225-F225F26ED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9067800"/>
          <a:ext cx="10368280" cy="7658344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606335</xdr:colOff>
      <xdr:row>36</xdr:row>
      <xdr:rowOff>18505</xdr:rowOff>
    </xdr:from>
    <xdr:to>
      <xdr:col>6</xdr:col>
      <xdr:colOff>2435135</xdr:colOff>
      <xdr:row>67</xdr:row>
      <xdr:rowOff>166828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AB4EC12-2030-4858-58A9-237B434C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335" y="11052265"/>
          <a:ext cx="7307580" cy="581760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123</xdr:row>
      <xdr:rowOff>0</xdr:rowOff>
    </xdr:from>
    <xdr:to>
      <xdr:col>6</xdr:col>
      <xdr:colOff>2282868</xdr:colOff>
      <xdr:row>155</xdr:row>
      <xdr:rowOff>54164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E51FE4F-B544-4925-B67B-6AF729FA0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9600" y="34762440"/>
          <a:ext cx="7891188" cy="5906324"/>
        </a:xfrm>
        <a:prstGeom prst="rect">
          <a:avLst/>
        </a:prstGeom>
      </xdr:spPr>
    </xdr:pic>
    <xdr:clientData/>
  </xdr:twoCellAnchor>
  <xdr:twoCellAnchor editAs="oneCell">
    <xdr:from>
      <xdr:col>14</xdr:col>
      <xdr:colOff>0</xdr:colOff>
      <xdr:row>121</xdr:row>
      <xdr:rowOff>144780</xdr:rowOff>
    </xdr:from>
    <xdr:to>
      <xdr:col>33</xdr:col>
      <xdr:colOff>525480</xdr:colOff>
      <xdr:row>155</xdr:row>
      <xdr:rowOff>53340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5148872B-29A9-4828-ACA0-759C07126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0" y="34541460"/>
          <a:ext cx="11498280" cy="6126480"/>
        </a:xfrm>
        <a:prstGeom prst="rect">
          <a:avLst/>
        </a:prstGeom>
      </xdr:spPr>
    </xdr:pic>
    <xdr:clientData/>
  </xdr:twoCellAnchor>
  <xdr:twoCellAnchor editAs="oneCell">
    <xdr:from>
      <xdr:col>1</xdr:col>
      <xdr:colOff>9464</xdr:colOff>
      <xdr:row>47</xdr:row>
      <xdr:rowOff>176995</xdr:rowOff>
    </xdr:from>
    <xdr:to>
      <xdr:col>7</xdr:col>
      <xdr:colOff>30480</xdr:colOff>
      <xdr:row>89</xdr:row>
      <xdr:rowOff>110703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91BEA73-E632-47B0-BA75-4D17C0250C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20944" y="12841435"/>
          <a:ext cx="9134536" cy="7614668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172774</xdr:rowOff>
    </xdr:from>
    <xdr:to>
      <xdr:col>7</xdr:col>
      <xdr:colOff>7620</xdr:colOff>
      <xdr:row>83</xdr:row>
      <xdr:rowOff>166558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2907A55-CE89-495C-B8AF-2BBB117C1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080" y="15450874"/>
          <a:ext cx="8648700" cy="639458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47</xdr:row>
      <xdr:rowOff>187879</xdr:rowOff>
    </xdr:from>
    <xdr:to>
      <xdr:col>7</xdr:col>
      <xdr:colOff>7620</xdr:colOff>
      <xdr:row>85</xdr:row>
      <xdr:rowOff>114301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6D12FFC-859D-4876-A3AF-A92081CA5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1" y="12067459"/>
          <a:ext cx="10393679" cy="6830142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1385</xdr:colOff>
      <xdr:row>44</xdr:row>
      <xdr:rowOff>178543</xdr:rowOff>
    </xdr:from>
    <xdr:to>
      <xdr:col>6</xdr:col>
      <xdr:colOff>3246120</xdr:colOff>
      <xdr:row>81</xdr:row>
      <xdr:rowOff>49139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F40323B-3C5B-20AD-E407-BD3E2B2B6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0985" y="14580343"/>
          <a:ext cx="8776855" cy="6637156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586740</xdr:colOff>
      <xdr:row>104</xdr:row>
      <xdr:rowOff>22860</xdr:rowOff>
    </xdr:from>
    <xdr:to>
      <xdr:col>6</xdr:col>
      <xdr:colOff>1437850</xdr:colOff>
      <xdr:row>136</xdr:row>
      <xdr:rowOff>57972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9617EB51-33DA-DC5B-24CD-AC2E5D434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6740" y="19408140"/>
          <a:ext cx="6706536" cy="588727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43</xdr:row>
      <xdr:rowOff>0</xdr:rowOff>
    </xdr:from>
    <xdr:to>
      <xdr:col>6</xdr:col>
      <xdr:colOff>3044862</xdr:colOff>
      <xdr:row>82</xdr:row>
      <xdr:rowOff>166878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5CF649D9-23A4-22D7-8838-10B9F70A3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480" y="14889480"/>
          <a:ext cx="8310282" cy="7299198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49</xdr:row>
      <xdr:rowOff>7620</xdr:rowOff>
    </xdr:from>
    <xdr:to>
      <xdr:col>7</xdr:col>
      <xdr:colOff>17139</xdr:colOff>
      <xdr:row>90</xdr:row>
      <xdr:rowOff>69337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6DCED636-91A5-4A74-9ABF-1798C0028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340" y="12412980"/>
          <a:ext cx="10403199" cy="746835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48</xdr:row>
      <xdr:rowOff>5715</xdr:rowOff>
    </xdr:from>
    <xdr:to>
      <xdr:col>7</xdr:col>
      <xdr:colOff>0</xdr:colOff>
      <xdr:row>84</xdr:row>
      <xdr:rowOff>68580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4616A8E-21CA-11DE-3EC7-1ABD344CB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2420" y="13721715"/>
          <a:ext cx="8862060" cy="664654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327659</xdr:colOff>
      <xdr:row>63</xdr:row>
      <xdr:rowOff>0</xdr:rowOff>
    </xdr:from>
    <xdr:to>
      <xdr:col>6</xdr:col>
      <xdr:colOff>3072527</xdr:colOff>
      <xdr:row>97</xdr:row>
      <xdr:rowOff>122722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4EEBDDB3-B2A1-322D-EE53-471AF5D3FE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59" y="14394180"/>
          <a:ext cx="8474261" cy="63482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42</xdr:row>
      <xdr:rowOff>3508</xdr:rowOff>
    </xdr:from>
    <xdr:to>
      <xdr:col>6</xdr:col>
      <xdr:colOff>2476500</xdr:colOff>
      <xdr:row>64</xdr:row>
      <xdr:rowOff>124674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54BBE56-C6B6-F80E-993B-11AE65A46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14207188"/>
          <a:ext cx="7360920" cy="41521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43</xdr:row>
      <xdr:rowOff>7620</xdr:rowOff>
    </xdr:from>
    <xdr:to>
      <xdr:col>7</xdr:col>
      <xdr:colOff>713</xdr:colOff>
      <xdr:row>73</xdr:row>
      <xdr:rowOff>87589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E5AAC38-99BE-9F8B-2D37-AD34B4331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0540" y="14897100"/>
          <a:ext cx="7407353" cy="556636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</xdr:colOff>
      <xdr:row>53</xdr:row>
      <xdr:rowOff>181866</xdr:rowOff>
    </xdr:from>
    <xdr:to>
      <xdr:col>8</xdr:col>
      <xdr:colOff>7620</xdr:colOff>
      <xdr:row>112</xdr:row>
      <xdr:rowOff>152401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D06E0BB4-0889-6C05-0BCE-E8F74969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18160" y="18881346"/>
          <a:ext cx="8061960" cy="107604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57</xdr:row>
      <xdr:rowOff>0</xdr:rowOff>
    </xdr:from>
    <xdr:to>
      <xdr:col>7</xdr:col>
      <xdr:colOff>0</xdr:colOff>
      <xdr:row>96</xdr:row>
      <xdr:rowOff>45720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05804822-BFD4-942B-8E7E-9C0A3760D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" y="15689580"/>
          <a:ext cx="9570720" cy="71780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-1</xdr:colOff>
      <xdr:row>58</xdr:row>
      <xdr:rowOff>0</xdr:rowOff>
    </xdr:from>
    <xdr:to>
      <xdr:col>8</xdr:col>
      <xdr:colOff>0</xdr:colOff>
      <xdr:row>126</xdr:row>
      <xdr:rowOff>69472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BE357BA7-CDD1-4598-BD92-8601B73D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20039" y="16977360"/>
          <a:ext cx="11170921" cy="1250531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51</xdr:row>
      <xdr:rowOff>0</xdr:rowOff>
    </xdr:from>
    <xdr:to>
      <xdr:col>6</xdr:col>
      <xdr:colOff>2703995</xdr:colOff>
      <xdr:row>82</xdr:row>
      <xdr:rowOff>182446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707AF31A-B621-4505-9C67-E1AE39B7F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1940" y="16154400"/>
          <a:ext cx="7794155" cy="58517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9"/>
  <sheetViews>
    <sheetView tabSelected="1" workbookViewId="0">
      <selection activeCell="I9" sqref="I9"/>
    </sheetView>
  </sheetViews>
  <sheetFormatPr defaultRowHeight="14.4" x14ac:dyDescent="0.3"/>
  <cols>
    <col min="2" max="2" width="6.44140625" bestFit="1" customWidth="1"/>
    <col min="3" max="3" width="9.5546875" customWidth="1"/>
    <col min="4" max="4" width="16.5546875" bestFit="1" customWidth="1"/>
    <col min="5" max="5" width="30.6640625" customWidth="1"/>
    <col min="6" max="6" width="14.21875" customWidth="1"/>
    <col min="7" max="7" width="14.109375" customWidth="1"/>
    <col min="8" max="8" width="27.44140625" customWidth="1"/>
    <col min="9" max="9" width="50.21875" customWidth="1"/>
    <col min="10" max="10" width="15.5546875" customWidth="1"/>
  </cols>
  <sheetData>
    <row r="1" spans="2:7" ht="28.8" x14ac:dyDescent="0.3">
      <c r="B1" s="113" t="s">
        <v>58</v>
      </c>
      <c r="C1" s="113" t="s">
        <v>144</v>
      </c>
      <c r="D1" s="113" t="s">
        <v>98</v>
      </c>
      <c r="E1" s="113" t="s">
        <v>99</v>
      </c>
      <c r="F1" s="113" t="s">
        <v>97</v>
      </c>
      <c r="G1" s="118" t="s">
        <v>154</v>
      </c>
    </row>
    <row r="2" spans="2:7" x14ac:dyDescent="0.3">
      <c r="B2" s="114"/>
      <c r="C2" s="114"/>
      <c r="D2" s="114"/>
      <c r="E2" s="114"/>
      <c r="F2" s="114"/>
      <c r="G2" s="16"/>
    </row>
    <row r="3" spans="2:7" x14ac:dyDescent="0.3">
      <c r="B3" s="1">
        <v>1</v>
      </c>
      <c r="C3" s="164" t="s">
        <v>11</v>
      </c>
      <c r="D3" s="169" t="s">
        <v>12</v>
      </c>
      <c r="E3" s="154" t="s">
        <v>13</v>
      </c>
      <c r="F3" s="166">
        <f>'Дніпро Яворницького 55'!K43</f>
        <v>19781.48</v>
      </c>
      <c r="G3" s="16"/>
    </row>
    <row r="4" spans="2:7" x14ac:dyDescent="0.3">
      <c r="B4" s="1">
        <v>2</v>
      </c>
      <c r="C4" s="164" t="s">
        <v>14</v>
      </c>
      <c r="D4" s="169" t="s">
        <v>7</v>
      </c>
      <c r="E4" s="154" t="s">
        <v>8</v>
      </c>
      <c r="F4" s="166">
        <f>'Запоріжжя Соборний 170'!K43</f>
        <v>19697.478000000003</v>
      </c>
      <c r="G4" s="16"/>
    </row>
    <row r="5" spans="2:7" x14ac:dyDescent="0.3">
      <c r="B5" s="1">
        <v>3</v>
      </c>
      <c r="C5" s="164" t="s">
        <v>15</v>
      </c>
      <c r="D5" s="169" t="s">
        <v>4</v>
      </c>
      <c r="E5" s="154" t="s">
        <v>5</v>
      </c>
      <c r="F5" s="166">
        <f>'Кропивницький Перспективна 25'!K57</f>
        <v>54932.573499999999</v>
      </c>
      <c r="G5" s="16"/>
    </row>
    <row r="6" spans="2:7" x14ac:dyDescent="0.3">
      <c r="B6" s="1">
        <v>4</v>
      </c>
      <c r="C6" s="164" t="s">
        <v>16</v>
      </c>
      <c r="D6" s="169" t="s">
        <v>17</v>
      </c>
      <c r="E6" s="154" t="s">
        <v>18</v>
      </c>
      <c r="F6" s="166">
        <f>'ІФ Незалежності 10а'!K36</f>
        <v>17995.4061</v>
      </c>
      <c r="G6" s="16"/>
    </row>
    <row r="7" spans="2:7" x14ac:dyDescent="0.3">
      <c r="B7" s="1">
        <v>5</v>
      </c>
      <c r="C7" s="164" t="s">
        <v>19</v>
      </c>
      <c r="D7" s="169" t="s">
        <v>20</v>
      </c>
      <c r="E7" s="154" t="s">
        <v>21</v>
      </c>
      <c r="F7" s="166">
        <f>'Чернівці Соборна 10'!K38</f>
        <v>31452.053599999999</v>
      </c>
      <c r="G7" s="16"/>
    </row>
    <row r="8" spans="2:7" x14ac:dyDescent="0.3">
      <c r="B8" s="1">
        <v>6</v>
      </c>
      <c r="C8" s="164" t="s">
        <v>22</v>
      </c>
      <c r="D8" s="169" t="s">
        <v>2</v>
      </c>
      <c r="E8" s="154" t="s">
        <v>3</v>
      </c>
      <c r="F8" s="166">
        <f>'Вінниця Коцюбинського 28'!K49</f>
        <v>36780.652199999997</v>
      </c>
      <c r="G8" s="16"/>
    </row>
    <row r="9" spans="2:7" x14ac:dyDescent="0.3">
      <c r="B9" s="168">
        <v>7</v>
      </c>
      <c r="C9" s="164" t="s">
        <v>23</v>
      </c>
      <c r="D9" s="169" t="s">
        <v>24</v>
      </c>
      <c r="E9" s="154" t="s">
        <v>25</v>
      </c>
      <c r="F9" s="166">
        <f>'Одеса Італійська 51'!K51</f>
        <v>26811.591</v>
      </c>
      <c r="G9" s="16"/>
    </row>
    <row r="10" spans="2:7" x14ac:dyDescent="0.3">
      <c r="B10" s="1">
        <v>8</v>
      </c>
      <c r="C10" s="164" t="s">
        <v>26</v>
      </c>
      <c r="D10" s="169" t="s">
        <v>0</v>
      </c>
      <c r="E10" s="154" t="s">
        <v>1</v>
      </c>
      <c r="F10" s="166">
        <f>'Миколаїв Соборна 12в'!K52</f>
        <v>21876.123</v>
      </c>
      <c r="G10" s="16"/>
    </row>
    <row r="11" spans="2:7" x14ac:dyDescent="0.3">
      <c r="B11" s="1">
        <v>9</v>
      </c>
      <c r="C11" s="164" t="s">
        <v>27</v>
      </c>
      <c r="D11" s="169" t="s">
        <v>6</v>
      </c>
      <c r="E11" s="154" t="s">
        <v>28</v>
      </c>
      <c r="F11" s="166">
        <f>'Полтава Європейська 21'!K43</f>
        <v>22282.525999999998</v>
      </c>
      <c r="G11" s="16" t="s">
        <v>196</v>
      </c>
    </row>
    <row r="12" spans="2:7" x14ac:dyDescent="0.3">
      <c r="B12" s="1">
        <v>10</v>
      </c>
      <c r="C12" s="164" t="s">
        <v>29</v>
      </c>
      <c r="D12" s="169" t="s">
        <v>9</v>
      </c>
      <c r="E12" s="154" t="s">
        <v>10</v>
      </c>
      <c r="F12" s="166">
        <f>'Суми Незалежності 3'!K44</f>
        <v>17748.700700000001</v>
      </c>
      <c r="G12" s="16"/>
    </row>
    <row r="13" spans="2:7" x14ac:dyDescent="0.3">
      <c r="B13" s="1">
        <v>11</v>
      </c>
      <c r="C13" s="165" t="s">
        <v>30</v>
      </c>
      <c r="D13" s="170" t="s">
        <v>31</v>
      </c>
      <c r="E13" s="155" t="s">
        <v>32</v>
      </c>
      <c r="F13" s="167">
        <f>'Чернігів Миру 32'!K42</f>
        <v>19178.421000000002</v>
      </c>
      <c r="G13" s="16"/>
    </row>
    <row r="14" spans="2:7" x14ac:dyDescent="0.3">
      <c r="B14" s="1">
        <v>12</v>
      </c>
      <c r="C14" s="164" t="s">
        <v>113</v>
      </c>
      <c r="D14" s="169" t="s">
        <v>114</v>
      </c>
      <c r="E14" s="156" t="s">
        <v>115</v>
      </c>
      <c r="F14" s="167">
        <f>'Ужгорож Фединця 47'!K32</f>
        <v>8074.9651000000003</v>
      </c>
      <c r="G14" s="16"/>
    </row>
    <row r="15" spans="2:7" x14ac:dyDescent="0.3">
      <c r="B15" s="1">
        <v>13</v>
      </c>
      <c r="C15" s="164" t="s">
        <v>116</v>
      </c>
      <c r="D15" s="169" t="s">
        <v>117</v>
      </c>
      <c r="E15" s="156" t="s">
        <v>118</v>
      </c>
      <c r="F15" s="167">
        <f>'Хмельницький Проскурівська 22'!K31</f>
        <v>6806.6502</v>
      </c>
      <c r="G15" s="16" t="s">
        <v>195</v>
      </c>
    </row>
    <row r="16" spans="2:7" x14ac:dyDescent="0.3">
      <c r="B16" s="1">
        <v>14</v>
      </c>
      <c r="C16" s="164" t="s">
        <v>119</v>
      </c>
      <c r="D16" s="169" t="s">
        <v>120</v>
      </c>
      <c r="E16" s="156" t="s">
        <v>121</v>
      </c>
      <c r="F16" s="167">
        <f>'Херсон Ушакова 30-1'!K43</f>
        <v>22358.304</v>
      </c>
      <c r="G16" s="16" t="s">
        <v>196</v>
      </c>
    </row>
    <row r="17" spans="2:7" x14ac:dyDescent="0.3">
      <c r="B17" s="1">
        <v>15</v>
      </c>
      <c r="C17" s="164" t="s">
        <v>190</v>
      </c>
      <c r="D17" s="169" t="s">
        <v>6</v>
      </c>
      <c r="E17" s="156" t="s">
        <v>122</v>
      </c>
      <c r="F17" s="166">
        <f>'Полтава Європейська 66'!K43</f>
        <v>22207.466</v>
      </c>
      <c r="G17" s="16"/>
    </row>
    <row r="18" spans="2:7" x14ac:dyDescent="0.3">
      <c r="B18" s="1">
        <v>16</v>
      </c>
      <c r="C18" s="164" t="s">
        <v>123</v>
      </c>
      <c r="D18" s="169" t="s">
        <v>124</v>
      </c>
      <c r="E18" s="156" t="s">
        <v>125</v>
      </c>
      <c r="F18" s="167">
        <f>'Харків Г.Сковороди 67-69'!K41</f>
        <v>19951.073</v>
      </c>
      <c r="G18" s="16"/>
    </row>
    <row r="19" spans="2:7" x14ac:dyDescent="0.3">
      <c r="B19" s="1">
        <v>17</v>
      </c>
      <c r="C19" s="164" t="s">
        <v>126</v>
      </c>
      <c r="D19" s="169" t="s">
        <v>127</v>
      </c>
      <c r="E19" s="156" t="s">
        <v>128</v>
      </c>
      <c r="F19" s="166">
        <f>'Краматорськ Незалежності 19а'!K43</f>
        <v>16838.177499999998</v>
      </c>
      <c r="G19" s="16" t="s">
        <v>196</v>
      </c>
    </row>
    <row r="20" spans="2:7" x14ac:dyDescent="0.3">
      <c r="B20" s="1">
        <v>18</v>
      </c>
      <c r="C20" s="164" t="s">
        <v>191</v>
      </c>
      <c r="D20" s="169" t="s">
        <v>129</v>
      </c>
      <c r="E20" s="156" t="s">
        <v>130</v>
      </c>
      <c r="F20" s="166">
        <f>'Рівне Міцкевича 32'!K38</f>
        <v>15901.909000000001</v>
      </c>
      <c r="G20" s="16"/>
    </row>
    <row r="21" spans="2:7" ht="15" thickBot="1" x14ac:dyDescent="0.35">
      <c r="B21" s="1">
        <v>19</v>
      </c>
      <c r="C21" s="164" t="s">
        <v>110</v>
      </c>
      <c r="D21" s="117" t="s">
        <v>111</v>
      </c>
      <c r="E21" s="157" t="s">
        <v>112</v>
      </c>
      <c r="F21" s="167">
        <f>'Київ Хрещатик 15'!K38</f>
        <v>20557.717000000001</v>
      </c>
      <c r="G21" s="16" t="s">
        <v>196</v>
      </c>
    </row>
    <row r="22" spans="2:7" ht="18.600000000000001" thickBot="1" x14ac:dyDescent="0.35">
      <c r="F22" s="116">
        <f>SUM(F3:F20)</f>
        <v>400675.54989999987</v>
      </c>
    </row>
    <row r="24" spans="2:7" ht="43.2" x14ac:dyDescent="0.3">
      <c r="B24" s="1"/>
      <c r="C24" s="164" t="s">
        <v>116</v>
      </c>
      <c r="D24" s="169" t="s">
        <v>117</v>
      </c>
      <c r="E24" s="172" t="s">
        <v>194</v>
      </c>
      <c r="F24" s="166">
        <f>'Хмельницький Проскур.( вар. №2)'!K44</f>
        <v>17258.948</v>
      </c>
      <c r="G24" s="16"/>
    </row>
    <row r="25" spans="2:7" x14ac:dyDescent="0.3">
      <c r="E25" s="173"/>
    </row>
    <row r="26" spans="2:7" x14ac:dyDescent="0.3">
      <c r="E26" s="173"/>
    </row>
    <row r="27" spans="2:7" x14ac:dyDescent="0.3">
      <c r="E27" s="173"/>
    </row>
    <row r="28" spans="2:7" x14ac:dyDescent="0.3">
      <c r="E28" s="173"/>
    </row>
    <row r="29" spans="2:7" x14ac:dyDescent="0.3">
      <c r="E29" s="173"/>
    </row>
  </sheetData>
  <autoFilter ref="B2:H23" xr:uid="{00000000-0001-0000-0000-000000000000}"/>
  <phoneticPr fontId="19" type="noConversion"/>
  <hyperlinks>
    <hyperlink ref="E3" location="'Дніпро Яворницького 55'!A1" display="просп. Яворницького Дмитра, 55" xr:uid="{48D7AEE6-5A80-4A82-8CD0-CAD5796AF7AB}"/>
    <hyperlink ref="E4" location="'Запоріжжя Соборний 170'!A1" display="просп. Соборний, 170" xr:uid="{CC5B559B-F4FB-415D-9728-8DFA8221E9E3}"/>
    <hyperlink ref="E5" location="'Кропивницький Перспективна 25'!A1" display="вул. Велика Перспективна,25/34" xr:uid="{4C43BD6D-546A-4945-914B-5B95E1FD69D2}"/>
    <hyperlink ref="E6" location="'ІФ Незалежності 10а'!A1" display="вул. Незалежності, 10 а" xr:uid="{C414F120-E7E6-409A-8F0F-FA7564D8E903}"/>
    <hyperlink ref="E7" location="'Чернівці Соборна 10'!A1" display="пл. Соборна, 10" xr:uid="{62635F73-653A-4CC9-9948-CFD294E7238B}"/>
    <hyperlink ref="E8" location="'Вінниця Коцюбинського 28'!A1" display="пр. Коцюбинського, 28" xr:uid="{CB30253B-E17D-4EA3-B6A1-C19A58A43710}"/>
    <hyperlink ref="E9" location="'Одеса Італійська 51'!A1" display="вул. Італійська, 51" xr:uid="{DD7D209C-0392-4A05-AB29-B6C05555AA13}"/>
    <hyperlink ref="E10" location="'Миколаїв Соборна 12в'!A1" display="вул. Соборна, 12в" xr:uid="{92DB8291-EA0D-42F8-A517-22A1FA93C866}"/>
    <hyperlink ref="E11" location="'Полтава Європейська 21'!A1" display="вул. Європейська, 21" xr:uid="{FA22976F-668B-42CF-95B4-95E8CEEC8F3D}"/>
    <hyperlink ref="E12" location="'Суми Незалежності 3'!A1" display="пл. Незалежності, 3" xr:uid="{A9EF186B-C858-4154-B45C-C183651408E8}"/>
    <hyperlink ref="E13" location="'Чернігів Миру 32'!A1" display="пр. Миру, 32" xr:uid="{70855B48-3504-42EC-9A2E-E6BD6B62C635}"/>
    <hyperlink ref="E14" location="'Ужгорож Фединця 47'!A1" display="вул. Фединця, 47" xr:uid="{7E2BEE84-1A6D-405D-8DA8-74ED74BF6A79}"/>
    <hyperlink ref="E15" location="'Хмельницький Проскурівська 22'!A1" display="вул. Проскурівська, 22" xr:uid="{6EC01C9E-BDFA-4329-90A1-31B13C053A2D}"/>
    <hyperlink ref="E16" location="'Херсон Ушакова 30-1'!A1" display="пр. Ушакова, 30/1" xr:uid="{EBC9F4C8-C272-442B-8411-D557CD6A87BD}"/>
    <hyperlink ref="E17" location="'Полтава Європейська 66'!A1" display="вул. Європейська, 66" xr:uid="{E3FAE4F3-0895-4737-8955-B2185473A0E2}"/>
    <hyperlink ref="E18" location="'Харків Г.Сковороди 67-69'!Область_друку" display="вул. Григорія Сковороди, 67/69" xr:uid="{EE9F6D67-702A-4F04-B7F2-8B5D96EBFD9C}"/>
    <hyperlink ref="E19" location="'Краматорськ Незалежності 19а'!A1" display="просп. Незалежності 19а" xr:uid="{60388F1F-9A87-43CC-A3D4-422963AA0898}"/>
    <hyperlink ref="E20" location="'Рівне Міцкевича 32'!A1" display="вул. Міцкевича, 32" xr:uid="{6CBF95EA-2241-482A-8DEB-59A612A80D18}"/>
    <hyperlink ref="E21" location="'Київ Хрещатик 15'!A1" display="вул. Хрещатик, 15" xr:uid="{526B0D2E-8B29-4439-87DE-EAD4041BDE0E}"/>
    <hyperlink ref="E24" location="'Хмельницький Проскур.( вар. №2)'!A1" display="Проскурівська 22 (варіант №2 - стаціонарне встановлення генератора)" xr:uid="{CC6CBA37-C0DE-4D36-9CE0-2346FD9A80AE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F8DF6A-D93D-45A1-9AA1-E4771BB6318B}">
  <dimension ref="A1:M51"/>
  <sheetViews>
    <sheetView showGridLines="0" topLeftCell="A48" zoomScaleNormal="100" workbookViewId="0">
      <selection activeCell="I35" sqref="I35"/>
    </sheetView>
  </sheetViews>
  <sheetFormatPr defaultRowHeight="14.4" x14ac:dyDescent="0.3"/>
  <cols>
    <col min="1" max="1" width="4.109375" customWidth="1"/>
    <col min="2" max="2" width="39.5546875" customWidth="1"/>
    <col min="3" max="3" width="8.33203125" customWidth="1"/>
    <col min="4" max="4" width="6.5546875" customWidth="1"/>
    <col min="5" max="5" width="10.77734375" customWidth="1"/>
    <col min="6" max="6" width="9" customWidth="1"/>
    <col min="7" max="7" width="39.5546875" customWidth="1"/>
    <col min="8" max="8" width="7.5546875" customWidth="1"/>
    <col min="10" max="10" width="9.6640625" customWidth="1"/>
    <col min="11" max="11" width="13.6640625" customWidth="1"/>
    <col min="12" max="12" width="15.33203125" customWidth="1"/>
  </cols>
  <sheetData>
    <row r="1" spans="1:12" x14ac:dyDescent="0.3">
      <c r="B1" s="160" t="s">
        <v>189</v>
      </c>
      <c r="C1" s="31"/>
      <c r="D1" s="29"/>
      <c r="E1" s="29"/>
      <c r="F1" s="29"/>
      <c r="G1" s="29"/>
      <c r="H1" s="32"/>
    </row>
    <row r="2" spans="1:12" x14ac:dyDescent="0.3">
      <c r="B2" s="201" t="s">
        <v>93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x14ac:dyDescent="0.3">
      <c r="B3" s="201" t="s">
        <v>57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x14ac:dyDescent="0.3"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ht="82.8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 t="s">
        <v>182</v>
      </c>
      <c r="C7" s="46" t="s">
        <v>52</v>
      </c>
      <c r="D7" s="47">
        <v>1</v>
      </c>
      <c r="E7" s="48">
        <v>1000</v>
      </c>
      <c r="F7" s="49">
        <f>D7*E7</f>
        <v>1000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1000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50</v>
      </c>
      <c r="E15" s="10">
        <v>31</v>
      </c>
      <c r="F15" s="10">
        <f>D15*E15</f>
        <v>1550</v>
      </c>
      <c r="G15" s="7" t="s">
        <v>155</v>
      </c>
      <c r="H15" s="8" t="s">
        <v>35</v>
      </c>
      <c r="I15" s="67">
        <f>D15*1.05</f>
        <v>52.5</v>
      </c>
      <c r="J15" s="10">
        <f>149*0.8</f>
        <v>119.2</v>
      </c>
      <c r="K15" s="11">
        <f t="shared" ref="K15:K26" si="3">J15*I15</f>
        <v>6258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45</v>
      </c>
      <c r="E16" s="10">
        <v>25</v>
      </c>
      <c r="F16" s="10">
        <f t="shared" ref="F16:F18" si="4">D16*E16</f>
        <v>1125</v>
      </c>
      <c r="G16" s="12" t="s">
        <v>143</v>
      </c>
      <c r="H16" s="8" t="s">
        <v>35</v>
      </c>
      <c r="I16" s="10">
        <f>D16</f>
        <v>45</v>
      </c>
      <c r="J16" s="10">
        <f>17.45*0.8</f>
        <v>13.96</v>
      </c>
      <c r="K16" s="11">
        <f t="shared" si="3"/>
        <v>628.20000000000005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</row>
    <row r="18" spans="1:11" ht="41.4" x14ac:dyDescent="0.3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145</v>
      </c>
      <c r="H18" s="15" t="s">
        <v>41</v>
      </c>
      <c r="I18" s="11">
        <v>1</v>
      </c>
      <c r="J18" s="115" t="s">
        <v>146</v>
      </c>
      <c r="K18" s="11">
        <v>0</v>
      </c>
    </row>
    <row r="19" spans="1:11" ht="41.4" x14ac:dyDescent="0.3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</row>
    <row r="20" spans="1:11" ht="41.4" x14ac:dyDescent="0.3">
      <c r="A20" s="7">
        <v>14</v>
      </c>
      <c r="B20" s="7"/>
      <c r="C20" s="21"/>
      <c r="D20" s="11"/>
      <c r="E20" s="11"/>
      <c r="F20" s="10"/>
      <c r="G20" s="12" t="s">
        <v>156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</row>
    <row r="21" spans="1:11" ht="27.6" x14ac:dyDescent="0.3">
      <c r="A21" s="7">
        <v>15</v>
      </c>
      <c r="B21" s="7" t="s">
        <v>157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158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</row>
    <row r="22" spans="1:11" ht="27.6" x14ac:dyDescent="0.3">
      <c r="A22" s="7">
        <v>16</v>
      </c>
      <c r="B22" s="7"/>
      <c r="C22" s="21"/>
      <c r="D22" s="11"/>
      <c r="E22" s="11"/>
      <c r="F22" s="10"/>
      <c r="G22" s="12" t="s">
        <v>149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</row>
    <row r="23" spans="1:11" ht="27.6" x14ac:dyDescent="0.3">
      <c r="A23" s="7">
        <v>17</v>
      </c>
      <c r="B23" s="7"/>
      <c r="C23" s="21"/>
      <c r="D23" s="11"/>
      <c r="E23" s="11"/>
      <c r="F23" s="10"/>
      <c r="G23" s="12" t="s">
        <v>159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</row>
    <row r="24" spans="1:11" ht="41.4" x14ac:dyDescent="0.3">
      <c r="A24" s="7">
        <v>18</v>
      </c>
      <c r="B24" s="7"/>
      <c r="C24" s="59"/>
      <c r="D24" s="11"/>
      <c r="E24" s="11"/>
      <c r="F24" s="10"/>
      <c r="G24" s="12" t="s">
        <v>160</v>
      </c>
      <c r="H24" s="15" t="s">
        <v>41</v>
      </c>
      <c r="I24" s="11">
        <v>1</v>
      </c>
      <c r="J24" s="11">
        <f>700*0.8</f>
        <v>560</v>
      </c>
      <c r="K24" s="11">
        <f t="shared" si="3"/>
        <v>560</v>
      </c>
    </row>
    <row r="25" spans="1:11" x14ac:dyDescent="0.3">
      <c r="A25" s="7">
        <v>19</v>
      </c>
      <c r="B25" s="7" t="s">
        <v>78</v>
      </c>
      <c r="C25" s="21" t="s">
        <v>52</v>
      </c>
      <c r="D25" s="11">
        <v>1</v>
      </c>
      <c r="E25" s="11">
        <v>1500</v>
      </c>
      <c r="F25" s="10">
        <f t="shared" ref="F25:F26" si="6">D25*E25</f>
        <v>1500</v>
      </c>
      <c r="G25" s="12" t="s">
        <v>168</v>
      </c>
      <c r="H25" s="15" t="s">
        <v>35</v>
      </c>
      <c r="I25" s="11">
        <v>4</v>
      </c>
      <c r="J25" s="11">
        <v>86</v>
      </c>
      <c r="K25" s="11">
        <f t="shared" si="3"/>
        <v>344</v>
      </c>
    </row>
    <row r="26" spans="1:11" ht="27.6" x14ac:dyDescent="0.3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</row>
    <row r="27" spans="1:11" ht="41.4" x14ac:dyDescent="0.3">
      <c r="A27" s="7">
        <v>21</v>
      </c>
      <c r="B27" s="74" t="s">
        <v>79</v>
      </c>
      <c r="C27" s="75"/>
      <c r="D27" s="75"/>
      <c r="E27" s="76"/>
      <c r="F27" s="77">
        <f>SUM(F15:F26)</f>
        <v>5325</v>
      </c>
      <c r="G27" s="53" t="s">
        <v>80</v>
      </c>
      <c r="H27" s="75"/>
      <c r="I27" s="75"/>
      <c r="J27" s="75"/>
      <c r="K27" s="77">
        <f>SUM(K15:K26)</f>
        <v>12428.999999999998</v>
      </c>
    </row>
    <row r="28" spans="1:11" x14ac:dyDescent="0.3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</row>
    <row r="29" spans="1:11" ht="41.4" x14ac:dyDescent="0.3">
      <c r="A29" s="7">
        <v>23</v>
      </c>
      <c r="B29" s="7" t="s">
        <v>147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142</v>
      </c>
      <c r="H29" s="15" t="s">
        <v>41</v>
      </c>
      <c r="I29" s="11">
        <v>1</v>
      </c>
      <c r="J29" s="115" t="s">
        <v>146</v>
      </c>
      <c r="K29" s="11">
        <v>0</v>
      </c>
    </row>
    <row r="30" spans="1:11" ht="27.6" x14ac:dyDescent="0.3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6" si="8">I30*J30</f>
        <v>200</v>
      </c>
    </row>
    <row r="31" spans="1:11" ht="41.4" x14ac:dyDescent="0.3">
      <c r="A31" s="7">
        <v>25</v>
      </c>
      <c r="B31" s="7"/>
      <c r="C31" s="59"/>
      <c r="D31" s="11"/>
      <c r="E31" s="11"/>
      <c r="F31" s="11"/>
      <c r="G31" s="12" t="s">
        <v>162</v>
      </c>
      <c r="H31" s="15" t="s">
        <v>41</v>
      </c>
      <c r="I31" s="11">
        <v>1</v>
      </c>
      <c r="J31" s="115" t="s">
        <v>146</v>
      </c>
      <c r="K31" s="11">
        <v>0</v>
      </c>
    </row>
    <row r="32" spans="1:11" ht="27.6" x14ac:dyDescent="0.3">
      <c r="A32" s="7">
        <v>26</v>
      </c>
      <c r="B32" s="7"/>
      <c r="C32" s="59"/>
      <c r="D32" s="11"/>
      <c r="E32" s="11"/>
      <c r="F32" s="11"/>
      <c r="G32" s="12" t="s">
        <v>151</v>
      </c>
      <c r="H32" s="15" t="s">
        <v>41</v>
      </c>
      <c r="I32" s="11">
        <v>1</v>
      </c>
      <c r="J32" s="11">
        <v>400</v>
      </c>
      <c r="K32" s="43">
        <f t="shared" si="8"/>
        <v>400</v>
      </c>
    </row>
    <row r="33" spans="1:12" x14ac:dyDescent="0.3">
      <c r="A33" s="7">
        <v>27</v>
      </c>
      <c r="B33" s="81"/>
      <c r="C33" s="21"/>
      <c r="D33" s="82"/>
      <c r="E33" s="11"/>
      <c r="F33" s="11"/>
      <c r="G33" s="12" t="s">
        <v>152</v>
      </c>
      <c r="H33" s="15" t="s">
        <v>35</v>
      </c>
      <c r="I33" s="11">
        <v>6</v>
      </c>
      <c r="J33" s="11">
        <v>3</v>
      </c>
      <c r="K33" s="43">
        <f t="shared" si="8"/>
        <v>18</v>
      </c>
    </row>
    <row r="34" spans="1:12" x14ac:dyDescent="0.3">
      <c r="A34" s="7">
        <v>28</v>
      </c>
      <c r="B34" s="81"/>
      <c r="C34" s="21"/>
      <c r="D34" s="82"/>
      <c r="E34" s="11"/>
      <c r="F34" s="11"/>
      <c r="G34" s="12" t="s">
        <v>163</v>
      </c>
      <c r="H34" s="15" t="s">
        <v>41</v>
      </c>
      <c r="I34" s="11">
        <v>1</v>
      </c>
      <c r="J34" s="11">
        <v>150</v>
      </c>
      <c r="K34" s="43">
        <f t="shared" si="8"/>
        <v>150</v>
      </c>
    </row>
    <row r="35" spans="1:12" ht="27.6" x14ac:dyDescent="0.3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4</v>
      </c>
      <c r="J35" s="11">
        <f>359*0.8</f>
        <v>287.2</v>
      </c>
      <c r="K35" s="43">
        <f t="shared" si="8"/>
        <v>1148.8</v>
      </c>
    </row>
    <row r="36" spans="1:12" ht="27.6" x14ac:dyDescent="0.3">
      <c r="A36" s="7">
        <v>30</v>
      </c>
      <c r="B36" s="81"/>
      <c r="C36" s="21"/>
      <c r="D36" s="82"/>
      <c r="E36" s="11"/>
      <c r="F36" s="11"/>
      <c r="G36" s="12" t="s">
        <v>53</v>
      </c>
      <c r="H36" s="51" t="s">
        <v>38</v>
      </c>
      <c r="I36" s="11">
        <v>3</v>
      </c>
      <c r="J36" s="11">
        <f>41*0.8</f>
        <v>32.800000000000004</v>
      </c>
      <c r="K36" s="43">
        <f t="shared" si="8"/>
        <v>98.4</v>
      </c>
    </row>
    <row r="37" spans="1:12" x14ac:dyDescent="0.3">
      <c r="A37" s="7">
        <v>31</v>
      </c>
      <c r="B37" s="81"/>
      <c r="C37" s="21"/>
      <c r="D37" s="82"/>
      <c r="E37" s="11"/>
      <c r="F37" s="11"/>
      <c r="G37" s="12"/>
      <c r="H37" s="15"/>
      <c r="I37" s="11"/>
      <c r="J37" s="11"/>
      <c r="K37" s="43"/>
    </row>
    <row r="38" spans="1:12" x14ac:dyDescent="0.3">
      <c r="A38" s="7">
        <v>32</v>
      </c>
      <c r="B38" s="40"/>
      <c r="C38" s="51"/>
      <c r="D38" s="43"/>
      <c r="E38" s="43"/>
      <c r="F38" s="78"/>
      <c r="G38" s="12"/>
      <c r="H38" s="15"/>
      <c r="I38" s="11"/>
      <c r="J38" s="115"/>
      <c r="K38" s="11"/>
    </row>
    <row r="39" spans="1:12" ht="27.6" x14ac:dyDescent="0.3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2015.2</v>
      </c>
      <c r="L39" s="34"/>
    </row>
    <row r="40" spans="1:12" ht="27.6" x14ac:dyDescent="0.3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14444.199999999999</v>
      </c>
      <c r="L40" s="34"/>
    </row>
    <row r="41" spans="1:12" ht="27.6" x14ac:dyDescent="0.3">
      <c r="A41" s="7">
        <v>35</v>
      </c>
      <c r="B41" s="88" t="s">
        <v>85</v>
      </c>
      <c r="C41" s="89"/>
      <c r="D41" s="92"/>
      <c r="E41" s="87"/>
      <c r="F41" s="93">
        <f>F9+F39+F27+F13</f>
        <v>7405</v>
      </c>
      <c r="G41" s="94" t="s">
        <v>86</v>
      </c>
      <c r="H41" s="95">
        <v>0.03</v>
      </c>
      <c r="I41" s="90"/>
      <c r="J41" s="90"/>
      <c r="K41" s="91">
        <f>K40*H41</f>
        <v>433.32599999999996</v>
      </c>
      <c r="L41" s="34"/>
    </row>
    <row r="42" spans="1:12" x14ac:dyDescent="0.3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14877.525999999998</v>
      </c>
      <c r="L42" s="34"/>
    </row>
    <row r="43" spans="1:12" x14ac:dyDescent="0.3">
      <c r="A43" s="7">
        <v>37</v>
      </c>
      <c r="B43" s="97" t="s">
        <v>88</v>
      </c>
      <c r="C43" s="98"/>
      <c r="D43" s="92"/>
      <c r="E43" s="43"/>
      <c r="F43" s="93">
        <f>F41</f>
        <v>7405</v>
      </c>
      <c r="G43" s="97" t="s">
        <v>89</v>
      </c>
      <c r="H43" s="98"/>
      <c r="I43" s="90"/>
      <c r="J43" s="90"/>
      <c r="K43" s="91">
        <f>F43+K42</f>
        <v>22282.525999999998</v>
      </c>
    </row>
    <row r="44" spans="1:12" x14ac:dyDescent="0.3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4456.5051999999996</v>
      </c>
    </row>
    <row r="45" spans="1:12" x14ac:dyDescent="0.3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26739.031199999998</v>
      </c>
    </row>
    <row r="50" spans="2:13" ht="14.4" customHeight="1" x14ac:dyDescent="0.5">
      <c r="B50" s="202" t="s">
        <v>139</v>
      </c>
      <c r="C50" s="202"/>
      <c r="D50" s="202"/>
      <c r="E50" s="202"/>
      <c r="F50" s="202"/>
      <c r="G50" s="202"/>
      <c r="H50" s="162"/>
      <c r="I50" s="162"/>
      <c r="J50" s="162"/>
      <c r="K50" s="162"/>
      <c r="L50" s="162"/>
      <c r="M50" s="162"/>
    </row>
    <row r="51" spans="2:13" ht="14.4" customHeight="1" x14ac:dyDescent="0.5">
      <c r="B51" s="202"/>
      <c r="C51" s="202"/>
      <c r="D51" s="202"/>
      <c r="E51" s="202"/>
      <c r="F51" s="202"/>
      <c r="G51" s="202"/>
      <c r="H51" s="162"/>
      <c r="I51" s="162"/>
      <c r="J51" s="162"/>
      <c r="K51" s="162"/>
      <c r="L51" s="162"/>
      <c r="M51" s="162"/>
    </row>
  </sheetData>
  <mergeCells count="3">
    <mergeCell ref="B2:L2"/>
    <mergeCell ref="B3:L4"/>
    <mergeCell ref="B50:G51"/>
  </mergeCells>
  <hyperlinks>
    <hyperlink ref="B1" location="Загальна!A1" display="Загальн" xr:uid="{5F9E4880-1E82-45C4-8479-F4A43533B815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F5E9B-F292-4087-9237-87C4A64663F1}">
  <dimension ref="A1:AI105"/>
  <sheetViews>
    <sheetView showGridLines="0" zoomScaleNormal="100" workbookViewId="0">
      <selection activeCell="B1" sqref="B1"/>
    </sheetView>
  </sheetViews>
  <sheetFormatPr defaultColWidth="9.109375" defaultRowHeight="13.8" x14ac:dyDescent="0.3"/>
  <cols>
    <col min="1" max="1" width="6.33203125" style="38" customWidth="1"/>
    <col min="2" max="2" width="45.5546875" style="34" customWidth="1"/>
    <col min="3" max="3" width="9.33203125" style="34" customWidth="1"/>
    <col min="4" max="4" width="11.109375" style="34" customWidth="1"/>
    <col min="5" max="5" width="13" style="38" customWidth="1"/>
    <col min="6" max="6" width="15.109375" style="34" customWidth="1"/>
    <col min="7" max="7" width="57.33203125" style="34" customWidth="1"/>
    <col min="8" max="8" width="9.109375" style="34"/>
    <col min="9" max="9" width="11" style="34" customWidth="1"/>
    <col min="10" max="10" width="10.6640625" style="34" customWidth="1"/>
    <col min="11" max="11" width="13.109375" style="34" customWidth="1"/>
    <col min="12" max="16384" width="9.109375" style="34"/>
  </cols>
  <sheetData>
    <row r="1" spans="1:35" ht="14.4" x14ac:dyDescent="0.3">
      <c r="A1" s="159"/>
      <c r="B1" s="160" t="s">
        <v>189</v>
      </c>
      <c r="C1" s="159"/>
      <c r="D1" s="159"/>
      <c r="E1" s="159"/>
      <c r="F1" s="159"/>
      <c r="G1" s="159"/>
      <c r="H1" s="159"/>
      <c r="I1" s="159"/>
      <c r="J1" s="159"/>
      <c r="K1" s="33"/>
    </row>
    <row r="2" spans="1:35" ht="15" customHeight="1" x14ac:dyDescent="0.3">
      <c r="A2" s="201" t="s">
        <v>136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35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35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35" s="38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35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s="64" customFormat="1" x14ac:dyDescent="0.25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5" s="64" customFormat="1" x14ac:dyDescent="0.25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35" s="66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35" s="66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35" s="66" customFormat="1" x14ac:dyDescent="0.25">
      <c r="A15" s="7">
        <v>9</v>
      </c>
      <c r="B15" s="7" t="s">
        <v>76</v>
      </c>
      <c r="C15" s="51" t="s">
        <v>38</v>
      </c>
      <c r="D15" s="11">
        <v>28</v>
      </c>
      <c r="E15" s="10">
        <v>31</v>
      </c>
      <c r="F15" s="10">
        <f>D15*E15</f>
        <v>868</v>
      </c>
      <c r="G15" s="7" t="s">
        <v>155</v>
      </c>
      <c r="H15" s="8" t="s">
        <v>35</v>
      </c>
      <c r="I15" s="67">
        <f>D15*1.05</f>
        <v>29.400000000000002</v>
      </c>
      <c r="J15" s="10">
        <f>149*0.8</f>
        <v>119.2</v>
      </c>
      <c r="K15" s="11">
        <f t="shared" ref="K15:K27" si="3">J15*I15</f>
        <v>3504.4800000000005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35" ht="41.4" x14ac:dyDescent="0.25">
      <c r="A16" s="7">
        <v>10</v>
      </c>
      <c r="B16" s="7" t="s">
        <v>37</v>
      </c>
      <c r="C16" s="68" t="s">
        <v>38</v>
      </c>
      <c r="D16" s="11">
        <v>24</v>
      </c>
      <c r="E16" s="10">
        <v>25</v>
      </c>
      <c r="F16" s="10">
        <f t="shared" ref="F16:F27" si="4">D16*E16</f>
        <v>600</v>
      </c>
      <c r="G16" s="12" t="s">
        <v>143</v>
      </c>
      <c r="H16" s="8" t="s">
        <v>35</v>
      </c>
      <c r="I16" s="10">
        <f>D16</f>
        <v>24</v>
      </c>
      <c r="J16" s="10">
        <f>17.45*0.8</f>
        <v>13.96</v>
      </c>
      <c r="K16" s="11">
        <f t="shared" si="3"/>
        <v>335.04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x14ac:dyDescent="0.25">
      <c r="A17" s="7">
        <v>11</v>
      </c>
      <c r="B17" s="7"/>
      <c r="C17" s="68"/>
      <c r="D17" s="11"/>
      <c r="E17" s="10"/>
      <c r="F17" s="10"/>
      <c r="G17" s="12" t="s">
        <v>150</v>
      </c>
      <c r="H17" s="8" t="s">
        <v>41</v>
      </c>
      <c r="I17" s="10">
        <v>1</v>
      </c>
      <c r="J17" s="10">
        <v>200</v>
      </c>
      <c r="K17" s="11">
        <f t="shared" si="3"/>
        <v>200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x14ac:dyDescent="0.25">
      <c r="A18" s="7">
        <v>12</v>
      </c>
      <c r="B18" s="44"/>
      <c r="C18" s="69"/>
      <c r="D18" s="70"/>
      <c r="E18" s="10"/>
      <c r="F18" s="10"/>
      <c r="G18" s="12" t="s">
        <v>42</v>
      </c>
      <c r="H18" s="15" t="s">
        <v>43</v>
      </c>
      <c r="I18" s="67">
        <v>1</v>
      </c>
      <c r="J18" s="10">
        <v>92.5</v>
      </c>
      <c r="K18" s="11">
        <f t="shared" si="3"/>
        <v>92.5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s="71" customFormat="1" ht="27.6" x14ac:dyDescent="0.25">
      <c r="A19" s="7">
        <v>13</v>
      </c>
      <c r="B19" s="7" t="s">
        <v>77</v>
      </c>
      <c r="C19" s="21" t="s">
        <v>52</v>
      </c>
      <c r="D19" s="11">
        <v>1</v>
      </c>
      <c r="E19" s="11">
        <v>750</v>
      </c>
      <c r="F19" s="10">
        <f t="shared" si="4"/>
        <v>750</v>
      </c>
      <c r="G19" s="12" t="s">
        <v>145</v>
      </c>
      <c r="H19" s="15" t="s">
        <v>41</v>
      </c>
      <c r="I19" s="11">
        <v>1</v>
      </c>
      <c r="J19" s="115" t="s">
        <v>146</v>
      </c>
      <c r="K19" s="11">
        <v>0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s="71" customFormat="1" ht="27.6" x14ac:dyDescent="0.25">
      <c r="A20" s="7">
        <v>14</v>
      </c>
      <c r="B20" s="7"/>
      <c r="C20" s="21"/>
      <c r="D20" s="11"/>
      <c r="E20" s="11"/>
      <c r="F20" s="10"/>
      <c r="G20" s="12" t="s">
        <v>47</v>
      </c>
      <c r="H20" s="15" t="s">
        <v>41</v>
      </c>
      <c r="I20" s="11">
        <v>1</v>
      </c>
      <c r="J20" s="11">
        <f>1105*0.8</f>
        <v>884</v>
      </c>
      <c r="K20" s="11">
        <f t="shared" si="3"/>
        <v>884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s="71" customFormat="1" ht="27.6" x14ac:dyDescent="0.25">
      <c r="A21" s="7">
        <v>15</v>
      </c>
      <c r="B21" s="7"/>
      <c r="C21" s="21"/>
      <c r="D21" s="11"/>
      <c r="E21" s="11"/>
      <c r="F21" s="10"/>
      <c r="G21" s="12" t="s">
        <v>156</v>
      </c>
      <c r="H21" s="15" t="s">
        <v>35</v>
      </c>
      <c r="I21" s="11">
        <v>1</v>
      </c>
      <c r="J21" s="11">
        <f>1322*0.8</f>
        <v>1057.6000000000001</v>
      </c>
      <c r="K21" s="11">
        <f t="shared" si="3"/>
        <v>1057.6000000000001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s="71" customFormat="1" ht="27.6" x14ac:dyDescent="0.25">
      <c r="A22" s="7">
        <v>16</v>
      </c>
      <c r="B22" s="7" t="s">
        <v>157</v>
      </c>
      <c r="C22" s="21" t="s">
        <v>41</v>
      </c>
      <c r="D22" s="11">
        <v>1</v>
      </c>
      <c r="E22" s="11">
        <v>300</v>
      </c>
      <c r="F22" s="10">
        <f t="shared" ref="F22" si="5">D22*E22</f>
        <v>300</v>
      </c>
      <c r="G22" s="12" t="s">
        <v>158</v>
      </c>
      <c r="H22" s="15" t="s">
        <v>41</v>
      </c>
      <c r="I22" s="11">
        <v>1</v>
      </c>
      <c r="J22" s="11">
        <f>215.5*0.8</f>
        <v>172.4</v>
      </c>
      <c r="K22" s="11">
        <f t="shared" si="3"/>
        <v>172.4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s="71" customFormat="1" x14ac:dyDescent="0.25">
      <c r="A23" s="7">
        <v>17</v>
      </c>
      <c r="B23" s="7"/>
      <c r="C23" s="21"/>
      <c r="D23" s="11"/>
      <c r="E23" s="11"/>
      <c r="F23" s="10"/>
      <c r="G23" s="12" t="s">
        <v>149</v>
      </c>
      <c r="H23" s="15" t="s">
        <v>41</v>
      </c>
      <c r="I23" s="11">
        <v>1</v>
      </c>
      <c r="J23" s="11">
        <f>2305*0.8</f>
        <v>1844</v>
      </c>
      <c r="K23" s="11">
        <f t="shared" si="3"/>
        <v>1844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s="71" customFormat="1" x14ac:dyDescent="0.25">
      <c r="A24" s="7">
        <v>18</v>
      </c>
      <c r="B24" s="7"/>
      <c r="C24" s="21"/>
      <c r="D24" s="11"/>
      <c r="E24" s="11"/>
      <c r="F24" s="10"/>
      <c r="G24" s="12" t="s">
        <v>159</v>
      </c>
      <c r="H24" s="15" t="s">
        <v>41</v>
      </c>
      <c r="I24" s="11">
        <v>1</v>
      </c>
      <c r="J24" s="11">
        <f>658.3*0.8</f>
        <v>526.64</v>
      </c>
      <c r="K24" s="11">
        <f t="shared" si="3"/>
        <v>526.64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s="71" customFormat="1" ht="27.6" x14ac:dyDescent="0.25">
      <c r="A25" s="7">
        <v>19</v>
      </c>
      <c r="B25" s="7"/>
      <c r="C25" s="59"/>
      <c r="D25" s="11"/>
      <c r="E25" s="11"/>
      <c r="F25" s="10"/>
      <c r="G25" s="12" t="s">
        <v>160</v>
      </c>
      <c r="H25" s="15" t="s">
        <v>41</v>
      </c>
      <c r="I25" s="11">
        <v>1</v>
      </c>
      <c r="J25" s="11">
        <f>700*0.8</f>
        <v>560</v>
      </c>
      <c r="K25" s="11">
        <f t="shared" si="3"/>
        <v>560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71" customFormat="1" x14ac:dyDescent="0.25">
      <c r="A26" s="7">
        <v>20</v>
      </c>
      <c r="B26" s="7" t="s">
        <v>78</v>
      </c>
      <c r="C26" s="21" t="s">
        <v>52</v>
      </c>
      <c r="D26" s="11">
        <v>1</v>
      </c>
      <c r="E26" s="11">
        <v>1500</v>
      </c>
      <c r="F26" s="10">
        <f t="shared" ref="F26" si="6">D26*E26</f>
        <v>1500</v>
      </c>
      <c r="G26" s="12" t="s">
        <v>184</v>
      </c>
      <c r="H26" s="15" t="s">
        <v>35</v>
      </c>
      <c r="I26" s="11">
        <v>5</v>
      </c>
      <c r="J26" s="11">
        <f>75*0.8</f>
        <v>60</v>
      </c>
      <c r="K26" s="11">
        <f t="shared" si="3"/>
        <v>300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s="71" customFormat="1" x14ac:dyDescent="0.25">
      <c r="A27" s="7">
        <v>21</v>
      </c>
      <c r="B27" s="7" t="s">
        <v>54</v>
      </c>
      <c r="C27" s="51" t="s">
        <v>38</v>
      </c>
      <c r="D27" s="11">
        <v>2</v>
      </c>
      <c r="E27" s="11">
        <v>25</v>
      </c>
      <c r="F27" s="10">
        <f t="shared" si="4"/>
        <v>50</v>
      </c>
      <c r="G27" s="72" t="s">
        <v>56</v>
      </c>
      <c r="H27" s="73" t="s">
        <v>41</v>
      </c>
      <c r="I27" s="67">
        <v>1</v>
      </c>
      <c r="J27" s="63">
        <v>30.83</v>
      </c>
      <c r="K27" s="11">
        <f t="shared" si="3"/>
        <v>30.83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s="64" customFormat="1" ht="43.2" customHeight="1" x14ac:dyDescent="0.25">
      <c r="A28" s="7">
        <v>22</v>
      </c>
      <c r="B28" s="74" t="s">
        <v>79</v>
      </c>
      <c r="C28" s="75"/>
      <c r="D28" s="75"/>
      <c r="E28" s="76"/>
      <c r="F28" s="77">
        <f>SUM(F15:F27)</f>
        <v>4068</v>
      </c>
      <c r="G28" s="53" t="s">
        <v>80</v>
      </c>
      <c r="H28" s="75"/>
      <c r="I28" s="75"/>
      <c r="J28" s="75"/>
      <c r="K28" s="77">
        <f>SUM(K15:K27)</f>
        <v>9507.49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x14ac:dyDescent="0.25">
      <c r="A29" s="7">
        <v>23</v>
      </c>
      <c r="B29" s="40" t="s">
        <v>81</v>
      </c>
      <c r="C29" s="51"/>
      <c r="D29" s="43"/>
      <c r="E29" s="43"/>
      <c r="F29" s="78"/>
      <c r="G29" s="79"/>
      <c r="H29" s="80"/>
      <c r="I29" s="43"/>
      <c r="J29" s="43"/>
      <c r="K29" s="43"/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ht="27.6" x14ac:dyDescent="0.25">
      <c r="A30" s="7">
        <v>24</v>
      </c>
      <c r="B30" s="7" t="s">
        <v>147</v>
      </c>
      <c r="C30" s="59" t="s">
        <v>52</v>
      </c>
      <c r="D30" s="11">
        <v>1</v>
      </c>
      <c r="E30" s="11">
        <v>1000</v>
      </c>
      <c r="F30" s="11">
        <f t="shared" ref="F30" si="7">D30*E30</f>
        <v>1000</v>
      </c>
      <c r="G30" s="12" t="s">
        <v>142</v>
      </c>
      <c r="H30" s="15" t="s">
        <v>41</v>
      </c>
      <c r="I30" s="11">
        <v>1</v>
      </c>
      <c r="J30" s="115" t="s">
        <v>146</v>
      </c>
      <c r="K30" s="11">
        <v>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x14ac:dyDescent="0.25">
      <c r="A31" s="7">
        <v>25</v>
      </c>
      <c r="B31" s="7"/>
      <c r="C31" s="59"/>
      <c r="D31" s="11"/>
      <c r="E31" s="11"/>
      <c r="F31" s="11"/>
      <c r="G31" s="12" t="s">
        <v>45</v>
      </c>
      <c r="H31" s="15" t="s">
        <v>41</v>
      </c>
      <c r="I31" s="11">
        <v>1</v>
      </c>
      <c r="J31" s="11">
        <v>200</v>
      </c>
      <c r="K31" s="43">
        <f t="shared" ref="K31:K37" si="8">I31*J31</f>
        <v>200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ht="27.6" x14ac:dyDescent="0.25">
      <c r="A32" s="7">
        <v>26</v>
      </c>
      <c r="B32" s="7"/>
      <c r="C32" s="59"/>
      <c r="D32" s="11"/>
      <c r="E32" s="11"/>
      <c r="F32" s="11"/>
      <c r="G32" s="12" t="s">
        <v>162</v>
      </c>
      <c r="H32" s="15" t="s">
        <v>41</v>
      </c>
      <c r="I32" s="11">
        <v>1</v>
      </c>
      <c r="J32" s="115" t="s">
        <v>146</v>
      </c>
      <c r="K32" s="11">
        <v>0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x14ac:dyDescent="0.25">
      <c r="A33" s="7">
        <v>27</v>
      </c>
      <c r="B33" s="7"/>
      <c r="C33" s="59"/>
      <c r="D33" s="11"/>
      <c r="E33" s="11"/>
      <c r="F33" s="11"/>
      <c r="G33" s="12" t="s">
        <v>151</v>
      </c>
      <c r="H33" s="15" t="s">
        <v>41</v>
      </c>
      <c r="I33" s="11">
        <v>1</v>
      </c>
      <c r="J33" s="11">
        <v>400</v>
      </c>
      <c r="K33" s="43">
        <f t="shared" si="8"/>
        <v>400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x14ac:dyDescent="0.25">
      <c r="A34" s="7">
        <v>28</v>
      </c>
      <c r="B34" s="81"/>
      <c r="C34" s="21"/>
      <c r="D34" s="82"/>
      <c r="E34" s="11"/>
      <c r="F34" s="11"/>
      <c r="G34" s="12" t="s">
        <v>152</v>
      </c>
      <c r="H34" s="15" t="s">
        <v>35</v>
      </c>
      <c r="I34" s="11">
        <v>3</v>
      </c>
      <c r="J34" s="11">
        <v>3</v>
      </c>
      <c r="K34" s="43">
        <f t="shared" si="8"/>
        <v>9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x14ac:dyDescent="0.25">
      <c r="A35" s="7">
        <v>29</v>
      </c>
      <c r="B35" s="81"/>
      <c r="C35" s="21"/>
      <c r="D35" s="82"/>
      <c r="E35" s="11"/>
      <c r="F35" s="11"/>
      <c r="G35" s="12" t="s">
        <v>163</v>
      </c>
      <c r="H35" s="15" t="s">
        <v>41</v>
      </c>
      <c r="I35" s="11">
        <v>1</v>
      </c>
      <c r="J35" s="11">
        <v>150</v>
      </c>
      <c r="K35" s="43">
        <f t="shared" si="8"/>
        <v>150</v>
      </c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x14ac:dyDescent="0.25">
      <c r="A36" s="7">
        <v>30</v>
      </c>
      <c r="B36" s="81"/>
      <c r="C36" s="21"/>
      <c r="D36" s="82"/>
      <c r="E36" s="11"/>
      <c r="F36" s="11"/>
      <c r="G36" s="12" t="s">
        <v>50</v>
      </c>
      <c r="H36" s="15" t="s">
        <v>41</v>
      </c>
      <c r="I36" s="11">
        <v>4</v>
      </c>
      <c r="J36" s="11">
        <f>359*0.8</f>
        <v>287.2</v>
      </c>
      <c r="K36" s="43">
        <f t="shared" si="8"/>
        <v>1148.8</v>
      </c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ht="27.6" x14ac:dyDescent="0.25">
      <c r="A37" s="7">
        <v>31</v>
      </c>
      <c r="B37" s="81"/>
      <c r="C37" s="21"/>
      <c r="D37" s="82"/>
      <c r="E37" s="11"/>
      <c r="F37" s="11"/>
      <c r="G37" s="12" t="s">
        <v>53</v>
      </c>
      <c r="H37" s="51" t="s">
        <v>38</v>
      </c>
      <c r="I37" s="11">
        <v>3</v>
      </c>
      <c r="J37" s="11">
        <f>41*0.8</f>
        <v>32.800000000000004</v>
      </c>
      <c r="K37" s="43">
        <f t="shared" si="8"/>
        <v>98.4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x14ac:dyDescent="0.25">
      <c r="A38" s="7">
        <v>32</v>
      </c>
      <c r="B38" s="81"/>
      <c r="C38" s="21"/>
      <c r="D38" s="82"/>
      <c r="E38" s="11"/>
      <c r="F38" s="11"/>
      <c r="G38" s="12" t="s">
        <v>165</v>
      </c>
      <c r="H38" s="15" t="s">
        <v>41</v>
      </c>
      <c r="I38" s="11">
        <v>2</v>
      </c>
      <c r="J38" s="11">
        <v>360</v>
      </c>
      <c r="K38" s="43">
        <f>I38*J38</f>
        <v>720</v>
      </c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x14ac:dyDescent="0.25">
      <c r="A39" s="7">
        <v>33</v>
      </c>
      <c r="B39" s="40"/>
      <c r="C39" s="51"/>
      <c r="D39" s="43"/>
      <c r="E39" s="43"/>
      <c r="F39" s="78"/>
      <c r="G39" s="12"/>
      <c r="H39" s="15"/>
      <c r="I39" s="11"/>
      <c r="J39" s="115"/>
      <c r="K39" s="1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s="83" customFormat="1" ht="27.6" x14ac:dyDescent="0.25">
      <c r="A40" s="7">
        <v>34</v>
      </c>
      <c r="B40" s="53" t="s">
        <v>82</v>
      </c>
      <c r="C40" s="54"/>
      <c r="D40" s="55"/>
      <c r="E40" s="55"/>
      <c r="F40" s="55">
        <f>SUM(F30:F39)</f>
        <v>1000</v>
      </c>
      <c r="G40" s="84" t="s">
        <v>83</v>
      </c>
      <c r="H40" s="56"/>
      <c r="I40" s="55"/>
      <c r="J40" s="65"/>
      <c r="K40" s="55">
        <f>SUM(K30:K39)</f>
        <v>2726.2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x14ac:dyDescent="0.25">
      <c r="A41" s="7">
        <v>35</v>
      </c>
      <c r="B41" s="85"/>
      <c r="C41" s="86"/>
      <c r="D41" s="85"/>
      <c r="E41" s="86"/>
      <c r="F41" s="87"/>
      <c r="G41" s="88" t="s">
        <v>84</v>
      </c>
      <c r="H41" s="89"/>
      <c r="I41" s="90"/>
      <c r="J41" s="90"/>
      <c r="K41" s="91">
        <f>K40+K28+K13+K9</f>
        <v>12233.689999999999</v>
      </c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x14ac:dyDescent="0.25">
      <c r="A42" s="7">
        <v>36</v>
      </c>
      <c r="B42" s="88" t="s">
        <v>85</v>
      </c>
      <c r="C42" s="89"/>
      <c r="D42" s="92"/>
      <c r="E42" s="87"/>
      <c r="F42" s="93">
        <f>F9+F40+F28+F13</f>
        <v>5148</v>
      </c>
      <c r="G42" s="94" t="s">
        <v>86</v>
      </c>
      <c r="H42" s="95">
        <v>0.03</v>
      </c>
      <c r="I42" s="90"/>
      <c r="J42" s="90"/>
      <c r="K42" s="91">
        <f>K41*H42</f>
        <v>367.01069999999993</v>
      </c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71" customFormat="1" x14ac:dyDescent="0.25">
      <c r="A43" s="7">
        <v>37</v>
      </c>
      <c r="B43" s="94"/>
      <c r="C43" s="96"/>
      <c r="D43" s="92"/>
      <c r="E43" s="87"/>
      <c r="F43" s="93"/>
      <c r="G43" s="97" t="s">
        <v>87</v>
      </c>
      <c r="H43" s="89"/>
      <c r="I43" s="90"/>
      <c r="J43" s="90"/>
      <c r="K43" s="91">
        <f>K41+K42</f>
        <v>12600.700699999999</v>
      </c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71" customFormat="1" x14ac:dyDescent="0.25">
      <c r="A44" s="7">
        <v>38</v>
      </c>
      <c r="B44" s="97" t="s">
        <v>88</v>
      </c>
      <c r="C44" s="98"/>
      <c r="D44" s="92"/>
      <c r="E44" s="43"/>
      <c r="F44" s="93">
        <f>F42</f>
        <v>5148</v>
      </c>
      <c r="G44" s="97" t="s">
        <v>89</v>
      </c>
      <c r="H44" s="98"/>
      <c r="I44" s="90"/>
      <c r="J44" s="90"/>
      <c r="K44" s="91">
        <f>F44+K43</f>
        <v>17748.700700000001</v>
      </c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s="83" customFormat="1" x14ac:dyDescent="0.25">
      <c r="A45" s="7">
        <v>39</v>
      </c>
      <c r="B45" s="99"/>
      <c r="C45" s="98"/>
      <c r="D45" s="99"/>
      <c r="E45" s="98"/>
      <c r="F45" s="99"/>
      <c r="G45" s="97" t="s">
        <v>90</v>
      </c>
      <c r="H45" s="98"/>
      <c r="I45" s="90"/>
      <c r="J45" s="90"/>
      <c r="K45" s="91">
        <f>K46/6</f>
        <v>3549.7401399999999</v>
      </c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1:35" s="83" customFormat="1" x14ac:dyDescent="0.25">
      <c r="A46" s="7">
        <v>40</v>
      </c>
      <c r="B46" s="99"/>
      <c r="C46" s="98"/>
      <c r="D46" s="99"/>
      <c r="E46" s="98"/>
      <c r="F46" s="99"/>
      <c r="G46" s="97" t="s">
        <v>91</v>
      </c>
      <c r="H46" s="98"/>
      <c r="I46" s="90"/>
      <c r="J46" s="90"/>
      <c r="K46" s="91">
        <f>K44*1.2</f>
        <v>21298.440839999999</v>
      </c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s="83" customFormat="1" x14ac:dyDescent="0.25">
      <c r="A47" s="101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s="83" customFormat="1" ht="13.8" customHeight="1" x14ac:dyDescent="0.5">
      <c r="A48" s="101"/>
      <c r="B48" s="202" t="s">
        <v>139</v>
      </c>
      <c r="C48" s="202"/>
      <c r="D48" s="202"/>
      <c r="E48" s="202"/>
      <c r="F48" s="202"/>
      <c r="G48" s="202"/>
      <c r="H48" s="119"/>
      <c r="I48" s="119"/>
      <c r="J48" s="119"/>
      <c r="K48" s="119"/>
      <c r="L48" s="119"/>
      <c r="M48" s="119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s="83" customFormat="1" ht="13.8" customHeight="1" x14ac:dyDescent="0.5">
      <c r="A49" s="101"/>
      <c r="B49" s="202"/>
      <c r="C49" s="202"/>
      <c r="D49" s="202"/>
      <c r="E49" s="202"/>
      <c r="F49" s="202"/>
      <c r="G49" s="202"/>
      <c r="H49" s="119"/>
      <c r="I49" s="119"/>
      <c r="J49" s="119"/>
      <c r="K49" s="119"/>
      <c r="L49" s="119"/>
      <c r="M49" s="119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s="83" customFormat="1" x14ac:dyDescent="0.25">
      <c r="A50" s="10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s="83" customFormat="1" x14ac:dyDescent="0.25">
      <c r="A51" s="10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102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</row>
    <row r="52" spans="1:35" s="83" customFormat="1" x14ac:dyDescent="0.25">
      <c r="A52" s="10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103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5" s="103" customFormat="1" x14ac:dyDescent="0.25">
      <c r="A53" s="101"/>
      <c r="B53" s="34"/>
      <c r="C53" s="34"/>
      <c r="D53" s="34"/>
      <c r="E53" s="34"/>
      <c r="F53" s="34"/>
      <c r="G53" s="34"/>
      <c r="H53" s="34"/>
      <c r="I53" s="34"/>
      <c r="J53" s="34"/>
      <c r="K53" s="34"/>
    </row>
    <row r="54" spans="1:35" s="103" customFormat="1" x14ac:dyDescent="0.25">
      <c r="A54" s="101"/>
      <c r="B54" s="34"/>
      <c r="C54" s="34"/>
      <c r="D54" s="34"/>
      <c r="E54" s="34"/>
      <c r="F54" s="34"/>
      <c r="G54" s="34"/>
      <c r="H54" s="34"/>
      <c r="I54" s="34"/>
      <c r="J54" s="34"/>
      <c r="K54" s="34"/>
    </row>
    <row r="55" spans="1:35" s="103" customFormat="1" x14ac:dyDescent="0.25">
      <c r="A55" s="101"/>
      <c r="B55" s="34"/>
      <c r="C55" s="34"/>
      <c r="D55" s="34"/>
      <c r="E55" s="34"/>
      <c r="F55" s="34"/>
      <c r="G55" s="34"/>
      <c r="H55" s="34"/>
      <c r="I55" s="34"/>
      <c r="J55" s="34"/>
      <c r="K55" s="34"/>
    </row>
    <row r="56" spans="1:35" s="103" customFormat="1" x14ac:dyDescent="0.25">
      <c r="A56" s="101"/>
      <c r="B56" s="34"/>
      <c r="C56" s="34"/>
      <c r="D56" s="34"/>
      <c r="E56" s="34"/>
      <c r="F56" s="34"/>
      <c r="G56" s="34"/>
      <c r="H56" s="34"/>
      <c r="I56" s="34"/>
      <c r="J56" s="34"/>
      <c r="K56" s="34"/>
    </row>
    <row r="57" spans="1:35" s="103" customFormat="1" x14ac:dyDescent="0.25">
      <c r="A57" s="101"/>
      <c r="B57" s="34"/>
      <c r="C57" s="34"/>
      <c r="D57" s="34"/>
      <c r="E57" s="34"/>
      <c r="F57" s="34"/>
      <c r="G57" s="34"/>
      <c r="H57" s="34"/>
      <c r="I57" s="34"/>
      <c r="J57" s="34"/>
      <c r="K57" s="34"/>
      <c r="M57" s="102"/>
    </row>
    <row r="58" spans="1:35" s="103" customFormat="1" x14ac:dyDescent="0.25">
      <c r="A58" s="101"/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104"/>
    </row>
    <row r="59" spans="1:35" s="103" customFormat="1" ht="31.5" customHeight="1" x14ac:dyDescent="0.25">
      <c r="A59" s="101"/>
      <c r="B59" s="34"/>
      <c r="C59" s="34"/>
      <c r="D59" s="34"/>
      <c r="E59" s="34"/>
      <c r="F59" s="34"/>
      <c r="G59" s="34"/>
      <c r="H59" s="34"/>
      <c r="I59" s="34"/>
      <c r="J59" s="34"/>
      <c r="K59" s="34"/>
      <c r="L59" s="34"/>
    </row>
    <row r="60" spans="1:35" x14ac:dyDescent="0.25">
      <c r="A60" s="101"/>
      <c r="E60" s="34"/>
      <c r="O60" s="61"/>
    </row>
    <row r="61" spans="1:35" x14ac:dyDescent="0.3">
      <c r="A61" s="105"/>
      <c r="E61" s="34"/>
    </row>
    <row r="62" spans="1:35" x14ac:dyDescent="0.3">
      <c r="A62" s="34"/>
    </row>
    <row r="66" spans="1:10" x14ac:dyDescent="0.3">
      <c r="A66" s="106"/>
    </row>
    <row r="67" spans="1:10" x14ac:dyDescent="0.3">
      <c r="A67" s="106"/>
    </row>
    <row r="79" spans="1:10" ht="14.4" x14ac:dyDescent="0.3">
      <c r="G79"/>
      <c r="H79"/>
      <c r="I79"/>
      <c r="J79"/>
    </row>
    <row r="80" spans="1:10" ht="14.4" x14ac:dyDescent="0.3">
      <c r="G80"/>
      <c r="H80"/>
      <c r="I80"/>
      <c r="J80"/>
    </row>
    <row r="81" spans="1:15" ht="14.4" x14ac:dyDescent="0.3">
      <c r="G81"/>
      <c r="H81"/>
      <c r="I81"/>
      <c r="J81"/>
    </row>
    <row r="82" spans="1:15" ht="14.4" x14ac:dyDescent="0.3">
      <c r="G82"/>
      <c r="H82"/>
      <c r="I82"/>
      <c r="J82"/>
    </row>
    <row r="83" spans="1:15" ht="14.4" x14ac:dyDescent="0.3">
      <c r="G83"/>
      <c r="H83"/>
      <c r="I83"/>
      <c r="J83"/>
    </row>
    <row r="84" spans="1:15" ht="14.4" x14ac:dyDescent="0.3">
      <c r="G84"/>
      <c r="H84"/>
      <c r="I84"/>
      <c r="J84"/>
    </row>
    <row r="85" spans="1:15" ht="14.4" x14ac:dyDescent="0.3">
      <c r="G85"/>
      <c r="H85"/>
      <c r="I85"/>
      <c r="J85"/>
    </row>
    <row r="86" spans="1:15" ht="14.4" x14ac:dyDescent="0.3">
      <c r="G86"/>
      <c r="H86"/>
      <c r="I86"/>
      <c r="J86"/>
    </row>
    <row r="87" spans="1:15" ht="14.4" x14ac:dyDescent="0.3">
      <c r="G87"/>
      <c r="H87"/>
      <c r="I87"/>
      <c r="J87"/>
    </row>
    <row r="88" spans="1:15" ht="14.4" x14ac:dyDescent="0.3">
      <c r="G88"/>
      <c r="H88"/>
      <c r="I88"/>
      <c r="J88"/>
    </row>
    <row r="89" spans="1:15" ht="14.4" x14ac:dyDescent="0.3">
      <c r="G89"/>
      <c r="H89"/>
      <c r="I89"/>
      <c r="J89"/>
      <c r="L89" s="66"/>
    </row>
    <row r="90" spans="1:15" ht="14.4" x14ac:dyDescent="0.3">
      <c r="G90"/>
      <c r="H90"/>
      <c r="I90"/>
      <c r="J90"/>
      <c r="L90" s="66"/>
    </row>
    <row r="91" spans="1:15" s="66" customFormat="1" x14ac:dyDescent="0.3">
      <c r="A91" s="38"/>
      <c r="B91" s="34"/>
      <c r="C91" s="34"/>
      <c r="D91" s="34"/>
      <c r="E91" s="38"/>
      <c r="F91" s="34"/>
      <c r="G91" s="34"/>
      <c r="H91" s="34"/>
      <c r="I91" s="34"/>
      <c r="J91" s="34"/>
      <c r="K91" s="34"/>
      <c r="O91" s="34"/>
    </row>
    <row r="92" spans="1:15" s="66" customFormat="1" x14ac:dyDescent="0.3">
      <c r="A92" s="38"/>
      <c r="B92" s="34"/>
      <c r="C92" s="34"/>
      <c r="D92" s="34"/>
      <c r="E92" s="38"/>
      <c r="F92" s="34"/>
      <c r="G92" s="34"/>
      <c r="H92" s="34"/>
      <c r="I92" s="34"/>
      <c r="J92" s="34"/>
      <c r="K92" s="34"/>
    </row>
    <row r="93" spans="1:15" s="66" customFormat="1" x14ac:dyDescent="0.3">
      <c r="A93" s="38"/>
      <c r="B93" s="34"/>
      <c r="C93" s="34"/>
      <c r="D93" s="34"/>
      <c r="E93" s="38"/>
      <c r="F93" s="34"/>
      <c r="G93" s="34"/>
      <c r="H93" s="34"/>
      <c r="I93" s="34"/>
      <c r="J93" s="34"/>
      <c r="K93" s="34"/>
    </row>
    <row r="94" spans="1:15" s="66" customFormat="1" x14ac:dyDescent="0.3">
      <c r="A94" s="38"/>
      <c r="B94" s="34"/>
      <c r="C94" s="34"/>
      <c r="D94" s="34"/>
      <c r="E94" s="38"/>
      <c r="F94" s="34"/>
      <c r="G94" s="34"/>
      <c r="H94" s="34"/>
      <c r="I94" s="34"/>
      <c r="J94" s="34"/>
      <c r="K94" s="34"/>
      <c r="L94" s="83"/>
    </row>
    <row r="95" spans="1:15" s="66" customFormat="1" x14ac:dyDescent="0.3">
      <c r="A95" s="38"/>
      <c r="B95" s="34"/>
      <c r="C95" s="34"/>
      <c r="D95" s="34"/>
      <c r="E95" s="38"/>
      <c r="F95" s="34"/>
      <c r="G95" s="34"/>
      <c r="H95" s="34"/>
      <c r="I95" s="34"/>
      <c r="J95" s="34"/>
      <c r="K95" s="34"/>
      <c r="L95" s="83"/>
    </row>
    <row r="96" spans="1:15" s="83" customFormat="1" x14ac:dyDescent="0.3">
      <c r="A96" s="38"/>
      <c r="B96" s="34"/>
      <c r="C96" s="34"/>
      <c r="D96" s="34"/>
      <c r="E96" s="38"/>
      <c r="F96" s="34"/>
      <c r="G96" s="34"/>
      <c r="H96" s="34"/>
      <c r="I96" s="34"/>
      <c r="J96" s="34"/>
      <c r="K96" s="34"/>
      <c r="L96" s="107"/>
      <c r="O96" s="66"/>
    </row>
    <row r="97" spans="1:15" s="83" customFormat="1" x14ac:dyDescent="0.3">
      <c r="A97" s="38"/>
      <c r="B97" s="34"/>
      <c r="C97" s="34"/>
      <c r="D97" s="34"/>
      <c r="E97" s="38"/>
      <c r="F97" s="34"/>
      <c r="G97" s="34"/>
      <c r="H97" s="34"/>
      <c r="I97" s="34"/>
      <c r="J97" s="34"/>
      <c r="K97" s="34"/>
      <c r="L97" s="107"/>
    </row>
    <row r="98" spans="1:15" s="107" customFormat="1" ht="29.4" customHeight="1" x14ac:dyDescent="0.3">
      <c r="A98" s="38"/>
      <c r="B98" s="34"/>
      <c r="C98" s="34"/>
      <c r="D98" s="34"/>
      <c r="E98" s="38"/>
      <c r="F98" s="34"/>
      <c r="G98" s="34"/>
      <c r="H98" s="34"/>
      <c r="I98" s="34"/>
      <c r="J98" s="34"/>
      <c r="K98" s="34"/>
      <c r="O98" s="83"/>
    </row>
    <row r="99" spans="1:15" s="107" customFormat="1" ht="29.4" customHeight="1" x14ac:dyDescent="0.3">
      <c r="A99" s="38"/>
      <c r="B99" s="34"/>
      <c r="C99" s="34"/>
      <c r="D99" s="34"/>
      <c r="E99" s="38"/>
      <c r="F99" s="34"/>
      <c r="G99" s="34"/>
      <c r="H99" s="34"/>
      <c r="I99" s="34"/>
      <c r="J99" s="34"/>
      <c r="K99" s="34"/>
      <c r="L99" s="34"/>
    </row>
    <row r="100" spans="1:15" s="107" customFormat="1" ht="29.4" customHeight="1" x14ac:dyDescent="0.3">
      <c r="A100" s="38"/>
      <c r="B100" s="34"/>
      <c r="C100" s="34"/>
      <c r="D100" s="34"/>
      <c r="E100" s="38"/>
      <c r="F100" s="34"/>
      <c r="G100" s="34"/>
      <c r="H100" s="34"/>
      <c r="I100" s="34"/>
      <c r="J100" s="34"/>
      <c r="K100" s="34"/>
      <c r="L100" s="105"/>
    </row>
    <row r="101" spans="1:15" x14ac:dyDescent="0.3">
      <c r="L101" s="105"/>
      <c r="O101" s="107"/>
    </row>
    <row r="102" spans="1:15" s="105" customFormat="1" x14ac:dyDescent="0.3">
      <c r="A102" s="38"/>
      <c r="B102" s="34"/>
      <c r="C102" s="34"/>
      <c r="D102" s="34"/>
      <c r="E102" s="38"/>
      <c r="F102" s="34"/>
      <c r="G102" s="34"/>
      <c r="H102" s="34"/>
      <c r="I102" s="34"/>
      <c r="J102" s="34"/>
      <c r="K102" s="34"/>
      <c r="O102" s="34"/>
    </row>
    <row r="103" spans="1:15" s="105" customFormat="1" x14ac:dyDescent="0.3">
      <c r="A103" s="38"/>
      <c r="B103" s="34"/>
      <c r="C103" s="34"/>
      <c r="D103" s="34"/>
      <c r="E103" s="38"/>
      <c r="F103" s="34"/>
      <c r="G103" s="34"/>
      <c r="H103" s="34"/>
      <c r="I103" s="34"/>
      <c r="J103" s="34"/>
      <c r="K103" s="34"/>
      <c r="L103" s="34"/>
    </row>
    <row r="104" spans="1:15" s="105" customFormat="1" x14ac:dyDescent="0.3">
      <c r="A104" s="38"/>
      <c r="B104" s="34"/>
      <c r="C104" s="34"/>
      <c r="D104" s="34"/>
      <c r="E104" s="38"/>
      <c r="F104" s="34"/>
      <c r="G104" s="34"/>
      <c r="H104" s="34"/>
      <c r="I104" s="34"/>
      <c r="J104" s="34"/>
      <c r="K104" s="34"/>
      <c r="L104" s="34"/>
    </row>
    <row r="105" spans="1:15" x14ac:dyDescent="0.3">
      <c r="O105" s="105"/>
    </row>
  </sheetData>
  <mergeCells count="3">
    <mergeCell ref="A2:K2"/>
    <mergeCell ref="A3:K4"/>
    <mergeCell ref="B48:G49"/>
  </mergeCells>
  <hyperlinks>
    <hyperlink ref="B1" location="Загальна!A1" display="Загальн" xr:uid="{965D0A41-D048-4793-A41A-B605CDCDABB8}"/>
  </hyperlink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A2B323-5D95-4D5A-A8F3-2FD9453FE79F}">
  <dimension ref="A1:AI50"/>
  <sheetViews>
    <sheetView showGridLines="0" topLeftCell="A19" zoomScale="70" zoomScaleNormal="70" workbookViewId="0">
      <selection activeCell="N25" sqref="N25"/>
    </sheetView>
  </sheetViews>
  <sheetFormatPr defaultRowHeight="14.4" x14ac:dyDescent="0.3"/>
  <cols>
    <col min="1" max="1" width="7.44140625" customWidth="1"/>
    <col min="2" max="2" width="36" customWidth="1"/>
    <col min="3" max="3" width="9.6640625" customWidth="1"/>
    <col min="4" max="4" width="7.88671875" customWidth="1"/>
    <col min="5" max="5" width="9" customWidth="1"/>
    <col min="6" max="6" width="9.109375" bestFit="1" customWidth="1"/>
    <col min="7" max="7" width="36.33203125" customWidth="1"/>
    <col min="10" max="10" width="12.21875" customWidth="1"/>
    <col min="11" max="11" width="15.33203125" customWidth="1"/>
  </cols>
  <sheetData>
    <row r="1" spans="1:11" x14ac:dyDescent="0.3">
      <c r="B1" s="160" t="s">
        <v>189</v>
      </c>
      <c r="G1" s="27"/>
    </row>
    <row r="2" spans="1:11" x14ac:dyDescent="0.3">
      <c r="B2" s="28"/>
      <c r="C2" s="29"/>
      <c r="D2" s="29"/>
      <c r="E2" s="29"/>
      <c r="F2" s="29"/>
      <c r="G2" s="30"/>
    </row>
    <row r="3" spans="1:11" x14ac:dyDescent="0.3">
      <c r="B3" s="31"/>
      <c r="C3" s="29"/>
      <c r="D3" s="29"/>
      <c r="E3" s="29"/>
      <c r="F3" s="29"/>
      <c r="G3" s="32"/>
    </row>
    <row r="4" spans="1:11" x14ac:dyDescent="0.3">
      <c r="A4" s="201" t="s">
        <v>108</v>
      </c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x14ac:dyDescent="0.3">
      <c r="A5" s="201" t="s">
        <v>57</v>
      </c>
      <c r="B5" s="201"/>
      <c r="C5" s="201"/>
      <c r="D5" s="201"/>
      <c r="E5" s="201"/>
      <c r="F5" s="201"/>
      <c r="G5" s="201"/>
      <c r="H5" s="201"/>
      <c r="I5" s="201"/>
      <c r="J5" s="201"/>
      <c r="K5" s="201"/>
    </row>
    <row r="6" spans="1:11" x14ac:dyDescent="0.3">
      <c r="A6" s="201"/>
      <c r="B6" s="201"/>
      <c r="C6" s="201"/>
      <c r="D6" s="201"/>
      <c r="E6" s="201"/>
      <c r="F6" s="201"/>
      <c r="G6" s="201"/>
      <c r="H6" s="201"/>
      <c r="I6" s="201"/>
      <c r="J6" s="201"/>
      <c r="K6" s="201"/>
    </row>
    <row r="7" spans="1:11" ht="96.6" x14ac:dyDescent="0.3">
      <c r="A7" s="35" t="s">
        <v>58</v>
      </c>
      <c r="B7" s="36" t="s">
        <v>59</v>
      </c>
      <c r="C7" s="35" t="s">
        <v>33</v>
      </c>
      <c r="D7" s="37" t="s">
        <v>60</v>
      </c>
      <c r="E7" s="37" t="s">
        <v>61</v>
      </c>
      <c r="F7" s="37" t="s">
        <v>62</v>
      </c>
      <c r="G7" s="35" t="s">
        <v>63</v>
      </c>
      <c r="H7" s="35" t="s">
        <v>64</v>
      </c>
      <c r="I7" s="37" t="s">
        <v>65</v>
      </c>
      <c r="J7" s="37" t="s">
        <v>66</v>
      </c>
      <c r="K7" s="37" t="s">
        <v>67</v>
      </c>
    </row>
    <row r="8" spans="1:11" x14ac:dyDescent="0.3">
      <c r="A8" s="39"/>
      <c r="B8" s="40" t="s">
        <v>68</v>
      </c>
      <c r="C8" s="41"/>
      <c r="D8" s="42"/>
      <c r="E8" s="43"/>
      <c r="F8" s="42"/>
      <c r="G8" s="44"/>
      <c r="H8" s="41"/>
      <c r="I8" s="42"/>
      <c r="J8" s="42"/>
      <c r="K8" s="42"/>
    </row>
    <row r="9" spans="1:11" x14ac:dyDescent="0.3">
      <c r="A9" s="7">
        <v>1</v>
      </c>
      <c r="B9" s="45"/>
      <c r="C9" s="46"/>
      <c r="D9" s="47"/>
      <c r="E9" s="48"/>
      <c r="F9" s="49">
        <f>D9*E9</f>
        <v>0</v>
      </c>
      <c r="G9" s="50"/>
      <c r="H9" s="50"/>
      <c r="I9" s="50"/>
      <c r="J9" s="50"/>
      <c r="K9" s="19">
        <f>J9*I9</f>
        <v>0</v>
      </c>
    </row>
    <row r="10" spans="1:11" x14ac:dyDescent="0.3">
      <c r="A10" s="7">
        <v>2</v>
      </c>
      <c r="B10" s="44"/>
      <c r="C10" s="51"/>
      <c r="D10" s="52"/>
      <c r="E10" s="49"/>
      <c r="F10" s="49">
        <f>D10*E10</f>
        <v>0</v>
      </c>
      <c r="G10" s="50"/>
      <c r="H10" s="50"/>
      <c r="I10" s="50"/>
      <c r="J10" s="50"/>
      <c r="K10" s="19">
        <f>J10*I10</f>
        <v>0</v>
      </c>
    </row>
    <row r="11" spans="1:11" ht="41.4" x14ac:dyDescent="0.3">
      <c r="A11" s="7">
        <v>3</v>
      </c>
      <c r="B11" s="53" t="s">
        <v>69</v>
      </c>
      <c r="C11" s="54"/>
      <c r="D11" s="55"/>
      <c r="E11" s="55"/>
      <c r="F11" s="55">
        <f>SUM(F9:F10)</f>
        <v>0</v>
      </c>
      <c r="G11" s="53" t="s">
        <v>70</v>
      </c>
      <c r="H11" s="56"/>
      <c r="I11" s="55"/>
      <c r="J11" s="57"/>
      <c r="K11" s="58">
        <f>SUM(K9:K9)</f>
        <v>0</v>
      </c>
    </row>
    <row r="12" spans="1:11" x14ac:dyDescent="0.3">
      <c r="A12" s="7">
        <v>4</v>
      </c>
      <c r="B12" s="40"/>
      <c r="C12" s="59"/>
      <c r="D12" s="60"/>
      <c r="E12" s="60"/>
      <c r="F12" s="60"/>
      <c r="G12" s="7"/>
      <c r="H12" s="21"/>
      <c r="I12" s="21"/>
      <c r="J12" s="21"/>
      <c r="K12" s="19"/>
    </row>
    <row r="13" spans="1:11" ht="27.6" x14ac:dyDescent="0.3">
      <c r="A13" s="7">
        <v>5</v>
      </c>
      <c r="B13" s="45" t="s">
        <v>104</v>
      </c>
      <c r="C13" s="59" t="s">
        <v>41</v>
      </c>
      <c r="D13" s="11">
        <v>1</v>
      </c>
      <c r="E13" s="11">
        <v>80</v>
      </c>
      <c r="F13" s="60">
        <f>D13*E13</f>
        <v>80</v>
      </c>
      <c r="G13" s="62"/>
      <c r="H13" s="63"/>
      <c r="I13" s="63"/>
      <c r="J13" s="63"/>
      <c r="K13" s="19"/>
    </row>
    <row r="14" spans="1:11" ht="27.6" x14ac:dyDescent="0.3">
      <c r="A14" s="7">
        <v>6</v>
      </c>
      <c r="B14" s="45" t="s">
        <v>103</v>
      </c>
      <c r="C14" s="59" t="s">
        <v>41</v>
      </c>
      <c r="D14" s="11">
        <v>1</v>
      </c>
      <c r="E14" s="11">
        <v>120</v>
      </c>
      <c r="F14" s="60">
        <f>D14*E14</f>
        <v>120</v>
      </c>
      <c r="G14" s="62"/>
      <c r="H14" s="63"/>
      <c r="I14" s="63"/>
      <c r="J14" s="63"/>
      <c r="K14" s="19"/>
    </row>
    <row r="15" spans="1:11" ht="41.4" x14ac:dyDescent="0.3">
      <c r="A15" s="7">
        <v>7</v>
      </c>
      <c r="B15" s="53" t="s">
        <v>73</v>
      </c>
      <c r="C15" s="54"/>
      <c r="D15" s="55"/>
      <c r="E15" s="65"/>
      <c r="F15" s="55">
        <f>SUM(F13:F14)</f>
        <v>200</v>
      </c>
      <c r="G15" s="53" t="s">
        <v>74</v>
      </c>
      <c r="H15" s="56"/>
      <c r="I15" s="55"/>
      <c r="J15" s="57"/>
      <c r="K15" s="58">
        <f>SUM(K12:K13)</f>
        <v>0</v>
      </c>
    </row>
    <row r="16" spans="1:11" x14ac:dyDescent="0.3">
      <c r="A16" s="7">
        <v>8</v>
      </c>
      <c r="B16" s="40" t="s">
        <v>75</v>
      </c>
      <c r="C16" s="51"/>
      <c r="D16" s="43"/>
      <c r="E16" s="43"/>
      <c r="F16" s="43"/>
      <c r="G16" s="7"/>
      <c r="H16" s="21"/>
      <c r="I16" s="19"/>
      <c r="J16" s="19"/>
      <c r="K16" s="19"/>
    </row>
    <row r="17" spans="1:35" ht="27.6" x14ac:dyDescent="0.3">
      <c r="A17" s="7">
        <v>9</v>
      </c>
      <c r="B17" s="4" t="s">
        <v>34</v>
      </c>
      <c r="C17" s="3" t="s">
        <v>35</v>
      </c>
      <c r="D17" s="108">
        <f>I17+I18</f>
        <v>25</v>
      </c>
      <c r="E17" s="6">
        <v>35</v>
      </c>
      <c r="F17" s="6">
        <f>D17*E17</f>
        <v>875</v>
      </c>
      <c r="G17" s="7" t="s">
        <v>36</v>
      </c>
      <c r="H17" s="8" t="s">
        <v>35</v>
      </c>
      <c r="I17" s="9">
        <v>22</v>
      </c>
      <c r="J17" s="10">
        <f>214*0.8</f>
        <v>171.20000000000002</v>
      </c>
      <c r="K17" s="11">
        <f t="shared" ref="K17:K19" si="0">J17*I17</f>
        <v>3766.4000000000005</v>
      </c>
    </row>
    <row r="18" spans="1:35" ht="27.6" x14ac:dyDescent="0.3">
      <c r="A18" s="7">
        <v>10</v>
      </c>
      <c r="B18" s="4"/>
      <c r="C18" s="3"/>
      <c r="D18" s="108"/>
      <c r="E18" s="6"/>
      <c r="F18" s="6"/>
      <c r="G18" s="7" t="s">
        <v>100</v>
      </c>
      <c r="H18" s="8" t="s">
        <v>35</v>
      </c>
      <c r="I18" s="9">
        <v>3</v>
      </c>
      <c r="J18" s="10">
        <f>214*0.8</f>
        <v>171.20000000000002</v>
      </c>
      <c r="K18" s="11">
        <f t="shared" si="0"/>
        <v>513.6</v>
      </c>
    </row>
    <row r="19" spans="1:35" ht="82.8" x14ac:dyDescent="0.3">
      <c r="A19" s="7">
        <v>11</v>
      </c>
      <c r="B19" s="7" t="s">
        <v>37</v>
      </c>
      <c r="C19" s="8" t="s">
        <v>38</v>
      </c>
      <c r="D19" s="11">
        <v>20</v>
      </c>
      <c r="E19" s="10">
        <v>25</v>
      </c>
      <c r="F19" s="10">
        <f>D19*E19</f>
        <v>500</v>
      </c>
      <c r="G19" s="12" t="s">
        <v>39</v>
      </c>
      <c r="H19" s="8" t="s">
        <v>35</v>
      </c>
      <c r="I19" s="10">
        <f>D19</f>
        <v>20</v>
      </c>
      <c r="J19" s="10">
        <f>17.45*0.8</f>
        <v>13.96</v>
      </c>
      <c r="K19" s="11">
        <f t="shared" si="0"/>
        <v>279.20000000000005</v>
      </c>
    </row>
    <row r="20" spans="1:35" ht="31.8" customHeight="1" x14ac:dyDescent="0.3">
      <c r="A20" s="7">
        <v>12</v>
      </c>
      <c r="B20" s="7" t="s">
        <v>77</v>
      </c>
      <c r="C20" s="21" t="s">
        <v>52</v>
      </c>
      <c r="D20" s="11">
        <v>1</v>
      </c>
      <c r="E20" s="11">
        <v>750</v>
      </c>
      <c r="F20" s="10">
        <f t="shared" ref="F20" si="1">D20*E20</f>
        <v>750</v>
      </c>
      <c r="G20" s="12" t="s">
        <v>145</v>
      </c>
      <c r="H20" s="15" t="s">
        <v>41</v>
      </c>
      <c r="I20" s="11">
        <v>1</v>
      </c>
      <c r="J20" s="115" t="s">
        <v>146</v>
      </c>
      <c r="K20" s="11">
        <v>0</v>
      </c>
    </row>
    <row r="21" spans="1:35" ht="53.4" customHeight="1" x14ac:dyDescent="0.3">
      <c r="A21" s="7">
        <v>13</v>
      </c>
      <c r="B21" s="7"/>
      <c r="C21" s="21"/>
      <c r="D21" s="11"/>
      <c r="E21" s="11"/>
      <c r="F21" s="10"/>
      <c r="G21" s="12" t="s">
        <v>47</v>
      </c>
      <c r="H21" s="15" t="s">
        <v>41</v>
      </c>
      <c r="I21" s="11">
        <v>1</v>
      </c>
      <c r="J21" s="11">
        <f>1105*0.8</f>
        <v>884</v>
      </c>
      <c r="K21" s="11">
        <f t="shared" ref="K21:K28" si="2">J21*I21</f>
        <v>884</v>
      </c>
    </row>
    <row r="22" spans="1:35" ht="52.8" customHeight="1" x14ac:dyDescent="0.3">
      <c r="A22" s="7">
        <v>14</v>
      </c>
      <c r="B22" s="7"/>
      <c r="C22" s="21"/>
      <c r="D22" s="11"/>
      <c r="E22" s="11"/>
      <c r="F22" s="10"/>
      <c r="G22" s="12" t="s">
        <v>156</v>
      </c>
      <c r="H22" s="15" t="s">
        <v>35</v>
      </c>
      <c r="I22" s="11">
        <v>1</v>
      </c>
      <c r="J22" s="11">
        <f>1322*0.8</f>
        <v>1057.6000000000001</v>
      </c>
      <c r="K22" s="11">
        <f t="shared" si="2"/>
        <v>1057.6000000000001</v>
      </c>
    </row>
    <row r="23" spans="1:35" ht="38.4" customHeight="1" x14ac:dyDescent="0.3">
      <c r="A23" s="7">
        <v>15</v>
      </c>
      <c r="B23" s="7" t="s">
        <v>157</v>
      </c>
      <c r="C23" s="21" t="s">
        <v>41</v>
      </c>
      <c r="D23" s="11">
        <v>1</v>
      </c>
      <c r="E23" s="11">
        <v>300</v>
      </c>
      <c r="F23" s="10">
        <f t="shared" ref="F23" si="3">D23*E23</f>
        <v>300</v>
      </c>
      <c r="G23" s="12" t="s">
        <v>158</v>
      </c>
      <c r="H23" s="15" t="s">
        <v>41</v>
      </c>
      <c r="I23" s="11">
        <v>1</v>
      </c>
      <c r="J23" s="11">
        <f>215.5*0.8</f>
        <v>172.4</v>
      </c>
      <c r="K23" s="11">
        <f t="shared" si="2"/>
        <v>172.4</v>
      </c>
    </row>
    <row r="24" spans="1:35" ht="25.8" customHeight="1" x14ac:dyDescent="0.3">
      <c r="A24" s="7">
        <v>16</v>
      </c>
      <c r="B24" s="7"/>
      <c r="C24" s="21"/>
      <c r="D24" s="11"/>
      <c r="E24" s="11"/>
      <c r="F24" s="10"/>
      <c r="G24" s="12" t="s">
        <v>149</v>
      </c>
      <c r="H24" s="15" t="s">
        <v>41</v>
      </c>
      <c r="I24" s="11">
        <v>1</v>
      </c>
      <c r="J24" s="11">
        <f>2305*0.8</f>
        <v>1844</v>
      </c>
      <c r="K24" s="11">
        <f t="shared" si="2"/>
        <v>1844</v>
      </c>
    </row>
    <row r="25" spans="1:35" ht="43.2" customHeight="1" x14ac:dyDescent="0.3">
      <c r="A25" s="7">
        <v>17</v>
      </c>
      <c r="B25" s="7"/>
      <c r="C25" s="21"/>
      <c r="D25" s="11"/>
      <c r="E25" s="11"/>
      <c r="F25" s="10"/>
      <c r="G25" s="12" t="s">
        <v>159</v>
      </c>
      <c r="H25" s="15" t="s">
        <v>41</v>
      </c>
      <c r="I25" s="11">
        <v>1</v>
      </c>
      <c r="J25" s="11">
        <f>658.3*0.8</f>
        <v>526.64</v>
      </c>
      <c r="K25" s="11">
        <f t="shared" si="2"/>
        <v>526.64</v>
      </c>
    </row>
    <row r="26" spans="1:35" ht="43.8" customHeight="1" x14ac:dyDescent="0.3">
      <c r="A26" s="7">
        <v>18</v>
      </c>
      <c r="B26" s="7"/>
      <c r="C26" s="59"/>
      <c r="D26" s="11"/>
      <c r="E26" s="11"/>
      <c r="F26" s="10"/>
      <c r="G26" s="12" t="s">
        <v>160</v>
      </c>
      <c r="H26" s="15" t="s">
        <v>41</v>
      </c>
      <c r="I26" s="11">
        <v>1</v>
      </c>
      <c r="J26" s="11">
        <f>700*0.8</f>
        <v>560</v>
      </c>
      <c r="K26" s="11">
        <f t="shared" si="2"/>
        <v>560</v>
      </c>
    </row>
    <row r="27" spans="1:35" ht="33" customHeight="1" x14ac:dyDescent="0.3">
      <c r="A27" s="7">
        <v>19</v>
      </c>
      <c r="B27" s="7" t="s">
        <v>78</v>
      </c>
      <c r="C27" s="21" t="s">
        <v>52</v>
      </c>
      <c r="D27" s="11">
        <v>2</v>
      </c>
      <c r="E27" s="11">
        <v>1500</v>
      </c>
      <c r="F27" s="10">
        <f t="shared" ref="F27:F28" si="4">D27*E27</f>
        <v>3000</v>
      </c>
      <c r="G27" s="12" t="s">
        <v>168</v>
      </c>
      <c r="H27" s="15" t="s">
        <v>35</v>
      </c>
      <c r="I27" s="11">
        <v>3</v>
      </c>
      <c r="J27" s="11">
        <v>86</v>
      </c>
      <c r="K27" s="11">
        <f t="shared" si="2"/>
        <v>258</v>
      </c>
    </row>
    <row r="28" spans="1:35" ht="22.8" customHeight="1" x14ac:dyDescent="0.3">
      <c r="A28" s="7">
        <v>20</v>
      </c>
      <c r="B28" s="7" t="s">
        <v>54</v>
      </c>
      <c r="C28" s="51" t="s">
        <v>38</v>
      </c>
      <c r="D28" s="11">
        <v>4</v>
      </c>
      <c r="E28" s="11">
        <v>25</v>
      </c>
      <c r="F28" s="10">
        <f t="shared" si="4"/>
        <v>100</v>
      </c>
      <c r="G28" s="72" t="s">
        <v>56</v>
      </c>
      <c r="H28" s="73" t="s">
        <v>41</v>
      </c>
      <c r="I28" s="67">
        <v>2</v>
      </c>
      <c r="J28" s="63">
        <v>30.83</v>
      </c>
      <c r="K28" s="11">
        <f t="shared" si="2"/>
        <v>61.66</v>
      </c>
    </row>
    <row r="29" spans="1:35" x14ac:dyDescent="0.3">
      <c r="A29" s="7">
        <v>30</v>
      </c>
      <c r="B29" s="81"/>
      <c r="C29" s="21"/>
      <c r="D29" s="82"/>
      <c r="E29" s="11"/>
      <c r="F29" s="11"/>
      <c r="G29" s="12"/>
      <c r="H29" s="15"/>
      <c r="I29" s="11"/>
      <c r="J29" s="60"/>
      <c r="K29" s="60"/>
    </row>
    <row r="30" spans="1:35" ht="41.4" x14ac:dyDescent="0.3">
      <c r="A30" s="7">
        <v>31</v>
      </c>
      <c r="B30" s="53" t="s">
        <v>82</v>
      </c>
      <c r="C30" s="54"/>
      <c r="D30" s="55"/>
      <c r="E30" s="55"/>
      <c r="F30" s="55">
        <f>SUM(F17:F29)</f>
        <v>5525</v>
      </c>
      <c r="G30" s="84" t="s">
        <v>83</v>
      </c>
      <c r="H30" s="56"/>
      <c r="I30" s="55"/>
      <c r="J30" s="65"/>
      <c r="K30" s="77">
        <f>SUM(K17:K29)</f>
        <v>9923.5</v>
      </c>
    </row>
    <row r="31" spans="1:35" s="34" customFormat="1" ht="13.8" x14ac:dyDescent="0.25">
      <c r="A31" s="7">
        <v>22</v>
      </c>
      <c r="B31" s="40" t="s">
        <v>81</v>
      </c>
      <c r="C31" s="51"/>
      <c r="D31" s="43"/>
      <c r="E31" s="43"/>
      <c r="F31" s="78"/>
      <c r="G31" s="79"/>
      <c r="H31" s="80"/>
      <c r="I31" s="43"/>
      <c r="J31" s="43"/>
      <c r="K31" s="43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s="34" customFormat="1" ht="41.4" x14ac:dyDescent="0.25">
      <c r="A32" s="7">
        <v>23</v>
      </c>
      <c r="B32" s="7" t="s">
        <v>147</v>
      </c>
      <c r="C32" s="59" t="s">
        <v>52</v>
      </c>
      <c r="D32" s="11">
        <v>1</v>
      </c>
      <c r="E32" s="11">
        <v>1000</v>
      </c>
      <c r="F32" s="11">
        <f t="shared" ref="F32" si="5">D32*E32</f>
        <v>1000</v>
      </c>
      <c r="G32" s="12" t="s">
        <v>142</v>
      </c>
      <c r="H32" s="15" t="s">
        <v>41</v>
      </c>
      <c r="I32" s="11">
        <v>1</v>
      </c>
      <c r="J32" s="115" t="s">
        <v>146</v>
      </c>
      <c r="K32" s="11">
        <v>0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s="34" customFormat="1" ht="27.6" x14ac:dyDescent="0.25">
      <c r="A33" s="7">
        <v>24</v>
      </c>
      <c r="B33" s="7"/>
      <c r="C33" s="59"/>
      <c r="D33" s="11"/>
      <c r="E33" s="11"/>
      <c r="F33" s="11"/>
      <c r="G33" s="12" t="s">
        <v>45</v>
      </c>
      <c r="H33" s="15" t="s">
        <v>41</v>
      </c>
      <c r="I33" s="11">
        <v>1</v>
      </c>
      <c r="J33" s="11">
        <v>200</v>
      </c>
      <c r="K33" s="43">
        <f t="shared" ref="K33:K35" si="6">I33*J33</f>
        <v>200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s="34" customFormat="1" ht="27.6" x14ac:dyDescent="0.25">
      <c r="A34" s="7">
        <v>29</v>
      </c>
      <c r="B34" s="81"/>
      <c r="C34" s="21"/>
      <c r="D34" s="82"/>
      <c r="E34" s="11"/>
      <c r="F34" s="11"/>
      <c r="G34" s="12" t="s">
        <v>50</v>
      </c>
      <c r="H34" s="15" t="s">
        <v>41</v>
      </c>
      <c r="I34" s="11">
        <v>4</v>
      </c>
      <c r="J34" s="11">
        <f>359*0.8</f>
        <v>287.2</v>
      </c>
      <c r="K34" s="43">
        <f t="shared" si="6"/>
        <v>1148.8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s="34" customFormat="1" ht="27.6" x14ac:dyDescent="0.25">
      <c r="A35" s="7">
        <v>30</v>
      </c>
      <c r="B35" s="81"/>
      <c r="C35" s="21"/>
      <c r="D35" s="82"/>
      <c r="E35" s="11"/>
      <c r="F35" s="11"/>
      <c r="G35" s="12" t="s">
        <v>53</v>
      </c>
      <c r="H35" s="51" t="s">
        <v>38</v>
      </c>
      <c r="I35" s="11">
        <v>3</v>
      </c>
      <c r="J35" s="11">
        <f>41*0.8</f>
        <v>32.800000000000004</v>
      </c>
      <c r="K35" s="43">
        <f t="shared" si="6"/>
        <v>98.4</v>
      </c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s="34" customFormat="1" ht="27.6" x14ac:dyDescent="0.25">
      <c r="A36" s="7">
        <v>31</v>
      </c>
      <c r="B36" s="81"/>
      <c r="C36" s="21"/>
      <c r="D36" s="82"/>
      <c r="E36" s="11"/>
      <c r="F36" s="11"/>
      <c r="G36" s="12" t="s">
        <v>165</v>
      </c>
      <c r="H36" s="15" t="s">
        <v>41</v>
      </c>
      <c r="I36" s="11">
        <v>2</v>
      </c>
      <c r="J36" s="11">
        <v>360</v>
      </c>
      <c r="K36" s="43">
        <f>I36*J36</f>
        <v>720</v>
      </c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s="34" customFormat="1" ht="13.8" x14ac:dyDescent="0.25">
      <c r="A37" s="7">
        <v>32</v>
      </c>
      <c r="B37" s="40"/>
      <c r="C37" s="51"/>
      <c r="D37" s="43"/>
      <c r="E37" s="43"/>
      <c r="F37" s="78"/>
      <c r="G37" s="12"/>
      <c r="H37" s="15"/>
      <c r="I37" s="11"/>
      <c r="J37" s="115"/>
      <c r="K37" s="1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ht="41.4" x14ac:dyDescent="0.3">
      <c r="A38" s="7"/>
      <c r="B38" s="53" t="s">
        <v>82</v>
      </c>
      <c r="C38" s="54"/>
      <c r="D38" s="55"/>
      <c r="E38" s="55"/>
      <c r="F38" s="55">
        <f>SUM(F32:F37)</f>
        <v>1000</v>
      </c>
      <c r="G38" s="84" t="s">
        <v>83</v>
      </c>
      <c r="H38" s="56"/>
      <c r="I38" s="55"/>
      <c r="J38" s="65"/>
      <c r="K38" s="55">
        <f>SUM(K32:K37)</f>
        <v>2167.1999999999998</v>
      </c>
    </row>
    <row r="39" spans="1:35" ht="27.6" x14ac:dyDescent="0.3">
      <c r="A39" s="7">
        <v>32</v>
      </c>
      <c r="B39" s="85"/>
      <c r="C39" s="86"/>
      <c r="D39" s="85"/>
      <c r="E39" s="86"/>
      <c r="F39" s="87"/>
      <c r="G39" s="88" t="s">
        <v>84</v>
      </c>
      <c r="H39" s="89"/>
      <c r="I39" s="90"/>
      <c r="J39" s="90"/>
      <c r="K39" s="91">
        <f>K30+K15+K11+K38</f>
        <v>12090.7</v>
      </c>
    </row>
    <row r="40" spans="1:35" ht="27.6" x14ac:dyDescent="0.3">
      <c r="A40" s="7">
        <v>33</v>
      </c>
      <c r="B40" s="88" t="s">
        <v>85</v>
      </c>
      <c r="C40" s="89"/>
      <c r="D40" s="92"/>
      <c r="E40" s="87"/>
      <c r="F40" s="93">
        <f>F11+F30+F15+F38</f>
        <v>6725</v>
      </c>
      <c r="G40" s="94" t="s">
        <v>86</v>
      </c>
      <c r="H40" s="95">
        <v>0.03</v>
      </c>
      <c r="I40" s="90"/>
      <c r="J40" s="90"/>
      <c r="K40" s="91">
        <f>K39*H40</f>
        <v>362.721</v>
      </c>
    </row>
    <row r="41" spans="1:35" x14ac:dyDescent="0.3">
      <c r="A41" s="7">
        <v>34</v>
      </c>
      <c r="B41" s="94"/>
      <c r="C41" s="96"/>
      <c r="D41" s="92"/>
      <c r="E41" s="87"/>
      <c r="F41" s="93"/>
      <c r="G41" s="97" t="s">
        <v>87</v>
      </c>
      <c r="H41" s="89"/>
      <c r="I41" s="90"/>
      <c r="J41" s="90"/>
      <c r="K41" s="91">
        <f>K39+K40</f>
        <v>12453.421</v>
      </c>
    </row>
    <row r="42" spans="1:35" x14ac:dyDescent="0.3">
      <c r="A42" s="7">
        <v>35</v>
      </c>
      <c r="B42" s="97" t="s">
        <v>88</v>
      </c>
      <c r="C42" s="98"/>
      <c r="D42" s="92"/>
      <c r="E42" s="43"/>
      <c r="F42" s="93">
        <f>F40</f>
        <v>6725</v>
      </c>
      <c r="G42" s="97" t="s">
        <v>89</v>
      </c>
      <c r="H42" s="98"/>
      <c r="I42" s="90"/>
      <c r="J42" s="90"/>
      <c r="K42" s="91">
        <f>F42+K41</f>
        <v>19178.421000000002</v>
      </c>
    </row>
    <row r="43" spans="1:35" x14ac:dyDescent="0.3">
      <c r="A43" s="7">
        <v>36</v>
      </c>
      <c r="B43" s="99"/>
      <c r="C43" s="98"/>
      <c r="D43" s="99"/>
      <c r="E43" s="98"/>
      <c r="F43" s="99"/>
      <c r="G43" s="97" t="s">
        <v>90</v>
      </c>
      <c r="H43" s="98"/>
      <c r="I43" s="90"/>
      <c r="J43" s="90"/>
      <c r="K43" s="91">
        <f>K44/6</f>
        <v>3835.6842000000001</v>
      </c>
    </row>
    <row r="44" spans="1:35" x14ac:dyDescent="0.3">
      <c r="A44" s="7">
        <v>37</v>
      </c>
      <c r="B44" s="99"/>
      <c r="C44" s="98"/>
      <c r="D44" s="99"/>
      <c r="E44" s="98"/>
      <c r="F44" s="99"/>
      <c r="G44" s="97" t="s">
        <v>91</v>
      </c>
      <c r="H44" s="98"/>
      <c r="I44" s="90"/>
      <c r="J44" s="90"/>
      <c r="K44" s="91">
        <f>K42*1.2</f>
        <v>23014.105200000002</v>
      </c>
    </row>
    <row r="49" spans="1:12" x14ac:dyDescent="0.3">
      <c r="A49" s="202" t="s">
        <v>139</v>
      </c>
      <c r="B49" s="202"/>
      <c r="C49" s="202"/>
      <c r="D49" s="202"/>
      <c r="E49" s="202"/>
      <c r="F49" s="202"/>
      <c r="G49" s="202"/>
      <c r="H49" s="202"/>
      <c r="I49" s="202"/>
      <c r="J49" s="202"/>
      <c r="K49" s="202"/>
      <c r="L49" s="202"/>
    </row>
    <row r="50" spans="1:12" x14ac:dyDescent="0.3">
      <c r="A50" s="202"/>
      <c r="B50" s="202"/>
      <c r="C50" s="202"/>
      <c r="D50" s="202"/>
      <c r="E50" s="202"/>
      <c r="F50" s="202"/>
      <c r="G50" s="202"/>
      <c r="H50" s="202"/>
      <c r="I50" s="202"/>
      <c r="J50" s="202"/>
      <c r="K50" s="202"/>
      <c r="L50" s="202"/>
    </row>
  </sheetData>
  <mergeCells count="3">
    <mergeCell ref="A4:K4"/>
    <mergeCell ref="A5:K6"/>
    <mergeCell ref="A49:L50"/>
  </mergeCells>
  <hyperlinks>
    <hyperlink ref="B1" location="Загальна!A1" display="Загальн" xr:uid="{3B47B459-9126-4039-B390-F280669BF30B}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5282D-B7BA-4FD3-9861-4F9F96BDB2EE}">
  <dimension ref="A1:AI98"/>
  <sheetViews>
    <sheetView showGridLines="0" topLeftCell="A13" zoomScale="85" zoomScaleNormal="85" workbookViewId="0">
      <selection activeCell="B1" sqref="B1"/>
    </sheetView>
  </sheetViews>
  <sheetFormatPr defaultColWidth="9.109375" defaultRowHeight="13.8" x14ac:dyDescent="0.3"/>
  <cols>
    <col min="1" max="1" width="6.33203125" style="38" customWidth="1"/>
    <col min="2" max="2" width="45.5546875" style="34" customWidth="1"/>
    <col min="3" max="3" width="9.33203125" style="34" customWidth="1"/>
    <col min="4" max="4" width="11.109375" style="34" customWidth="1"/>
    <col min="5" max="5" width="13" style="38" customWidth="1"/>
    <col min="6" max="6" width="15.109375" style="34" customWidth="1"/>
    <col min="7" max="7" width="57.33203125" style="34" customWidth="1"/>
    <col min="8" max="8" width="9.109375" style="34"/>
    <col min="9" max="9" width="11" style="34" customWidth="1"/>
    <col min="10" max="10" width="10.6640625" style="34" customWidth="1"/>
    <col min="11" max="11" width="13.109375" style="34" customWidth="1"/>
    <col min="12" max="16384" width="9.109375" style="34"/>
  </cols>
  <sheetData>
    <row r="1" spans="1:35" ht="14.4" x14ac:dyDescent="0.3">
      <c r="A1" s="159"/>
      <c r="B1" s="160" t="s">
        <v>189</v>
      </c>
      <c r="C1" s="159"/>
      <c r="D1" s="159"/>
      <c r="E1" s="159"/>
      <c r="F1" s="159"/>
      <c r="G1" s="159"/>
      <c r="H1" s="159"/>
      <c r="I1" s="159"/>
      <c r="J1" s="159"/>
      <c r="K1" s="33"/>
    </row>
    <row r="2" spans="1:35" ht="15" customHeight="1" x14ac:dyDescent="0.3">
      <c r="A2" s="201" t="s">
        <v>138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35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35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35" s="38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35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s="64" customFormat="1" x14ac:dyDescent="0.25">
      <c r="A11" s="7">
        <v>5</v>
      </c>
      <c r="B11" s="45"/>
      <c r="C11" s="59"/>
      <c r="D11" s="11"/>
      <c r="E11" s="11"/>
      <c r="F11" s="60">
        <f>D11*E11</f>
        <v>0</v>
      </c>
      <c r="G11" s="62"/>
      <c r="H11" s="63"/>
      <c r="I11" s="63"/>
      <c r="J11" s="63"/>
      <c r="K11" s="19">
        <f t="shared" ref="K11:K12" si="1">J11*I11</f>
        <v>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5" s="64" customFormat="1" x14ac:dyDescent="0.25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35" s="66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0</v>
      </c>
      <c r="G13" s="53" t="s">
        <v>74</v>
      </c>
      <c r="H13" s="56"/>
      <c r="I13" s="55"/>
      <c r="J13" s="57"/>
      <c r="K13" s="58">
        <f>SUM(K10:K11)</f>
        <v>0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35" s="66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35" s="66" customFormat="1" x14ac:dyDescent="0.25">
      <c r="A15" s="7">
        <v>9</v>
      </c>
      <c r="B15" s="7" t="s">
        <v>77</v>
      </c>
      <c r="C15" s="21" t="s">
        <v>52</v>
      </c>
      <c r="D15" s="11">
        <v>1</v>
      </c>
      <c r="E15" s="11">
        <v>2000</v>
      </c>
      <c r="F15" s="10">
        <f t="shared" ref="F15" si="3">D15*E15</f>
        <v>2000</v>
      </c>
      <c r="G15" s="7" t="s">
        <v>164</v>
      </c>
      <c r="H15" s="8" t="s">
        <v>35</v>
      </c>
      <c r="I15" s="67">
        <v>16</v>
      </c>
      <c r="J15" s="10">
        <f>120*0.8</f>
        <v>96</v>
      </c>
      <c r="K15" s="11">
        <f t="shared" ref="K15:K16" si="4">J15*I15</f>
        <v>1536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35" s="71" customFormat="1" x14ac:dyDescent="0.25">
      <c r="A16" s="7">
        <v>10</v>
      </c>
      <c r="B16" s="7"/>
      <c r="C16" s="21"/>
      <c r="D16" s="11"/>
      <c r="E16" s="11"/>
      <c r="F16" s="10"/>
      <c r="G16" s="12" t="s">
        <v>140</v>
      </c>
      <c r="H16" s="15" t="s">
        <v>41</v>
      </c>
      <c r="I16" s="11">
        <v>2</v>
      </c>
      <c r="J16" s="11">
        <v>177.45</v>
      </c>
      <c r="K16" s="11">
        <f t="shared" si="4"/>
        <v>354.9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s="71" customFormat="1" x14ac:dyDescent="0.25">
      <c r="A17" s="7">
        <v>11</v>
      </c>
      <c r="B17" s="7"/>
      <c r="C17" s="21"/>
      <c r="D17" s="11"/>
      <c r="E17" s="11"/>
      <c r="F17" s="10"/>
      <c r="G17" s="12" t="s">
        <v>50</v>
      </c>
      <c r="H17" s="15" t="s">
        <v>41</v>
      </c>
      <c r="I17" s="11">
        <v>1</v>
      </c>
      <c r="J17" s="11">
        <f>359*0.8</f>
        <v>287.2</v>
      </c>
      <c r="K17" s="43">
        <f t="shared" ref="K17:K18" si="5">I17*J17</f>
        <v>287.2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s="71" customFormat="1" ht="27.6" x14ac:dyDescent="0.25">
      <c r="A18" s="7">
        <v>12</v>
      </c>
      <c r="B18" s="7"/>
      <c r="C18" s="21"/>
      <c r="D18" s="11"/>
      <c r="E18" s="11"/>
      <c r="F18" s="10"/>
      <c r="G18" s="12" t="s">
        <v>53</v>
      </c>
      <c r="H18" s="51" t="s">
        <v>38</v>
      </c>
      <c r="I18" s="11">
        <v>3</v>
      </c>
      <c r="J18" s="11">
        <f>41*0.8</f>
        <v>32.800000000000004</v>
      </c>
      <c r="K18" s="43">
        <f t="shared" si="5"/>
        <v>98.4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s="71" customFormat="1" ht="27.6" x14ac:dyDescent="0.25">
      <c r="A19" s="7">
        <v>13</v>
      </c>
      <c r="B19" s="7" t="s">
        <v>78</v>
      </c>
      <c r="C19" s="21" t="s">
        <v>52</v>
      </c>
      <c r="D19" s="11">
        <v>1</v>
      </c>
      <c r="E19" s="11">
        <v>1500</v>
      </c>
      <c r="F19" s="10">
        <f t="shared" ref="F19:F23" si="6">D19*E19</f>
        <v>1500</v>
      </c>
      <c r="G19" s="12" t="s">
        <v>148</v>
      </c>
      <c r="H19" s="15" t="s">
        <v>41</v>
      </c>
      <c r="I19" s="11">
        <v>1</v>
      </c>
      <c r="J19" s="11">
        <f>1099*0.8</f>
        <v>879.2</v>
      </c>
      <c r="K19" s="11">
        <f t="shared" ref="K19:K23" si="7">J19*I19</f>
        <v>879.2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s="71" customFormat="1" x14ac:dyDescent="0.25">
      <c r="A20" s="7">
        <v>14</v>
      </c>
      <c r="B20" s="7"/>
      <c r="C20" s="21"/>
      <c r="D20" s="11"/>
      <c r="E20" s="11"/>
      <c r="F20" s="10"/>
      <c r="G20" s="12" t="s">
        <v>159</v>
      </c>
      <c r="H20" s="15" t="s">
        <v>41</v>
      </c>
      <c r="I20" s="11">
        <v>1</v>
      </c>
      <c r="J20" s="11">
        <f>658.3*0.8</f>
        <v>526.64</v>
      </c>
      <c r="K20" s="11">
        <f t="shared" si="7"/>
        <v>526.64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s="71" customFormat="1" ht="27.6" x14ac:dyDescent="0.25">
      <c r="A21" s="7">
        <v>15</v>
      </c>
      <c r="B21" s="7"/>
      <c r="C21" s="21"/>
      <c r="D21" s="11"/>
      <c r="E21" s="11"/>
      <c r="F21" s="10"/>
      <c r="G21" s="12" t="s">
        <v>160</v>
      </c>
      <c r="H21" s="15" t="s">
        <v>41</v>
      </c>
      <c r="I21" s="11">
        <v>1</v>
      </c>
      <c r="J21" s="11">
        <f>700*0.8</f>
        <v>560</v>
      </c>
      <c r="K21" s="11">
        <f t="shared" si="7"/>
        <v>560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s="71" customFormat="1" x14ac:dyDescent="0.25">
      <c r="A22" s="7">
        <v>16</v>
      </c>
      <c r="B22" s="7"/>
      <c r="C22" s="21"/>
      <c r="D22" s="11"/>
      <c r="E22" s="11"/>
      <c r="F22" s="10"/>
      <c r="G22" s="12" t="s">
        <v>184</v>
      </c>
      <c r="H22" s="15" t="s">
        <v>35</v>
      </c>
      <c r="I22" s="11">
        <v>2</v>
      </c>
      <c r="J22" s="11">
        <f>75*0.8</f>
        <v>60</v>
      </c>
      <c r="K22" s="11">
        <f t="shared" si="7"/>
        <v>120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s="71" customFormat="1" x14ac:dyDescent="0.25">
      <c r="A23" s="7">
        <v>17</v>
      </c>
      <c r="B23" s="7" t="s">
        <v>54</v>
      </c>
      <c r="C23" s="51" t="s">
        <v>38</v>
      </c>
      <c r="D23" s="11">
        <v>2</v>
      </c>
      <c r="E23" s="11">
        <v>25</v>
      </c>
      <c r="F23" s="10">
        <f t="shared" si="6"/>
        <v>50</v>
      </c>
      <c r="G23" s="72" t="s">
        <v>56</v>
      </c>
      <c r="H23" s="73" t="s">
        <v>41</v>
      </c>
      <c r="I23" s="67">
        <v>1</v>
      </c>
      <c r="J23" s="63">
        <v>30.83</v>
      </c>
      <c r="K23" s="11">
        <f t="shared" si="7"/>
        <v>30.83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s="64" customFormat="1" ht="43.2" customHeight="1" x14ac:dyDescent="0.25">
      <c r="A24" s="7">
        <v>18</v>
      </c>
      <c r="B24" s="74" t="s">
        <v>79</v>
      </c>
      <c r="C24" s="75"/>
      <c r="D24" s="75"/>
      <c r="E24" s="76"/>
      <c r="F24" s="77">
        <f>SUM(F15:F23)</f>
        <v>3550</v>
      </c>
      <c r="G24" s="53" t="s">
        <v>80</v>
      </c>
      <c r="H24" s="75"/>
      <c r="I24" s="75"/>
      <c r="J24" s="75"/>
      <c r="K24" s="77">
        <f>SUM(K15:K23)</f>
        <v>4393.17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x14ac:dyDescent="0.25">
      <c r="A25" s="7">
        <v>19</v>
      </c>
      <c r="B25" s="40" t="s">
        <v>81</v>
      </c>
      <c r="C25" s="51"/>
      <c r="D25" s="43"/>
      <c r="E25" s="43"/>
      <c r="F25" s="78"/>
      <c r="G25" s="79"/>
      <c r="H25" s="80"/>
      <c r="I25" s="43"/>
      <c r="J25" s="43"/>
      <c r="K25" s="43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x14ac:dyDescent="0.25">
      <c r="A26" s="7">
        <v>20</v>
      </c>
      <c r="B26" s="81"/>
      <c r="C26" s="21"/>
      <c r="D26" s="82"/>
      <c r="E26" s="11"/>
      <c r="F26" s="11">
        <f t="shared" ref="F26:F27" si="8">D26*E26</f>
        <v>0</v>
      </c>
      <c r="G26" s="12"/>
      <c r="H26" s="15"/>
      <c r="I26" s="11"/>
      <c r="J26" s="11"/>
      <c r="K26" s="43">
        <f>I26*J26</f>
        <v>0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x14ac:dyDescent="0.25">
      <c r="A27" s="7">
        <v>21</v>
      </c>
      <c r="B27" s="81"/>
      <c r="C27" s="21"/>
      <c r="D27" s="82"/>
      <c r="E27" s="11"/>
      <c r="F27" s="11">
        <f t="shared" si="8"/>
        <v>0</v>
      </c>
      <c r="G27" s="12"/>
      <c r="H27" s="15"/>
      <c r="I27" s="11"/>
      <c r="J27" s="11"/>
      <c r="K27" s="43">
        <f>I27*J27</f>
        <v>0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s="83" customFormat="1" ht="27.6" x14ac:dyDescent="0.25">
      <c r="A28" s="7">
        <v>22</v>
      </c>
      <c r="B28" s="53" t="s">
        <v>82</v>
      </c>
      <c r="C28" s="54"/>
      <c r="D28" s="55"/>
      <c r="E28" s="55"/>
      <c r="F28" s="55">
        <f>SUM(F26:F27)</f>
        <v>0</v>
      </c>
      <c r="G28" s="84" t="s">
        <v>83</v>
      </c>
      <c r="H28" s="56"/>
      <c r="I28" s="55"/>
      <c r="J28" s="65"/>
      <c r="K28" s="55">
        <f>SUM(K26:K27)</f>
        <v>0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x14ac:dyDescent="0.25">
      <c r="A29" s="7">
        <v>23</v>
      </c>
      <c r="B29" s="85"/>
      <c r="C29" s="86"/>
      <c r="D29" s="85"/>
      <c r="E29" s="86"/>
      <c r="F29" s="87"/>
      <c r="G29" s="88" t="s">
        <v>84</v>
      </c>
      <c r="H29" s="89"/>
      <c r="I29" s="90"/>
      <c r="J29" s="90"/>
      <c r="K29" s="91">
        <f>K28+K24+K13+K9</f>
        <v>4393.17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x14ac:dyDescent="0.25">
      <c r="A30" s="7">
        <v>24</v>
      </c>
      <c r="B30" s="88" t="s">
        <v>85</v>
      </c>
      <c r="C30" s="89"/>
      <c r="D30" s="92"/>
      <c r="E30" s="87"/>
      <c r="F30" s="93">
        <f>F9+F28+F24+F13</f>
        <v>3550</v>
      </c>
      <c r="G30" s="94" t="s">
        <v>86</v>
      </c>
      <c r="H30" s="95">
        <v>0.03</v>
      </c>
      <c r="I30" s="90"/>
      <c r="J30" s="90"/>
      <c r="K30" s="91">
        <f>K29*H30</f>
        <v>131.79509999999999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s="71" customFormat="1" x14ac:dyDescent="0.25">
      <c r="A31" s="7">
        <v>25</v>
      </c>
      <c r="B31" s="94"/>
      <c r="C31" s="96"/>
      <c r="D31" s="92"/>
      <c r="E31" s="87"/>
      <c r="F31" s="93"/>
      <c r="G31" s="97" t="s">
        <v>87</v>
      </c>
      <c r="H31" s="89"/>
      <c r="I31" s="90"/>
      <c r="J31" s="90"/>
      <c r="K31" s="91">
        <f>K29+K30</f>
        <v>4524.9651000000003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s="71" customFormat="1" x14ac:dyDescent="0.25">
      <c r="A32" s="7">
        <v>26</v>
      </c>
      <c r="B32" s="97" t="s">
        <v>88</v>
      </c>
      <c r="C32" s="98"/>
      <c r="D32" s="92"/>
      <c r="E32" s="43"/>
      <c r="F32" s="93">
        <f>F30</f>
        <v>3550</v>
      </c>
      <c r="G32" s="97" t="s">
        <v>89</v>
      </c>
      <c r="H32" s="98"/>
      <c r="I32" s="90"/>
      <c r="J32" s="90"/>
      <c r="K32" s="91">
        <f>F32+K31</f>
        <v>8074.9651000000003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s="83" customFormat="1" x14ac:dyDescent="0.25">
      <c r="A33" s="7">
        <v>27</v>
      </c>
      <c r="B33" s="99"/>
      <c r="C33" s="98"/>
      <c r="D33" s="99"/>
      <c r="E33" s="98"/>
      <c r="F33" s="99"/>
      <c r="G33" s="97" t="s">
        <v>90</v>
      </c>
      <c r="H33" s="98"/>
      <c r="I33" s="90"/>
      <c r="J33" s="90"/>
      <c r="K33" s="91">
        <f>K34/6</f>
        <v>1614.9930199999999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s="83" customFormat="1" x14ac:dyDescent="0.25">
      <c r="A34" s="7">
        <v>28</v>
      </c>
      <c r="B34" s="99"/>
      <c r="C34" s="98"/>
      <c r="D34" s="99"/>
      <c r="E34" s="98"/>
      <c r="F34" s="99"/>
      <c r="G34" s="97" t="s">
        <v>91</v>
      </c>
      <c r="H34" s="98"/>
      <c r="I34" s="90"/>
      <c r="J34" s="90"/>
      <c r="K34" s="91">
        <f>K32*1.2</f>
        <v>9689.9581199999993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s="64" customFormat="1" ht="15.6" x14ac:dyDescent="0.25">
      <c r="A35" s="100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s="64" customFormat="1" ht="15.6" x14ac:dyDescent="0.25">
      <c r="A36" s="100"/>
      <c r="B36" s="34"/>
      <c r="C36" s="34"/>
      <c r="D36" s="34"/>
      <c r="E36" s="34"/>
      <c r="F36" s="34"/>
      <c r="G36" s="34"/>
      <c r="H36" s="34"/>
      <c r="I36" s="34"/>
      <c r="J36" s="34"/>
      <c r="K36" s="34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s="64" customFormat="1" ht="15.6" x14ac:dyDescent="0.25">
      <c r="A37" s="100"/>
      <c r="B37" s="202" t="s">
        <v>141</v>
      </c>
      <c r="C37" s="202"/>
      <c r="D37" s="202"/>
      <c r="E37" s="202"/>
      <c r="F37" s="202"/>
      <c r="G37" s="202"/>
      <c r="H37" s="34"/>
      <c r="I37" s="34"/>
      <c r="J37" s="34"/>
      <c r="K37" s="34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s="64" customFormat="1" ht="15.6" x14ac:dyDescent="0.25">
      <c r="A38" s="100"/>
      <c r="B38" s="202"/>
      <c r="C38" s="202"/>
      <c r="D38" s="202"/>
      <c r="E38" s="202"/>
      <c r="F38" s="202"/>
      <c r="G38" s="202"/>
      <c r="H38" s="34"/>
      <c r="I38" s="34"/>
      <c r="J38" s="34"/>
      <c r="K38" s="34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s="71" customFormat="1" x14ac:dyDescent="0.25">
      <c r="A39" s="101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s="83" customFormat="1" x14ac:dyDescent="0.25">
      <c r="A40" s="101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s="83" customFormat="1" x14ac:dyDescent="0.25">
      <c r="A41" s="101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s="83" customFormat="1" x14ac:dyDescent="0.25">
      <c r="A42" s="101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83" customFormat="1" x14ac:dyDescent="0.25">
      <c r="A43" s="101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83" customFormat="1" x14ac:dyDescent="0.25">
      <c r="A44" s="101"/>
      <c r="B44" s="34"/>
      <c r="C44" s="34"/>
      <c r="D44" s="34"/>
      <c r="E44" s="34"/>
      <c r="F44" s="34"/>
      <c r="G44" s="34"/>
      <c r="H44" s="34"/>
      <c r="I44" s="34"/>
      <c r="J44" s="34"/>
      <c r="K44" s="34"/>
      <c r="L44" s="102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s="83" customFormat="1" x14ac:dyDescent="0.25">
      <c r="A45" s="101"/>
      <c r="B45" s="34"/>
      <c r="C45" s="34"/>
      <c r="D45" s="34"/>
      <c r="E45" s="34"/>
      <c r="F45" s="34"/>
      <c r="G45" s="34"/>
      <c r="H45" s="34"/>
      <c r="I45" s="34"/>
      <c r="J45" s="34"/>
      <c r="K45" s="34"/>
      <c r="L45" s="103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1:35" s="103" customFormat="1" x14ac:dyDescent="0.25">
      <c r="A46" s="101"/>
      <c r="B46" s="34"/>
      <c r="C46" s="34"/>
      <c r="D46" s="34"/>
      <c r="E46" s="34"/>
      <c r="F46" s="34"/>
      <c r="G46" s="34"/>
      <c r="H46" s="34"/>
      <c r="I46" s="34"/>
      <c r="J46" s="34"/>
      <c r="K46" s="34"/>
    </row>
    <row r="47" spans="1:35" s="103" customFormat="1" x14ac:dyDescent="0.25">
      <c r="A47" s="101"/>
      <c r="B47" s="34"/>
      <c r="C47" s="34"/>
      <c r="D47" s="34"/>
      <c r="E47" s="34"/>
      <c r="F47" s="34"/>
      <c r="G47" s="34"/>
      <c r="H47" s="34"/>
      <c r="I47" s="34"/>
      <c r="J47" s="34"/>
      <c r="K47" s="34"/>
    </row>
    <row r="48" spans="1:35" s="103" customFormat="1" x14ac:dyDescent="0.25">
      <c r="A48" s="101"/>
      <c r="B48" s="34"/>
      <c r="C48" s="34"/>
      <c r="D48" s="34"/>
      <c r="E48" s="34"/>
      <c r="F48" s="34"/>
      <c r="G48" s="34"/>
      <c r="H48" s="34"/>
      <c r="I48" s="34"/>
      <c r="J48" s="34"/>
      <c r="K48" s="34"/>
    </row>
    <row r="49" spans="1:15" s="103" customFormat="1" x14ac:dyDescent="0.25">
      <c r="A49" s="101"/>
      <c r="B49" s="34"/>
      <c r="C49" s="34"/>
      <c r="D49" s="34"/>
      <c r="E49" s="34"/>
      <c r="F49" s="34"/>
      <c r="G49" s="34"/>
      <c r="H49" s="34"/>
      <c r="I49" s="34"/>
      <c r="J49" s="34"/>
      <c r="K49" s="34"/>
    </row>
    <row r="50" spans="1:15" s="103" customFormat="1" x14ac:dyDescent="0.25">
      <c r="A50" s="101"/>
      <c r="B50" s="34"/>
      <c r="C50" s="34"/>
      <c r="D50" s="34"/>
      <c r="E50" s="34"/>
      <c r="F50" s="34"/>
      <c r="G50" s="34"/>
      <c r="H50" s="34"/>
      <c r="I50" s="34"/>
      <c r="J50" s="34"/>
      <c r="K50" s="34"/>
      <c r="M50" s="102"/>
    </row>
    <row r="51" spans="1:15" s="103" customFormat="1" x14ac:dyDescent="0.25">
      <c r="A51" s="10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104"/>
    </row>
    <row r="52" spans="1:15" s="103" customFormat="1" ht="31.5" customHeight="1" x14ac:dyDescent="0.25">
      <c r="A52" s="10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</row>
    <row r="53" spans="1:15" x14ac:dyDescent="0.25">
      <c r="A53" s="101"/>
      <c r="E53" s="34"/>
      <c r="O53" s="61"/>
    </row>
    <row r="54" spans="1:15" x14ac:dyDescent="0.3">
      <c r="A54" s="105"/>
      <c r="E54" s="34"/>
    </row>
    <row r="55" spans="1:15" x14ac:dyDescent="0.3">
      <c r="A55" s="34"/>
    </row>
    <row r="59" spans="1:15" x14ac:dyDescent="0.3">
      <c r="A59" s="106"/>
    </row>
    <row r="60" spans="1:15" x14ac:dyDescent="0.3">
      <c r="A60" s="106"/>
    </row>
    <row r="82" spans="1:15" x14ac:dyDescent="0.3">
      <c r="L82" s="66"/>
    </row>
    <row r="83" spans="1:15" x14ac:dyDescent="0.3">
      <c r="L83" s="66"/>
    </row>
    <row r="84" spans="1:15" s="66" customFormat="1" x14ac:dyDescent="0.3">
      <c r="A84" s="38"/>
      <c r="B84" s="34"/>
      <c r="C84" s="34"/>
      <c r="D84" s="34"/>
      <c r="E84" s="38"/>
      <c r="F84" s="34"/>
      <c r="G84" s="34"/>
      <c r="H84" s="34"/>
      <c r="I84" s="34"/>
      <c r="J84" s="34"/>
      <c r="K84" s="34"/>
      <c r="O84" s="34"/>
    </row>
    <row r="85" spans="1:15" s="66" customFormat="1" x14ac:dyDescent="0.3">
      <c r="A85" s="38"/>
      <c r="B85" s="34"/>
      <c r="C85" s="34"/>
      <c r="D85" s="34"/>
      <c r="E85" s="38"/>
      <c r="F85" s="34"/>
      <c r="G85" s="34"/>
      <c r="H85" s="34"/>
      <c r="I85" s="34"/>
      <c r="J85" s="34"/>
      <c r="K85" s="34"/>
    </row>
    <row r="86" spans="1:15" s="66" customFormat="1" x14ac:dyDescent="0.3">
      <c r="A86" s="38"/>
      <c r="B86" s="34"/>
      <c r="C86" s="34"/>
      <c r="D86" s="34"/>
      <c r="E86" s="38"/>
      <c r="F86" s="34"/>
      <c r="G86" s="34"/>
      <c r="H86" s="34"/>
      <c r="I86" s="34"/>
      <c r="J86" s="34"/>
      <c r="K86" s="34"/>
    </row>
    <row r="87" spans="1:15" s="66" customFormat="1" x14ac:dyDescent="0.3">
      <c r="A87" s="38"/>
      <c r="B87" s="34"/>
      <c r="C87" s="34"/>
      <c r="D87" s="34"/>
      <c r="E87" s="38"/>
      <c r="F87" s="34"/>
      <c r="G87" s="34"/>
      <c r="H87" s="34"/>
      <c r="I87" s="34"/>
      <c r="J87" s="34"/>
      <c r="K87" s="34"/>
      <c r="L87" s="83"/>
    </row>
    <row r="88" spans="1:15" s="66" customFormat="1" x14ac:dyDescent="0.3">
      <c r="A88" s="38"/>
      <c r="B88" s="34"/>
      <c r="C88" s="34"/>
      <c r="D88" s="34"/>
      <c r="E88" s="38"/>
      <c r="F88" s="34"/>
      <c r="G88" s="34"/>
      <c r="H88" s="34"/>
      <c r="I88" s="34"/>
      <c r="J88" s="34"/>
      <c r="K88" s="34"/>
      <c r="L88" s="83"/>
    </row>
    <row r="89" spans="1:15" s="83" customFormat="1" x14ac:dyDescent="0.3">
      <c r="A89" s="38"/>
      <c r="B89" s="34"/>
      <c r="C89" s="34"/>
      <c r="D89" s="34"/>
      <c r="E89" s="38"/>
      <c r="F89" s="34"/>
      <c r="G89" s="34"/>
      <c r="H89" s="34"/>
      <c r="I89" s="34"/>
      <c r="J89" s="34"/>
      <c r="K89" s="34"/>
      <c r="L89" s="107"/>
      <c r="O89" s="66"/>
    </row>
    <row r="90" spans="1:15" s="83" customFormat="1" x14ac:dyDescent="0.3">
      <c r="A90" s="38"/>
      <c r="B90" s="34"/>
      <c r="C90" s="34"/>
      <c r="D90" s="34"/>
      <c r="E90" s="38"/>
      <c r="F90" s="34"/>
      <c r="G90" s="34"/>
      <c r="H90" s="34"/>
      <c r="I90" s="34"/>
      <c r="J90" s="34"/>
      <c r="K90" s="34"/>
      <c r="L90" s="107"/>
    </row>
    <row r="91" spans="1:15" s="107" customFormat="1" ht="29.4" customHeight="1" x14ac:dyDescent="0.3">
      <c r="A91" s="38"/>
      <c r="B91" s="34"/>
      <c r="C91" s="34"/>
      <c r="D91" s="34"/>
      <c r="E91" s="38"/>
      <c r="F91" s="34"/>
      <c r="G91" s="34"/>
      <c r="H91" s="34"/>
      <c r="I91" s="34"/>
      <c r="J91" s="34"/>
      <c r="K91" s="34"/>
      <c r="O91" s="83"/>
    </row>
    <row r="92" spans="1:15" s="107" customFormat="1" ht="29.4" customHeight="1" x14ac:dyDescent="0.3">
      <c r="A92" s="38"/>
      <c r="B92" s="34"/>
      <c r="C92" s="34"/>
      <c r="D92" s="34"/>
      <c r="E92" s="38"/>
      <c r="F92" s="34"/>
      <c r="G92" s="34"/>
      <c r="H92" s="34"/>
      <c r="I92" s="34"/>
      <c r="J92" s="34"/>
      <c r="K92" s="34"/>
      <c r="L92" s="34"/>
    </row>
    <row r="93" spans="1:15" s="107" customFormat="1" ht="29.4" customHeight="1" x14ac:dyDescent="0.3">
      <c r="A93" s="38"/>
      <c r="B93" s="34"/>
      <c r="C93" s="34"/>
      <c r="D93" s="34"/>
      <c r="E93" s="38"/>
      <c r="F93" s="34"/>
      <c r="G93" s="34"/>
      <c r="H93" s="34"/>
      <c r="I93" s="34"/>
      <c r="J93" s="34"/>
      <c r="K93" s="34"/>
      <c r="L93" s="105"/>
    </row>
    <row r="94" spans="1:15" x14ac:dyDescent="0.3">
      <c r="L94" s="105"/>
      <c r="O94" s="107"/>
    </row>
    <row r="95" spans="1:15" s="105" customFormat="1" x14ac:dyDescent="0.3">
      <c r="A95" s="38"/>
      <c r="B95" s="34"/>
      <c r="C95" s="34"/>
      <c r="D95" s="34"/>
      <c r="E95" s="38"/>
      <c r="F95" s="34"/>
      <c r="G95" s="34"/>
      <c r="H95" s="34"/>
      <c r="I95" s="34"/>
      <c r="J95" s="34"/>
      <c r="K95" s="34"/>
      <c r="O95" s="34"/>
    </row>
    <row r="96" spans="1:15" s="105" customFormat="1" x14ac:dyDescent="0.3">
      <c r="A96" s="38"/>
      <c r="B96" s="34"/>
      <c r="C96" s="34"/>
      <c r="D96" s="34"/>
      <c r="E96" s="38"/>
      <c r="F96" s="34"/>
      <c r="G96" s="34"/>
      <c r="H96" s="34"/>
      <c r="I96" s="34"/>
      <c r="J96" s="34"/>
      <c r="K96" s="34"/>
      <c r="L96" s="34"/>
    </row>
    <row r="97" spans="1:15" s="105" customFormat="1" x14ac:dyDescent="0.3">
      <c r="A97" s="38"/>
      <c r="B97" s="34"/>
      <c r="C97" s="34"/>
      <c r="D97" s="34"/>
      <c r="E97" s="38"/>
      <c r="F97" s="34"/>
      <c r="G97" s="34"/>
      <c r="H97" s="34"/>
      <c r="I97" s="34"/>
      <c r="J97" s="34"/>
      <c r="K97" s="34"/>
      <c r="L97" s="34"/>
    </row>
    <row r="98" spans="1:15" x14ac:dyDescent="0.3">
      <c r="O98" s="105"/>
    </row>
  </sheetData>
  <mergeCells count="3">
    <mergeCell ref="A2:K2"/>
    <mergeCell ref="A3:K4"/>
    <mergeCell ref="B37:G38"/>
  </mergeCells>
  <hyperlinks>
    <hyperlink ref="B1" location="Загальна!A1" display="Загальн" xr:uid="{C04C999F-02F9-4E2C-A8AA-1A66C4AB87F8}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CD12B-DC41-4BD8-AA31-070DB3ADF1DA}">
  <dimension ref="A1:M37"/>
  <sheetViews>
    <sheetView showGridLines="0" zoomScale="40" zoomScaleNormal="40" workbookViewId="0"/>
  </sheetViews>
  <sheetFormatPr defaultRowHeight="14.4" x14ac:dyDescent="0.3"/>
  <cols>
    <col min="2" max="2" width="35.44140625" customWidth="1"/>
    <col min="7" max="7" width="35.5546875" customWidth="1"/>
  </cols>
  <sheetData>
    <row r="1" spans="1:11" x14ac:dyDescent="0.3">
      <c r="A1" s="159"/>
      <c r="B1" s="160" t="s">
        <v>189</v>
      </c>
      <c r="C1" s="159"/>
      <c r="D1" s="159"/>
      <c r="E1" s="159"/>
      <c r="F1" s="159"/>
      <c r="G1" s="159"/>
      <c r="H1" s="159"/>
      <c r="I1" s="159"/>
      <c r="J1" s="159"/>
      <c r="K1" s="33"/>
    </row>
    <row r="2" spans="1:11" x14ac:dyDescent="0.3">
      <c r="A2" s="201" t="s">
        <v>188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1" ht="55.2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1" x14ac:dyDescent="0.3">
      <c r="A11" s="7">
        <v>5</v>
      </c>
      <c r="B11" s="45"/>
      <c r="C11" s="59"/>
      <c r="D11" s="11"/>
      <c r="E11" s="11"/>
      <c r="F11" s="60">
        <f>D11*E11</f>
        <v>0</v>
      </c>
      <c r="G11" s="62"/>
      <c r="H11" s="63"/>
      <c r="I11" s="63"/>
      <c r="J11" s="63"/>
      <c r="K11" s="19">
        <f t="shared" ref="K11:K12" si="1">J11*I11</f>
        <v>0</v>
      </c>
    </row>
    <row r="12" spans="1:11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1" ht="55.2" x14ac:dyDescent="0.3">
      <c r="A13" s="7">
        <v>7</v>
      </c>
      <c r="B13" s="53" t="s">
        <v>73</v>
      </c>
      <c r="C13" s="54"/>
      <c r="D13" s="55"/>
      <c r="E13" s="65"/>
      <c r="F13" s="55">
        <f>SUM(F11:F12)</f>
        <v>0</v>
      </c>
      <c r="G13" s="53" t="s">
        <v>74</v>
      </c>
      <c r="H13" s="56"/>
      <c r="I13" s="55"/>
      <c r="J13" s="57"/>
      <c r="K13" s="58">
        <f>SUM(K10:K11)</f>
        <v>0</v>
      </c>
    </row>
    <row r="14" spans="1:11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1" ht="27.6" x14ac:dyDescent="0.3">
      <c r="A15" s="7">
        <v>9</v>
      </c>
      <c r="B15" s="7" t="s">
        <v>77</v>
      </c>
      <c r="C15" s="21" t="s">
        <v>52</v>
      </c>
      <c r="D15" s="11">
        <v>1</v>
      </c>
      <c r="E15" s="11">
        <v>2000</v>
      </c>
      <c r="F15" s="10">
        <f t="shared" ref="F15" si="3">D15*E15</f>
        <v>2000</v>
      </c>
      <c r="G15" s="7" t="s">
        <v>164</v>
      </c>
      <c r="H15" s="8" t="s">
        <v>35</v>
      </c>
      <c r="I15" s="67">
        <v>4</v>
      </c>
      <c r="J15" s="10">
        <f>120*0.8</f>
        <v>96</v>
      </c>
      <c r="K15" s="11">
        <f t="shared" ref="K15:K16" si="4">J15*I15</f>
        <v>384</v>
      </c>
    </row>
    <row r="16" spans="1:11" ht="27.6" x14ac:dyDescent="0.3">
      <c r="A16" s="7">
        <v>10</v>
      </c>
      <c r="B16" s="7"/>
      <c r="C16" s="21"/>
      <c r="D16" s="11"/>
      <c r="E16" s="11"/>
      <c r="F16" s="10"/>
      <c r="G16" s="12" t="s">
        <v>140</v>
      </c>
      <c r="H16" s="15" t="s">
        <v>41</v>
      </c>
      <c r="I16" s="11">
        <v>2</v>
      </c>
      <c r="J16" s="11">
        <v>177.45</v>
      </c>
      <c r="K16" s="11">
        <f t="shared" si="4"/>
        <v>354.9</v>
      </c>
    </row>
    <row r="17" spans="1:11" ht="27.6" x14ac:dyDescent="0.3">
      <c r="A17" s="7">
        <v>11</v>
      </c>
      <c r="B17" s="7"/>
      <c r="C17" s="21"/>
      <c r="D17" s="11"/>
      <c r="E17" s="11"/>
      <c r="F17" s="10"/>
      <c r="G17" s="12" t="s">
        <v>50</v>
      </c>
      <c r="H17" s="15" t="s">
        <v>41</v>
      </c>
      <c r="I17" s="11">
        <v>1</v>
      </c>
      <c r="J17" s="11">
        <f>359*0.8</f>
        <v>287.2</v>
      </c>
      <c r="K17" s="43">
        <f t="shared" ref="K17:K18" si="5">I17*J17</f>
        <v>287.2</v>
      </c>
    </row>
    <row r="18" spans="1:11" ht="41.4" x14ac:dyDescent="0.3">
      <c r="A18" s="7">
        <v>12</v>
      </c>
      <c r="B18" s="7"/>
      <c r="C18" s="21"/>
      <c r="D18" s="11"/>
      <c r="E18" s="11"/>
      <c r="F18" s="10"/>
      <c r="G18" s="12" t="s">
        <v>53</v>
      </c>
      <c r="H18" s="51" t="s">
        <v>38</v>
      </c>
      <c r="I18" s="11">
        <v>3</v>
      </c>
      <c r="J18" s="11">
        <f>41*0.8</f>
        <v>32.800000000000004</v>
      </c>
      <c r="K18" s="43">
        <f t="shared" si="5"/>
        <v>98.4</v>
      </c>
    </row>
    <row r="19" spans="1:11" ht="55.2" x14ac:dyDescent="0.3">
      <c r="A19" s="7">
        <v>13</v>
      </c>
      <c r="B19" s="7" t="s">
        <v>78</v>
      </c>
      <c r="C19" s="21" t="s">
        <v>52</v>
      </c>
      <c r="D19" s="11">
        <v>1</v>
      </c>
      <c r="E19" s="11">
        <v>1500</v>
      </c>
      <c r="F19" s="10">
        <f t="shared" ref="F19" si="6">D19*E19</f>
        <v>1500</v>
      </c>
      <c r="G19" s="12" t="s">
        <v>148</v>
      </c>
      <c r="H19" s="15" t="s">
        <v>41</v>
      </c>
      <c r="I19" s="11">
        <v>1</v>
      </c>
      <c r="J19" s="11">
        <f>1099*0.8</f>
        <v>879.2</v>
      </c>
      <c r="K19" s="11">
        <f t="shared" ref="K19:K22" si="7">J19*I19</f>
        <v>879.2</v>
      </c>
    </row>
    <row r="20" spans="1:11" ht="27.6" x14ac:dyDescent="0.3">
      <c r="A20" s="7">
        <v>14</v>
      </c>
      <c r="B20" s="7"/>
      <c r="C20" s="21"/>
      <c r="D20" s="11"/>
      <c r="E20" s="11"/>
      <c r="F20" s="10"/>
      <c r="G20" s="12" t="s">
        <v>159</v>
      </c>
      <c r="H20" s="15" t="s">
        <v>41</v>
      </c>
      <c r="I20" s="11">
        <v>1</v>
      </c>
      <c r="J20" s="11">
        <f>658.3*0.8</f>
        <v>526.64</v>
      </c>
      <c r="K20" s="11">
        <f t="shared" si="7"/>
        <v>526.64</v>
      </c>
    </row>
    <row r="21" spans="1:11" ht="41.4" x14ac:dyDescent="0.3">
      <c r="A21" s="7">
        <v>15</v>
      </c>
      <c r="B21" s="7"/>
      <c r="C21" s="21"/>
      <c r="D21" s="11"/>
      <c r="E21" s="11"/>
      <c r="F21" s="10"/>
      <c r="G21" s="12" t="s">
        <v>160</v>
      </c>
      <c r="H21" s="15" t="s">
        <v>41</v>
      </c>
      <c r="I21" s="11">
        <v>1</v>
      </c>
      <c r="J21" s="11">
        <f>700*0.8</f>
        <v>560</v>
      </c>
      <c r="K21" s="11">
        <f t="shared" si="7"/>
        <v>560</v>
      </c>
    </row>
    <row r="22" spans="1:11" x14ac:dyDescent="0.3">
      <c r="A22" s="7">
        <v>16</v>
      </c>
      <c r="B22" s="7"/>
      <c r="C22" s="21"/>
      <c r="D22" s="11"/>
      <c r="E22" s="11"/>
      <c r="F22" s="10"/>
      <c r="G22" s="12" t="s">
        <v>184</v>
      </c>
      <c r="H22" s="15" t="s">
        <v>35</v>
      </c>
      <c r="I22" s="11">
        <v>2</v>
      </c>
      <c r="J22" s="11">
        <f>75*0.8</f>
        <v>60</v>
      </c>
      <c r="K22" s="11">
        <f t="shared" si="7"/>
        <v>120</v>
      </c>
    </row>
    <row r="23" spans="1:11" ht="55.2" x14ac:dyDescent="0.3">
      <c r="A23" s="7">
        <v>18</v>
      </c>
      <c r="B23" s="74" t="s">
        <v>79</v>
      </c>
      <c r="C23" s="75"/>
      <c r="D23" s="75"/>
      <c r="E23" s="76"/>
      <c r="F23" s="77">
        <f>SUM(F15:F22)</f>
        <v>3500</v>
      </c>
      <c r="G23" s="53" t="s">
        <v>80</v>
      </c>
      <c r="H23" s="75"/>
      <c r="I23" s="75"/>
      <c r="J23" s="75"/>
      <c r="K23" s="77">
        <f>SUM(K15:K22)</f>
        <v>3210.34</v>
      </c>
    </row>
    <row r="24" spans="1:11" x14ac:dyDescent="0.3">
      <c r="A24" s="7">
        <v>19</v>
      </c>
      <c r="B24" s="40" t="s">
        <v>81</v>
      </c>
      <c r="C24" s="51"/>
      <c r="D24" s="43"/>
      <c r="E24" s="43"/>
      <c r="F24" s="78"/>
      <c r="G24" s="79"/>
      <c r="H24" s="80"/>
      <c r="I24" s="43"/>
      <c r="J24" s="43"/>
      <c r="K24" s="43"/>
    </row>
    <row r="25" spans="1:11" x14ac:dyDescent="0.3">
      <c r="A25" s="7">
        <v>20</v>
      </c>
      <c r="B25" s="81"/>
      <c r="C25" s="21"/>
      <c r="D25" s="82"/>
      <c r="E25" s="11"/>
      <c r="F25" s="11">
        <f t="shared" ref="F25:F26" si="8">D25*E25</f>
        <v>0</v>
      </c>
      <c r="G25" s="12"/>
      <c r="H25" s="15"/>
      <c r="I25" s="11"/>
      <c r="J25" s="11"/>
      <c r="K25" s="43">
        <f>I25*J25</f>
        <v>0</v>
      </c>
    </row>
    <row r="26" spans="1:11" x14ac:dyDescent="0.3">
      <c r="A26" s="7">
        <v>21</v>
      </c>
      <c r="B26" s="81"/>
      <c r="C26" s="21"/>
      <c r="D26" s="82"/>
      <c r="E26" s="11"/>
      <c r="F26" s="11">
        <f t="shared" si="8"/>
        <v>0</v>
      </c>
      <c r="G26" s="12"/>
      <c r="H26" s="15"/>
      <c r="I26" s="11"/>
      <c r="J26" s="11"/>
      <c r="K26" s="43">
        <f>I26*J26</f>
        <v>0</v>
      </c>
    </row>
    <row r="27" spans="1:11" ht="41.4" x14ac:dyDescent="0.3">
      <c r="A27" s="7">
        <v>22</v>
      </c>
      <c r="B27" s="53" t="s">
        <v>82</v>
      </c>
      <c r="C27" s="54"/>
      <c r="D27" s="55"/>
      <c r="E27" s="55"/>
      <c r="F27" s="55">
        <f>SUM(F25:F26)</f>
        <v>0</v>
      </c>
      <c r="G27" s="84" t="s">
        <v>83</v>
      </c>
      <c r="H27" s="56"/>
      <c r="I27" s="55"/>
      <c r="J27" s="65"/>
      <c r="K27" s="55">
        <f>SUM(K25:K26)</f>
        <v>0</v>
      </c>
    </row>
    <row r="28" spans="1:11" ht="27.6" x14ac:dyDescent="0.3">
      <c r="A28" s="7">
        <v>23</v>
      </c>
      <c r="B28" s="85"/>
      <c r="C28" s="86"/>
      <c r="D28" s="85"/>
      <c r="E28" s="86"/>
      <c r="F28" s="87"/>
      <c r="G28" s="88" t="s">
        <v>84</v>
      </c>
      <c r="H28" s="89"/>
      <c r="I28" s="90"/>
      <c r="J28" s="90"/>
      <c r="K28" s="91">
        <f>K27+K23+K13+K9</f>
        <v>3210.34</v>
      </c>
    </row>
    <row r="29" spans="1:11" ht="27.6" x14ac:dyDescent="0.3">
      <c r="A29" s="7">
        <v>24</v>
      </c>
      <c r="B29" s="88" t="s">
        <v>85</v>
      </c>
      <c r="C29" s="89"/>
      <c r="D29" s="92"/>
      <c r="E29" s="87"/>
      <c r="F29" s="93">
        <f>F9+F27+F23+F13</f>
        <v>3500</v>
      </c>
      <c r="G29" s="94" t="s">
        <v>86</v>
      </c>
      <c r="H29" s="95">
        <v>0.03</v>
      </c>
      <c r="I29" s="90"/>
      <c r="J29" s="90"/>
      <c r="K29" s="91">
        <f>K28*H29</f>
        <v>96.310199999999995</v>
      </c>
    </row>
    <row r="30" spans="1:11" x14ac:dyDescent="0.3">
      <c r="A30" s="7">
        <v>25</v>
      </c>
      <c r="B30" s="94"/>
      <c r="C30" s="96"/>
      <c r="D30" s="92"/>
      <c r="E30" s="87"/>
      <c r="F30" s="93"/>
      <c r="G30" s="97" t="s">
        <v>87</v>
      </c>
      <c r="H30" s="89"/>
      <c r="I30" s="90"/>
      <c r="J30" s="90"/>
      <c r="K30" s="91">
        <f>K28+K29</f>
        <v>3306.6502</v>
      </c>
    </row>
    <row r="31" spans="1:11" x14ac:dyDescent="0.3">
      <c r="A31" s="7">
        <v>26</v>
      </c>
      <c r="B31" s="97" t="s">
        <v>88</v>
      </c>
      <c r="C31" s="98"/>
      <c r="D31" s="92"/>
      <c r="E31" s="43"/>
      <c r="F31" s="93">
        <f>F29</f>
        <v>3500</v>
      </c>
      <c r="G31" s="97" t="s">
        <v>89</v>
      </c>
      <c r="H31" s="98"/>
      <c r="I31" s="90"/>
      <c r="J31" s="90"/>
      <c r="K31" s="91">
        <f>F31+K30</f>
        <v>6806.6502</v>
      </c>
    </row>
    <row r="32" spans="1:11" x14ac:dyDescent="0.3">
      <c r="A32" s="7">
        <v>27</v>
      </c>
      <c r="B32" s="99"/>
      <c r="C32" s="98"/>
      <c r="D32" s="99"/>
      <c r="E32" s="98"/>
      <c r="F32" s="99"/>
      <c r="G32" s="97" t="s">
        <v>90</v>
      </c>
      <c r="H32" s="98"/>
      <c r="I32" s="90"/>
      <c r="J32" s="90"/>
      <c r="K32" s="91">
        <f>K33/6</f>
        <v>1361.3300400000001</v>
      </c>
    </row>
    <row r="33" spans="1:13" x14ac:dyDescent="0.3">
      <c r="A33" s="7">
        <v>28</v>
      </c>
      <c r="B33" s="99"/>
      <c r="C33" s="98"/>
      <c r="D33" s="99"/>
      <c r="E33" s="98"/>
      <c r="F33" s="99"/>
      <c r="G33" s="97" t="s">
        <v>91</v>
      </c>
      <c r="H33" s="98"/>
      <c r="I33" s="90"/>
      <c r="J33" s="90"/>
      <c r="K33" s="91">
        <f>K31*1.2</f>
        <v>8167.9802399999999</v>
      </c>
    </row>
    <row r="35" spans="1:13" ht="14.4" customHeight="1" x14ac:dyDescent="0.5">
      <c r="B35" s="202" t="s">
        <v>139</v>
      </c>
      <c r="C35" s="202"/>
      <c r="D35" s="202"/>
      <c r="E35" s="202"/>
      <c r="F35" s="202"/>
      <c r="G35" s="202"/>
      <c r="H35" s="162"/>
      <c r="I35" s="162"/>
      <c r="J35" s="162"/>
      <c r="K35" s="162"/>
      <c r="L35" s="162"/>
      <c r="M35" s="162"/>
    </row>
    <row r="36" spans="1:13" ht="14.4" customHeight="1" x14ac:dyDescent="0.5">
      <c r="B36" s="202"/>
      <c r="C36" s="202"/>
      <c r="D36" s="202"/>
      <c r="E36" s="202"/>
      <c r="F36" s="202"/>
      <c r="G36" s="202"/>
      <c r="H36" s="162"/>
      <c r="I36" s="162"/>
      <c r="J36" s="162"/>
      <c r="K36" s="162"/>
      <c r="L36" s="162"/>
      <c r="M36" s="162"/>
    </row>
    <row r="37" spans="1:13" x14ac:dyDescent="0.3">
      <c r="H37" s="163"/>
      <c r="I37" s="163"/>
      <c r="J37" s="163"/>
      <c r="K37" s="163"/>
      <c r="L37" s="163"/>
      <c r="M37" s="163"/>
    </row>
  </sheetData>
  <mergeCells count="3">
    <mergeCell ref="A2:K2"/>
    <mergeCell ref="A3:K4"/>
    <mergeCell ref="B35:G36"/>
  </mergeCells>
  <hyperlinks>
    <hyperlink ref="B1" location="Загальна!A1" display="Загальн" xr:uid="{31B943E9-F0B2-4514-8887-1D2E5250F00F}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6DCC9-D4C0-4A7A-8DD5-04F9B9C1A0F1}">
  <dimension ref="A1:M46"/>
  <sheetViews>
    <sheetView showGridLines="0" topLeftCell="A19" zoomScale="70" zoomScaleNormal="70" workbookViewId="0">
      <selection activeCell="B1" sqref="B1"/>
    </sheetView>
  </sheetViews>
  <sheetFormatPr defaultRowHeight="14.4" x14ac:dyDescent="0.3"/>
  <cols>
    <col min="2" max="2" width="35.44140625" customWidth="1"/>
    <col min="7" max="7" width="35.5546875" customWidth="1"/>
    <col min="11" max="11" width="9.6640625" bestFit="1" customWidth="1"/>
  </cols>
  <sheetData>
    <row r="1" spans="1:12" x14ac:dyDescent="0.3">
      <c r="B1" s="160" t="s">
        <v>189</v>
      </c>
      <c r="C1" s="159"/>
      <c r="D1" s="159"/>
      <c r="E1" s="159"/>
      <c r="F1" s="159"/>
      <c r="G1" s="159"/>
      <c r="H1" s="159"/>
      <c r="I1" s="159"/>
      <c r="J1" s="159"/>
      <c r="K1" s="159"/>
      <c r="L1" s="33"/>
    </row>
    <row r="2" spans="1:12" ht="14.4" customHeight="1" x14ac:dyDescent="0.3">
      <c r="B2" s="201" t="s">
        <v>192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ht="14.4" customHeight="1" x14ac:dyDescent="0.3">
      <c r="B3" s="171"/>
      <c r="C3" s="171"/>
      <c r="D3" s="171"/>
      <c r="E3" s="171"/>
      <c r="F3" s="203" t="s">
        <v>193</v>
      </c>
      <c r="G3" s="203"/>
      <c r="H3" s="171"/>
      <c r="I3" s="171"/>
      <c r="J3" s="171"/>
      <c r="K3" s="171"/>
      <c r="L3" s="171"/>
    </row>
    <row r="4" spans="1:12" ht="14.4" customHeight="1" x14ac:dyDescent="0.3">
      <c r="B4" s="201" t="s">
        <v>57</v>
      </c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x14ac:dyDescent="0.3">
      <c r="B5" s="201"/>
      <c r="C5" s="201"/>
      <c r="D5" s="201"/>
      <c r="E5" s="201"/>
      <c r="F5" s="201"/>
      <c r="G5" s="201"/>
      <c r="H5" s="201"/>
      <c r="I5" s="201"/>
      <c r="J5" s="201"/>
      <c r="K5" s="201"/>
      <c r="L5" s="201"/>
    </row>
    <row r="6" spans="1:12" ht="96.6" x14ac:dyDescent="0.3">
      <c r="A6" s="35" t="s">
        <v>58</v>
      </c>
      <c r="B6" s="36" t="s">
        <v>59</v>
      </c>
      <c r="C6" s="35" t="s">
        <v>33</v>
      </c>
      <c r="D6" s="37" t="s">
        <v>60</v>
      </c>
      <c r="E6" s="37" t="s">
        <v>61</v>
      </c>
      <c r="F6" s="37" t="s">
        <v>62</v>
      </c>
      <c r="G6" s="35" t="s">
        <v>63</v>
      </c>
      <c r="H6" s="35" t="s">
        <v>64</v>
      </c>
      <c r="I6" s="37" t="s">
        <v>65</v>
      </c>
      <c r="J6" s="37" t="s">
        <v>66</v>
      </c>
      <c r="K6" s="37" t="s">
        <v>67</v>
      </c>
    </row>
    <row r="7" spans="1:12" x14ac:dyDescent="0.3">
      <c r="A7" s="39"/>
      <c r="B7" s="40" t="s">
        <v>68</v>
      </c>
      <c r="C7" s="41"/>
      <c r="D7" s="42"/>
      <c r="E7" s="43"/>
      <c r="F7" s="42"/>
      <c r="G7" s="44"/>
      <c r="H7" s="41"/>
      <c r="I7" s="42"/>
      <c r="J7" s="42"/>
      <c r="K7" s="42"/>
    </row>
    <row r="8" spans="1:12" x14ac:dyDescent="0.3">
      <c r="A8" s="7">
        <v>1</v>
      </c>
      <c r="B8" s="45"/>
      <c r="C8" s="46"/>
      <c r="D8" s="47"/>
      <c r="E8" s="48"/>
      <c r="F8" s="49">
        <f>D8*E8</f>
        <v>0</v>
      </c>
      <c r="G8" s="50"/>
      <c r="H8" s="50"/>
      <c r="I8" s="50"/>
      <c r="J8" s="50"/>
      <c r="K8" s="19">
        <f t="shared" ref="K8:K9" si="0">J8*I8</f>
        <v>0</v>
      </c>
    </row>
    <row r="9" spans="1:12" x14ac:dyDescent="0.3">
      <c r="A9" s="7">
        <v>2</v>
      </c>
      <c r="B9" s="44"/>
      <c r="C9" s="51"/>
      <c r="D9" s="52"/>
      <c r="E9" s="49"/>
      <c r="F9" s="49">
        <f>D9*E9</f>
        <v>0</v>
      </c>
      <c r="G9" s="50"/>
      <c r="H9" s="50"/>
      <c r="I9" s="50"/>
      <c r="J9" s="50"/>
      <c r="K9" s="19">
        <f t="shared" si="0"/>
        <v>0</v>
      </c>
    </row>
    <row r="10" spans="1:12" ht="41.4" x14ac:dyDescent="0.3">
      <c r="A10" s="7">
        <v>3</v>
      </c>
      <c r="B10" s="53" t="s">
        <v>69</v>
      </c>
      <c r="C10" s="54"/>
      <c r="D10" s="55"/>
      <c r="E10" s="55"/>
      <c r="F10" s="55">
        <f>SUM(F8:F9)</f>
        <v>0</v>
      </c>
      <c r="G10" s="53" t="s">
        <v>70</v>
      </c>
      <c r="H10" s="56"/>
      <c r="I10" s="55"/>
      <c r="J10" s="57"/>
      <c r="K10" s="58">
        <f>SUM(K8:K8)</f>
        <v>0</v>
      </c>
    </row>
    <row r="11" spans="1:12" x14ac:dyDescent="0.3">
      <c r="A11" s="7">
        <v>4</v>
      </c>
      <c r="B11" s="40" t="s">
        <v>71</v>
      </c>
      <c r="C11" s="59"/>
      <c r="D11" s="60"/>
      <c r="E11" s="60"/>
      <c r="F11" s="60"/>
      <c r="G11" s="7"/>
      <c r="H11" s="21"/>
      <c r="I11" s="21"/>
      <c r="J11" s="21"/>
      <c r="K11" s="19"/>
    </row>
    <row r="12" spans="1:12" x14ac:dyDescent="0.3">
      <c r="A12" s="7">
        <v>5</v>
      </c>
      <c r="B12" s="45" t="s">
        <v>72</v>
      </c>
      <c r="C12" s="59" t="s">
        <v>41</v>
      </c>
      <c r="D12" s="11">
        <v>2</v>
      </c>
      <c r="E12" s="11">
        <v>80</v>
      </c>
      <c r="F12" s="60">
        <f>D12*E12</f>
        <v>160</v>
      </c>
      <c r="G12" s="62"/>
      <c r="H12" s="63"/>
      <c r="I12" s="63"/>
      <c r="J12" s="63"/>
      <c r="K12" s="19">
        <f t="shared" ref="K12:K13" si="1">J12*I12</f>
        <v>0</v>
      </c>
    </row>
    <row r="13" spans="1:12" x14ac:dyDescent="0.3">
      <c r="A13" s="7">
        <v>6</v>
      </c>
      <c r="B13" s="44"/>
      <c r="C13" s="59"/>
      <c r="D13" s="11"/>
      <c r="E13" s="60"/>
      <c r="F13" s="60">
        <f t="shared" ref="F13" si="2">D13*E13</f>
        <v>0</v>
      </c>
      <c r="G13" s="62"/>
      <c r="H13" s="63"/>
      <c r="I13" s="63"/>
      <c r="J13" s="63"/>
      <c r="K13" s="19">
        <f t="shared" si="1"/>
        <v>0</v>
      </c>
    </row>
    <row r="14" spans="1:12" ht="41.4" x14ac:dyDescent="0.3">
      <c r="A14" s="7">
        <v>7</v>
      </c>
      <c r="B14" s="53" t="s">
        <v>73</v>
      </c>
      <c r="C14" s="54"/>
      <c r="D14" s="55"/>
      <c r="E14" s="65"/>
      <c r="F14" s="55">
        <f>SUM(F12:F13)</f>
        <v>160</v>
      </c>
      <c r="G14" s="53" t="s">
        <v>74</v>
      </c>
      <c r="H14" s="56"/>
      <c r="I14" s="55"/>
      <c r="J14" s="57"/>
      <c r="K14" s="58">
        <f>SUM(K11:K12)</f>
        <v>0</v>
      </c>
    </row>
    <row r="15" spans="1:12" x14ac:dyDescent="0.3">
      <c r="A15" s="7">
        <v>8</v>
      </c>
      <c r="B15" s="40" t="s">
        <v>75</v>
      </c>
      <c r="C15" s="51"/>
      <c r="D15" s="43"/>
      <c r="E15" s="43"/>
      <c r="F15" s="43"/>
      <c r="G15" s="7"/>
      <c r="H15" s="21"/>
      <c r="I15" s="19"/>
      <c r="J15" s="19"/>
      <c r="K15" s="19"/>
    </row>
    <row r="16" spans="1:12" ht="27.6" x14ac:dyDescent="0.3">
      <c r="A16" s="7">
        <v>9</v>
      </c>
      <c r="B16" s="7" t="s">
        <v>76</v>
      </c>
      <c r="C16" s="51" t="s">
        <v>38</v>
      </c>
      <c r="D16" s="11">
        <v>30</v>
      </c>
      <c r="E16" s="10">
        <v>31</v>
      </c>
      <c r="F16" s="10">
        <f>D16*E16</f>
        <v>930</v>
      </c>
      <c r="G16" s="7" t="s">
        <v>155</v>
      </c>
      <c r="H16" s="8" t="s">
        <v>35</v>
      </c>
      <c r="I16" s="67">
        <v>30</v>
      </c>
      <c r="J16" s="10">
        <f>149*0.8</f>
        <v>119.2</v>
      </c>
      <c r="K16" s="11">
        <f t="shared" ref="K16:K27" si="3">J16*I16</f>
        <v>3576</v>
      </c>
    </row>
    <row r="17" spans="1:11" ht="69" x14ac:dyDescent="0.3">
      <c r="A17" s="7">
        <v>10</v>
      </c>
      <c r="B17" s="7" t="s">
        <v>37</v>
      </c>
      <c r="C17" s="68" t="s">
        <v>38</v>
      </c>
      <c r="D17" s="11">
        <v>30</v>
      </c>
      <c r="E17" s="10">
        <v>25</v>
      </c>
      <c r="F17" s="10">
        <f t="shared" ref="F17:F19" si="4">D17*E17</f>
        <v>750</v>
      </c>
      <c r="G17" s="12" t="s">
        <v>143</v>
      </c>
      <c r="H17" s="8" t="s">
        <v>35</v>
      </c>
      <c r="I17" s="10">
        <v>30</v>
      </c>
      <c r="J17" s="10">
        <f>17.45*0.8</f>
        <v>13.96</v>
      </c>
      <c r="K17" s="11">
        <f t="shared" si="3"/>
        <v>418.8</v>
      </c>
    </row>
    <row r="18" spans="1:11" ht="27.6" x14ac:dyDescent="0.3">
      <c r="A18" s="7">
        <v>11</v>
      </c>
      <c r="B18" s="44"/>
      <c r="C18" s="69"/>
      <c r="D18" s="70"/>
      <c r="E18" s="10"/>
      <c r="F18" s="10"/>
      <c r="G18" s="12" t="s">
        <v>42</v>
      </c>
      <c r="H18" s="15" t="s">
        <v>43</v>
      </c>
      <c r="I18" s="67">
        <v>1</v>
      </c>
      <c r="J18" s="10">
        <v>92.5</v>
      </c>
      <c r="K18" s="11">
        <f t="shared" si="3"/>
        <v>92.5</v>
      </c>
    </row>
    <row r="19" spans="1:11" ht="55.2" x14ac:dyDescent="0.3">
      <c r="A19" s="7">
        <v>12</v>
      </c>
      <c r="B19" s="7" t="s">
        <v>77</v>
      </c>
      <c r="C19" s="21" t="s">
        <v>52</v>
      </c>
      <c r="D19" s="11">
        <v>1</v>
      </c>
      <c r="E19" s="11">
        <v>750</v>
      </c>
      <c r="F19" s="10">
        <f t="shared" si="4"/>
        <v>750</v>
      </c>
      <c r="G19" s="12" t="s">
        <v>145</v>
      </c>
      <c r="H19" s="15" t="s">
        <v>41</v>
      </c>
      <c r="I19" s="11">
        <v>1</v>
      </c>
      <c r="J19" s="115" t="s">
        <v>146</v>
      </c>
      <c r="K19" s="11">
        <v>0</v>
      </c>
    </row>
    <row r="20" spans="1:11" ht="41.4" x14ac:dyDescent="0.3">
      <c r="A20" s="7">
        <v>13</v>
      </c>
      <c r="B20" s="7"/>
      <c r="C20" s="21"/>
      <c r="D20" s="11"/>
      <c r="E20" s="11"/>
      <c r="F20" s="10"/>
      <c r="G20" s="12" t="s">
        <v>47</v>
      </c>
      <c r="H20" s="15" t="s">
        <v>41</v>
      </c>
      <c r="I20" s="11">
        <v>1</v>
      </c>
      <c r="J20" s="11">
        <f>1105*0.8</f>
        <v>884</v>
      </c>
      <c r="K20" s="11">
        <f t="shared" si="3"/>
        <v>884</v>
      </c>
    </row>
    <row r="21" spans="1:11" ht="41.4" x14ac:dyDescent="0.3">
      <c r="A21" s="7">
        <v>14</v>
      </c>
      <c r="B21" s="7"/>
      <c r="C21" s="21"/>
      <c r="D21" s="11"/>
      <c r="E21" s="11"/>
      <c r="F21" s="10"/>
      <c r="G21" s="12" t="s">
        <v>156</v>
      </c>
      <c r="H21" s="15" t="s">
        <v>35</v>
      </c>
      <c r="I21" s="11">
        <v>1</v>
      </c>
      <c r="J21" s="11">
        <f>1322*0.8</f>
        <v>1057.6000000000001</v>
      </c>
      <c r="K21" s="11">
        <f t="shared" si="3"/>
        <v>1057.6000000000001</v>
      </c>
    </row>
    <row r="22" spans="1:11" ht="27.6" x14ac:dyDescent="0.3">
      <c r="A22" s="7">
        <v>15</v>
      </c>
      <c r="B22" s="7" t="s">
        <v>157</v>
      </c>
      <c r="C22" s="21" t="s">
        <v>41</v>
      </c>
      <c r="D22" s="11">
        <v>1</v>
      </c>
      <c r="E22" s="11">
        <v>300</v>
      </c>
      <c r="F22" s="10">
        <f t="shared" ref="F22" si="5">D22*E22</f>
        <v>300</v>
      </c>
      <c r="G22" s="12" t="s">
        <v>158</v>
      </c>
      <c r="H22" s="15" t="s">
        <v>41</v>
      </c>
      <c r="I22" s="11">
        <v>1</v>
      </c>
      <c r="J22" s="11">
        <f>215.5*0.8</f>
        <v>172.4</v>
      </c>
      <c r="K22" s="11">
        <f t="shared" si="3"/>
        <v>172.4</v>
      </c>
    </row>
    <row r="23" spans="1:11" ht="27.6" x14ac:dyDescent="0.3">
      <c r="A23" s="7">
        <v>16</v>
      </c>
      <c r="B23" s="7"/>
      <c r="C23" s="21"/>
      <c r="D23" s="11"/>
      <c r="E23" s="11"/>
      <c r="F23" s="10"/>
      <c r="G23" s="12" t="s">
        <v>149</v>
      </c>
      <c r="H23" s="15" t="s">
        <v>41</v>
      </c>
      <c r="I23" s="11">
        <v>1</v>
      </c>
      <c r="J23" s="11">
        <f>2305*0.8</f>
        <v>1844</v>
      </c>
      <c r="K23" s="11">
        <f t="shared" si="3"/>
        <v>1844</v>
      </c>
    </row>
    <row r="24" spans="1:11" ht="27.6" x14ac:dyDescent="0.3">
      <c r="A24" s="7">
        <v>17</v>
      </c>
      <c r="B24" s="7"/>
      <c r="C24" s="21"/>
      <c r="D24" s="11"/>
      <c r="E24" s="11"/>
      <c r="F24" s="10"/>
      <c r="G24" s="12" t="s">
        <v>159</v>
      </c>
      <c r="H24" s="15" t="s">
        <v>41</v>
      </c>
      <c r="I24" s="11">
        <v>1</v>
      </c>
      <c r="J24" s="11">
        <f>658.3*0.8</f>
        <v>526.64</v>
      </c>
      <c r="K24" s="11">
        <f t="shared" si="3"/>
        <v>526.64</v>
      </c>
    </row>
    <row r="25" spans="1:11" ht="41.4" x14ac:dyDescent="0.3">
      <c r="A25" s="7">
        <v>18</v>
      </c>
      <c r="B25" s="7"/>
      <c r="C25" s="59"/>
      <c r="D25" s="11"/>
      <c r="E25" s="11"/>
      <c r="F25" s="10"/>
      <c r="G25" s="12" t="s">
        <v>160</v>
      </c>
      <c r="H25" s="15" t="s">
        <v>41</v>
      </c>
      <c r="I25" s="11">
        <v>1</v>
      </c>
      <c r="J25" s="11">
        <f>700*0.8</f>
        <v>560</v>
      </c>
      <c r="K25" s="11">
        <f t="shared" si="3"/>
        <v>560</v>
      </c>
    </row>
    <row r="26" spans="1:11" x14ac:dyDescent="0.3">
      <c r="A26" s="7">
        <v>19</v>
      </c>
      <c r="B26" s="7" t="s">
        <v>78</v>
      </c>
      <c r="C26" s="21" t="s">
        <v>52</v>
      </c>
      <c r="D26" s="11">
        <v>1</v>
      </c>
      <c r="E26" s="11">
        <v>1000</v>
      </c>
      <c r="F26" s="10">
        <f t="shared" ref="F26:F27" si="6">D26*E26</f>
        <v>1000</v>
      </c>
      <c r="G26" s="12" t="s">
        <v>168</v>
      </c>
      <c r="H26" s="15" t="s">
        <v>35</v>
      </c>
      <c r="I26" s="11">
        <v>3</v>
      </c>
      <c r="J26" s="11">
        <v>86</v>
      </c>
      <c r="K26" s="11">
        <f t="shared" si="3"/>
        <v>258</v>
      </c>
    </row>
    <row r="27" spans="1:11" ht="27.6" x14ac:dyDescent="0.3">
      <c r="A27" s="7">
        <v>20</v>
      </c>
      <c r="B27" s="7" t="s">
        <v>54</v>
      </c>
      <c r="C27" s="51" t="s">
        <v>38</v>
      </c>
      <c r="D27" s="11">
        <v>4</v>
      </c>
      <c r="E27" s="11">
        <v>25</v>
      </c>
      <c r="F27" s="10">
        <f t="shared" si="6"/>
        <v>100</v>
      </c>
      <c r="G27" s="72" t="s">
        <v>56</v>
      </c>
      <c r="H27" s="73" t="s">
        <v>41</v>
      </c>
      <c r="I27" s="67">
        <v>2</v>
      </c>
      <c r="J27" s="63">
        <v>30.83</v>
      </c>
      <c r="K27" s="11">
        <f t="shared" si="3"/>
        <v>61.66</v>
      </c>
    </row>
    <row r="28" spans="1:11" ht="41.4" x14ac:dyDescent="0.3">
      <c r="A28" s="7">
        <v>21</v>
      </c>
      <c r="B28" s="74" t="s">
        <v>79</v>
      </c>
      <c r="C28" s="75"/>
      <c r="D28" s="75"/>
      <c r="E28" s="76"/>
      <c r="F28" s="77">
        <f>SUM(F16:F27)</f>
        <v>3830</v>
      </c>
      <c r="G28" s="53" t="s">
        <v>80</v>
      </c>
      <c r="H28" s="75"/>
      <c r="I28" s="75"/>
      <c r="J28" s="75"/>
      <c r="K28" s="77">
        <f>SUM(K16:K27)</f>
        <v>9451.6</v>
      </c>
    </row>
    <row r="29" spans="1:11" x14ac:dyDescent="0.3">
      <c r="A29" s="7">
        <v>22</v>
      </c>
      <c r="B29" s="40" t="s">
        <v>81</v>
      </c>
      <c r="C29" s="51"/>
      <c r="D29" s="43"/>
      <c r="E29" s="43"/>
      <c r="F29" s="78"/>
      <c r="G29" s="79"/>
      <c r="H29" s="80"/>
      <c r="I29" s="43"/>
      <c r="J29" s="43"/>
      <c r="K29" s="43"/>
    </row>
    <row r="30" spans="1:11" ht="55.2" x14ac:dyDescent="0.3">
      <c r="A30" s="7">
        <v>23</v>
      </c>
      <c r="B30" s="7" t="s">
        <v>147</v>
      </c>
      <c r="C30" s="59" t="s">
        <v>52</v>
      </c>
      <c r="D30" s="11">
        <v>1</v>
      </c>
      <c r="E30" s="11">
        <v>1000</v>
      </c>
      <c r="F30" s="11">
        <f t="shared" ref="F30" si="7">D30*E30</f>
        <v>1000</v>
      </c>
      <c r="G30" s="12" t="s">
        <v>142</v>
      </c>
      <c r="H30" s="15" t="s">
        <v>41</v>
      </c>
      <c r="I30" s="11">
        <v>1</v>
      </c>
      <c r="J30" s="115" t="s">
        <v>146</v>
      </c>
      <c r="K30" s="11">
        <v>0</v>
      </c>
    </row>
    <row r="31" spans="1:11" ht="27.6" x14ac:dyDescent="0.3">
      <c r="A31" s="7">
        <v>24</v>
      </c>
      <c r="B31" s="7"/>
      <c r="C31" s="59"/>
      <c r="D31" s="11"/>
      <c r="E31" s="11"/>
      <c r="F31" s="11"/>
      <c r="G31" s="12" t="s">
        <v>45</v>
      </c>
      <c r="H31" s="15" t="s">
        <v>41</v>
      </c>
      <c r="I31" s="11">
        <v>1</v>
      </c>
      <c r="J31" s="11">
        <v>200</v>
      </c>
      <c r="K31" s="43">
        <f t="shared" ref="K31:K37" si="8">I31*J31</f>
        <v>200</v>
      </c>
    </row>
    <row r="32" spans="1:11" ht="55.2" x14ac:dyDescent="0.3">
      <c r="A32" s="7">
        <v>25</v>
      </c>
      <c r="B32" s="7"/>
      <c r="C32" s="59"/>
      <c r="D32" s="11"/>
      <c r="E32" s="11"/>
      <c r="F32" s="11"/>
      <c r="G32" s="12" t="s">
        <v>162</v>
      </c>
      <c r="H32" s="15" t="s">
        <v>41</v>
      </c>
      <c r="I32" s="11">
        <v>1</v>
      </c>
      <c r="J32" s="115" t="s">
        <v>146</v>
      </c>
      <c r="K32" s="11">
        <v>0</v>
      </c>
    </row>
    <row r="33" spans="1:13" ht="27.6" x14ac:dyDescent="0.3">
      <c r="A33" s="7">
        <v>26</v>
      </c>
      <c r="B33" s="7"/>
      <c r="C33" s="59"/>
      <c r="D33" s="11"/>
      <c r="E33" s="11"/>
      <c r="F33" s="11"/>
      <c r="G33" s="12" t="s">
        <v>151</v>
      </c>
      <c r="H33" s="15" t="s">
        <v>41</v>
      </c>
      <c r="I33" s="11">
        <v>1</v>
      </c>
      <c r="J33" s="11">
        <v>400</v>
      </c>
      <c r="K33" s="43">
        <f t="shared" si="8"/>
        <v>400</v>
      </c>
    </row>
    <row r="34" spans="1:13" x14ac:dyDescent="0.3">
      <c r="A34" s="7">
        <v>27</v>
      </c>
      <c r="B34" s="81"/>
      <c r="C34" s="21"/>
      <c r="D34" s="82"/>
      <c r="E34" s="11"/>
      <c r="F34" s="11"/>
      <c r="G34" s="12" t="s">
        <v>152</v>
      </c>
      <c r="H34" s="15" t="s">
        <v>35</v>
      </c>
      <c r="I34" s="11">
        <v>10</v>
      </c>
      <c r="J34" s="11">
        <v>3</v>
      </c>
      <c r="K34" s="43">
        <f t="shared" si="8"/>
        <v>30</v>
      </c>
    </row>
    <row r="35" spans="1:13" x14ac:dyDescent="0.3">
      <c r="A35" s="7">
        <v>28</v>
      </c>
      <c r="B35" s="81"/>
      <c r="C35" s="21"/>
      <c r="D35" s="82"/>
      <c r="E35" s="11"/>
      <c r="F35" s="11"/>
      <c r="G35" s="12" t="s">
        <v>163</v>
      </c>
      <c r="H35" s="15" t="s">
        <v>41</v>
      </c>
      <c r="I35" s="11">
        <v>1</v>
      </c>
      <c r="J35" s="11">
        <v>150</v>
      </c>
      <c r="K35" s="43">
        <f t="shared" si="8"/>
        <v>150</v>
      </c>
    </row>
    <row r="36" spans="1:13" ht="27.6" x14ac:dyDescent="0.5">
      <c r="A36" s="7">
        <v>29</v>
      </c>
      <c r="B36" s="81"/>
      <c r="C36" s="21"/>
      <c r="D36" s="82"/>
      <c r="E36" s="11"/>
      <c r="F36" s="11"/>
      <c r="G36" s="12" t="s">
        <v>50</v>
      </c>
      <c r="H36" s="15" t="s">
        <v>41</v>
      </c>
      <c r="I36" s="11">
        <v>3</v>
      </c>
      <c r="J36" s="11">
        <f>359*0.8</f>
        <v>287.2</v>
      </c>
      <c r="K36" s="43">
        <f t="shared" si="8"/>
        <v>861.59999999999991</v>
      </c>
      <c r="M36" s="162"/>
    </row>
    <row r="37" spans="1:13" ht="41.4" x14ac:dyDescent="0.5">
      <c r="A37" s="7">
        <v>30</v>
      </c>
      <c r="B37" s="81"/>
      <c r="C37" s="21"/>
      <c r="D37" s="82"/>
      <c r="E37" s="11"/>
      <c r="F37" s="11"/>
      <c r="G37" s="12" t="s">
        <v>53</v>
      </c>
      <c r="H37" s="51" t="s">
        <v>38</v>
      </c>
      <c r="I37" s="11">
        <v>3</v>
      </c>
      <c r="J37" s="11">
        <f>41*0.8</f>
        <v>32.800000000000004</v>
      </c>
      <c r="K37" s="43">
        <f t="shared" si="8"/>
        <v>98.4</v>
      </c>
      <c r="M37" s="162"/>
    </row>
    <row r="38" spans="1:13" ht="27.6" x14ac:dyDescent="0.3">
      <c r="A38" s="7">
        <v>31</v>
      </c>
      <c r="B38" s="81"/>
      <c r="C38" s="21"/>
      <c r="D38" s="82"/>
      <c r="E38" s="11"/>
      <c r="F38" s="11"/>
      <c r="G38" s="12" t="s">
        <v>165</v>
      </c>
      <c r="H38" s="15" t="s">
        <v>41</v>
      </c>
      <c r="I38" s="11">
        <v>2</v>
      </c>
      <c r="J38" s="11">
        <v>360</v>
      </c>
      <c r="K38" s="43">
        <f>I38*J38</f>
        <v>720</v>
      </c>
      <c r="M38" s="163"/>
    </row>
    <row r="39" spans="1:13" x14ac:dyDescent="0.3">
      <c r="A39" s="7">
        <v>32</v>
      </c>
      <c r="B39" s="40"/>
      <c r="C39" s="51"/>
      <c r="D39" s="43"/>
      <c r="E39" s="43"/>
      <c r="F39" s="78"/>
      <c r="G39" s="12"/>
      <c r="H39" s="15"/>
      <c r="I39" s="11"/>
      <c r="J39" s="115"/>
      <c r="K39" s="11"/>
    </row>
    <row r="40" spans="1:13" ht="41.4" x14ac:dyDescent="0.3">
      <c r="A40" s="7">
        <v>33</v>
      </c>
      <c r="B40" s="53" t="s">
        <v>82</v>
      </c>
      <c r="C40" s="54"/>
      <c r="D40" s="55"/>
      <c r="E40" s="55"/>
      <c r="F40" s="55">
        <f>SUM(F30:F39)</f>
        <v>1000</v>
      </c>
      <c r="G40" s="84" t="s">
        <v>83</v>
      </c>
      <c r="H40" s="56"/>
      <c r="I40" s="55"/>
      <c r="J40" s="65"/>
      <c r="K40" s="55">
        <f>SUM(K30:K39)</f>
        <v>2460</v>
      </c>
    </row>
    <row r="41" spans="1:13" ht="27.6" x14ac:dyDescent="0.3">
      <c r="A41" s="7">
        <v>34</v>
      </c>
      <c r="B41" s="85"/>
      <c r="C41" s="86"/>
      <c r="D41" s="85"/>
      <c r="E41" s="86"/>
      <c r="F41" s="87"/>
      <c r="G41" s="88" t="s">
        <v>84</v>
      </c>
      <c r="H41" s="89"/>
      <c r="I41" s="90"/>
      <c r="J41" s="90"/>
      <c r="K41" s="91">
        <f>K40+K28+K14+K10</f>
        <v>11911.6</v>
      </c>
    </row>
    <row r="42" spans="1:13" ht="27.6" x14ac:dyDescent="0.3">
      <c r="A42" s="7">
        <v>35</v>
      </c>
      <c r="B42" s="88" t="s">
        <v>85</v>
      </c>
      <c r="C42" s="89"/>
      <c r="D42" s="92"/>
      <c r="E42" s="87"/>
      <c r="F42" s="93">
        <f>F10+F40+F28+F14</f>
        <v>4990</v>
      </c>
      <c r="G42" s="94" t="s">
        <v>86</v>
      </c>
      <c r="H42" s="95">
        <v>0.03</v>
      </c>
      <c r="I42" s="90"/>
      <c r="J42" s="90"/>
      <c r="K42" s="91">
        <f>K41*H42</f>
        <v>357.34800000000001</v>
      </c>
    </row>
    <row r="43" spans="1:13" x14ac:dyDescent="0.3">
      <c r="A43" s="7">
        <v>36</v>
      </c>
      <c r="B43" s="94"/>
      <c r="C43" s="96"/>
      <c r="D43" s="92"/>
      <c r="E43" s="87"/>
      <c r="F43" s="93"/>
      <c r="G43" s="97" t="s">
        <v>87</v>
      </c>
      <c r="H43" s="89"/>
      <c r="I43" s="90"/>
      <c r="J43" s="90"/>
      <c r="K43" s="91">
        <f>K41+K42</f>
        <v>12268.948</v>
      </c>
    </row>
    <row r="44" spans="1:13" x14ac:dyDescent="0.3">
      <c r="A44" s="7">
        <v>37</v>
      </c>
      <c r="B44" s="97" t="s">
        <v>88</v>
      </c>
      <c r="C44" s="98"/>
      <c r="D44" s="92"/>
      <c r="E44" s="43"/>
      <c r="F44" s="93">
        <f>F42</f>
        <v>4990</v>
      </c>
      <c r="G44" s="97" t="s">
        <v>89</v>
      </c>
      <c r="H44" s="98"/>
      <c r="I44" s="90"/>
      <c r="J44" s="90"/>
      <c r="K44" s="91">
        <f>F44+K43</f>
        <v>17258.948</v>
      </c>
    </row>
    <row r="45" spans="1:13" x14ac:dyDescent="0.3">
      <c r="A45" s="7">
        <v>38</v>
      </c>
      <c r="B45" s="99"/>
      <c r="C45" s="98"/>
      <c r="D45" s="99"/>
      <c r="E45" s="98"/>
      <c r="F45" s="99"/>
      <c r="G45" s="97" t="s">
        <v>90</v>
      </c>
      <c r="H45" s="98"/>
      <c r="I45" s="90"/>
      <c r="J45" s="90"/>
      <c r="K45" s="91">
        <f>K46/6</f>
        <v>3451.7896000000001</v>
      </c>
    </row>
    <row r="46" spans="1:13" x14ac:dyDescent="0.3">
      <c r="A46" s="7">
        <v>39</v>
      </c>
      <c r="B46" s="99"/>
      <c r="C46" s="98"/>
      <c r="D46" s="99"/>
      <c r="E46" s="98"/>
      <c r="F46" s="99"/>
      <c r="G46" s="97" t="s">
        <v>91</v>
      </c>
      <c r="H46" s="98"/>
      <c r="I46" s="90"/>
      <c r="J46" s="90"/>
      <c r="K46" s="91">
        <f>K44*1.2</f>
        <v>20710.7376</v>
      </c>
    </row>
  </sheetData>
  <mergeCells count="3">
    <mergeCell ref="B2:L2"/>
    <mergeCell ref="B4:L5"/>
    <mergeCell ref="F3:G3"/>
  </mergeCells>
  <hyperlinks>
    <hyperlink ref="B1" location="Загальна!A1" display="Загальн" xr:uid="{C2C407F1-433F-414D-AE7B-FA3BD39EB889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26494-106B-4DED-A826-9F04DC8C8FF8}">
  <dimension ref="A1:O48"/>
  <sheetViews>
    <sheetView showGridLines="0" topLeftCell="C22" zoomScaleNormal="100" workbookViewId="0">
      <selection activeCell="J32" sqref="J32"/>
    </sheetView>
  </sheetViews>
  <sheetFormatPr defaultRowHeight="14.4" x14ac:dyDescent="0.3"/>
  <cols>
    <col min="1" max="1" width="6" bestFit="1" customWidth="1"/>
    <col min="2" max="2" width="47.44140625" customWidth="1"/>
    <col min="3" max="3" width="8" customWidth="1"/>
    <col min="4" max="4" width="7.33203125" customWidth="1"/>
    <col min="5" max="5" width="9.109375" customWidth="1"/>
    <col min="6" max="6" width="9.88671875" customWidth="1"/>
    <col min="7" max="7" width="51.109375" customWidth="1"/>
    <col min="9" max="9" width="10.33203125" customWidth="1"/>
    <col min="10" max="10" width="11.109375" customWidth="1"/>
    <col min="11" max="11" width="13.6640625" customWidth="1"/>
    <col min="13" max="13" width="2.5546875" customWidth="1"/>
    <col min="14" max="15" width="8.88671875" hidden="1" customWidth="1"/>
  </cols>
  <sheetData>
    <row r="1" spans="1:11" x14ac:dyDescent="0.3">
      <c r="B1" s="160" t="s">
        <v>189</v>
      </c>
    </row>
    <row r="2" spans="1:11" x14ac:dyDescent="0.3">
      <c r="A2" s="201" t="s">
        <v>167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82.8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1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1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1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1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1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1" x14ac:dyDescent="0.3">
      <c r="A15" s="7">
        <v>9</v>
      </c>
      <c r="B15" s="7" t="s">
        <v>76</v>
      </c>
      <c r="C15" s="51" t="s">
        <v>38</v>
      </c>
      <c r="D15" s="11">
        <v>55</v>
      </c>
      <c r="E15" s="10">
        <v>31</v>
      </c>
      <c r="F15" s="10">
        <f>D15*E15</f>
        <v>1705</v>
      </c>
      <c r="G15" s="7" t="s">
        <v>155</v>
      </c>
      <c r="H15" s="8" t="s">
        <v>35</v>
      </c>
      <c r="I15" s="67">
        <f>D15*1.05</f>
        <v>57.75</v>
      </c>
      <c r="J15" s="10">
        <f>149*0.8</f>
        <v>119.2</v>
      </c>
      <c r="K15" s="11">
        <f t="shared" ref="K15:K26" si="3">J15*I15</f>
        <v>6883.8</v>
      </c>
    </row>
    <row r="16" spans="1:11" ht="41.4" x14ac:dyDescent="0.3">
      <c r="A16" s="7">
        <v>10</v>
      </c>
      <c r="B16" s="7" t="s">
        <v>37</v>
      </c>
      <c r="C16" s="68" t="s">
        <v>38</v>
      </c>
      <c r="D16" s="11">
        <v>50</v>
      </c>
      <c r="E16" s="10">
        <v>25</v>
      </c>
      <c r="F16" s="10">
        <f t="shared" ref="F16:F18" si="4">D16*E16</f>
        <v>1250</v>
      </c>
      <c r="G16" s="12" t="s">
        <v>143</v>
      </c>
      <c r="H16" s="8" t="s">
        <v>35</v>
      </c>
      <c r="I16" s="10">
        <f>D16</f>
        <v>50</v>
      </c>
      <c r="J16" s="10">
        <f>17.45*0.8</f>
        <v>13.96</v>
      </c>
      <c r="K16" s="11">
        <f t="shared" si="3"/>
        <v>698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</row>
    <row r="18" spans="1:11" ht="27.6" x14ac:dyDescent="0.3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145</v>
      </c>
      <c r="H18" s="15" t="s">
        <v>41</v>
      </c>
      <c r="I18" s="11">
        <v>1</v>
      </c>
      <c r="J18" s="115" t="s">
        <v>146</v>
      </c>
      <c r="K18" s="11">
        <v>0</v>
      </c>
    </row>
    <row r="19" spans="1:11" ht="27.6" x14ac:dyDescent="0.3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</row>
    <row r="20" spans="1:11" ht="27.6" x14ac:dyDescent="0.3">
      <c r="A20" s="7">
        <v>14</v>
      </c>
      <c r="B20" s="7"/>
      <c r="C20" s="21"/>
      <c r="D20" s="11"/>
      <c r="E20" s="11"/>
      <c r="F20" s="10"/>
      <c r="G20" s="12" t="s">
        <v>156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</row>
    <row r="21" spans="1:11" ht="27.6" x14ac:dyDescent="0.3">
      <c r="A21" s="7">
        <v>15</v>
      </c>
      <c r="B21" s="7" t="s">
        <v>157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158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</row>
    <row r="22" spans="1:11" x14ac:dyDescent="0.3">
      <c r="A22" s="7">
        <v>16</v>
      </c>
      <c r="B22" s="7"/>
      <c r="C22" s="21"/>
      <c r="D22" s="11"/>
      <c r="E22" s="11"/>
      <c r="F22" s="10"/>
      <c r="G22" s="12" t="s">
        <v>149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</row>
    <row r="23" spans="1:11" ht="27.6" x14ac:dyDescent="0.3">
      <c r="A23" s="7">
        <v>17</v>
      </c>
      <c r="B23" s="7"/>
      <c r="C23" s="21"/>
      <c r="D23" s="11"/>
      <c r="E23" s="11"/>
      <c r="F23" s="10"/>
      <c r="G23" s="12" t="s">
        <v>159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</row>
    <row r="24" spans="1:11" ht="27.6" x14ac:dyDescent="0.3">
      <c r="A24" s="7">
        <v>18</v>
      </c>
      <c r="B24" s="7"/>
      <c r="C24" s="59"/>
      <c r="D24" s="11"/>
      <c r="E24" s="11"/>
      <c r="F24" s="10"/>
      <c r="G24" s="12" t="s">
        <v>160</v>
      </c>
      <c r="H24" s="15" t="s">
        <v>41</v>
      </c>
      <c r="I24" s="11">
        <v>1</v>
      </c>
      <c r="J24" s="11">
        <f>700*0.8</f>
        <v>560</v>
      </c>
      <c r="K24" s="11">
        <f t="shared" si="3"/>
        <v>560</v>
      </c>
    </row>
    <row r="25" spans="1:11" x14ac:dyDescent="0.3">
      <c r="A25" s="7">
        <v>19</v>
      </c>
      <c r="B25" s="7" t="s">
        <v>78</v>
      </c>
      <c r="C25" s="21" t="s">
        <v>52</v>
      </c>
      <c r="D25" s="11">
        <v>1</v>
      </c>
      <c r="E25" s="11">
        <v>1500</v>
      </c>
      <c r="F25" s="10">
        <f t="shared" ref="F25:F26" si="6">D25*E25</f>
        <v>1500</v>
      </c>
      <c r="G25" s="12" t="s">
        <v>168</v>
      </c>
      <c r="H25" s="15" t="s">
        <v>35</v>
      </c>
      <c r="I25" s="11">
        <v>5</v>
      </c>
      <c r="J25" s="11">
        <v>86</v>
      </c>
      <c r="K25" s="11">
        <f t="shared" si="3"/>
        <v>430</v>
      </c>
    </row>
    <row r="26" spans="1:11" x14ac:dyDescent="0.3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</row>
    <row r="27" spans="1:11" ht="27.6" x14ac:dyDescent="0.3">
      <c r="A27" s="7">
        <v>21</v>
      </c>
      <c r="B27" s="74" t="s">
        <v>79</v>
      </c>
      <c r="C27" s="75"/>
      <c r="D27" s="75"/>
      <c r="E27" s="76"/>
      <c r="F27" s="77">
        <f>SUM(F15:F26)</f>
        <v>5605</v>
      </c>
      <c r="G27" s="53" t="s">
        <v>80</v>
      </c>
      <c r="H27" s="75"/>
      <c r="I27" s="75"/>
      <c r="J27" s="75"/>
      <c r="K27" s="77">
        <f>SUM(K15:K26)</f>
        <v>13210.599999999999</v>
      </c>
    </row>
    <row r="28" spans="1:11" x14ac:dyDescent="0.3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</row>
    <row r="29" spans="1:11" ht="27.6" x14ac:dyDescent="0.3">
      <c r="A29" s="7">
        <v>23</v>
      </c>
      <c r="B29" s="7" t="s">
        <v>147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142</v>
      </c>
      <c r="H29" s="15" t="s">
        <v>41</v>
      </c>
      <c r="I29" s="11">
        <v>1</v>
      </c>
      <c r="J29" s="115" t="s">
        <v>146</v>
      </c>
      <c r="K29" s="11">
        <v>0</v>
      </c>
    </row>
    <row r="30" spans="1:11" x14ac:dyDescent="0.3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7" si="8">I30*J30</f>
        <v>200</v>
      </c>
    </row>
    <row r="31" spans="1:11" ht="27.6" x14ac:dyDescent="0.3">
      <c r="A31" s="7">
        <v>25</v>
      </c>
      <c r="B31" s="7"/>
      <c r="C31" s="59"/>
      <c r="D31" s="11"/>
      <c r="E31" s="11"/>
      <c r="F31" s="11"/>
      <c r="G31" s="12" t="s">
        <v>162</v>
      </c>
      <c r="H31" s="15" t="s">
        <v>41</v>
      </c>
      <c r="I31" s="11">
        <v>1</v>
      </c>
      <c r="J31" s="115" t="s">
        <v>146</v>
      </c>
      <c r="K31" s="11">
        <v>0</v>
      </c>
    </row>
    <row r="32" spans="1:11" x14ac:dyDescent="0.3">
      <c r="A32" s="7">
        <v>26</v>
      </c>
      <c r="B32" s="7"/>
      <c r="C32" s="59"/>
      <c r="D32" s="11"/>
      <c r="E32" s="11"/>
      <c r="F32" s="11"/>
      <c r="G32" s="12" t="s">
        <v>151</v>
      </c>
      <c r="H32" s="15" t="s">
        <v>41</v>
      </c>
      <c r="I32" s="11">
        <v>1</v>
      </c>
      <c r="J32" s="11">
        <v>400</v>
      </c>
      <c r="K32" s="43">
        <f t="shared" si="8"/>
        <v>400</v>
      </c>
    </row>
    <row r="33" spans="1:11" x14ac:dyDescent="0.3">
      <c r="A33" s="7">
        <v>27</v>
      </c>
      <c r="B33" s="81"/>
      <c r="C33" s="21"/>
      <c r="D33" s="82"/>
      <c r="E33" s="11"/>
      <c r="F33" s="11"/>
      <c r="G33" s="12" t="s">
        <v>152</v>
      </c>
      <c r="H33" s="15" t="s">
        <v>35</v>
      </c>
      <c r="I33" s="11">
        <v>3</v>
      </c>
      <c r="J33" s="11">
        <v>3</v>
      </c>
      <c r="K33" s="43">
        <f t="shared" si="8"/>
        <v>9</v>
      </c>
    </row>
    <row r="34" spans="1:11" x14ac:dyDescent="0.3">
      <c r="A34" s="7">
        <v>28</v>
      </c>
      <c r="B34" s="81"/>
      <c r="C34" s="21"/>
      <c r="D34" s="82"/>
      <c r="E34" s="11"/>
      <c r="F34" s="11"/>
      <c r="G34" s="12" t="s">
        <v>163</v>
      </c>
      <c r="H34" s="15" t="s">
        <v>41</v>
      </c>
      <c r="I34" s="11">
        <v>1</v>
      </c>
      <c r="J34" s="11">
        <v>150</v>
      </c>
      <c r="K34" s="43">
        <f t="shared" si="8"/>
        <v>150</v>
      </c>
    </row>
    <row r="35" spans="1:11" ht="27.6" x14ac:dyDescent="0.3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4</v>
      </c>
      <c r="J35" s="11">
        <f>359*0.8</f>
        <v>287.2</v>
      </c>
      <c r="K35" s="43">
        <f t="shared" si="8"/>
        <v>1148.8</v>
      </c>
    </row>
    <row r="36" spans="1:11" x14ac:dyDescent="0.3">
      <c r="A36" s="7">
        <v>30</v>
      </c>
      <c r="B36" s="81"/>
      <c r="C36" s="21"/>
      <c r="D36" s="82"/>
      <c r="E36" s="11"/>
      <c r="F36" s="11"/>
      <c r="G36" s="12"/>
      <c r="H36" s="15"/>
      <c r="I36" s="11"/>
      <c r="J36" s="11"/>
      <c r="K36" s="43"/>
    </row>
    <row r="37" spans="1:11" ht="27.6" x14ac:dyDescent="0.3">
      <c r="A37" s="7">
        <v>31</v>
      </c>
      <c r="B37" s="81"/>
      <c r="C37" s="21"/>
      <c r="D37" s="82"/>
      <c r="E37" s="11"/>
      <c r="F37" s="11"/>
      <c r="G37" s="12" t="s">
        <v>53</v>
      </c>
      <c r="H37" s="51" t="s">
        <v>38</v>
      </c>
      <c r="I37" s="11">
        <v>3</v>
      </c>
      <c r="J37" s="11">
        <f>41*0.8</f>
        <v>32.800000000000004</v>
      </c>
      <c r="K37" s="43">
        <f t="shared" si="8"/>
        <v>98.4</v>
      </c>
    </row>
    <row r="38" spans="1:11" x14ac:dyDescent="0.3">
      <c r="A38" s="7">
        <v>32</v>
      </c>
      <c r="B38" s="40"/>
      <c r="C38" s="51"/>
      <c r="D38" s="43"/>
      <c r="E38" s="43"/>
      <c r="F38" s="78"/>
      <c r="G38" s="12"/>
      <c r="H38" s="15"/>
      <c r="I38" s="11"/>
      <c r="J38" s="115"/>
      <c r="K38" s="11"/>
    </row>
    <row r="39" spans="1:11" ht="27.6" x14ac:dyDescent="0.3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2006.2</v>
      </c>
    </row>
    <row r="40" spans="1:11" x14ac:dyDescent="0.3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15216.8</v>
      </c>
    </row>
    <row r="41" spans="1:11" x14ac:dyDescent="0.3">
      <c r="A41" s="7">
        <v>35</v>
      </c>
      <c r="B41" s="88" t="s">
        <v>85</v>
      </c>
      <c r="C41" s="89"/>
      <c r="D41" s="92"/>
      <c r="E41" s="87"/>
      <c r="F41" s="93">
        <f>F9+F39+F27+F13</f>
        <v>6685</v>
      </c>
      <c r="G41" s="94" t="s">
        <v>86</v>
      </c>
      <c r="H41" s="95">
        <v>0.03</v>
      </c>
      <c r="I41" s="90"/>
      <c r="J41" s="90"/>
      <c r="K41" s="91">
        <f>K40*H41</f>
        <v>456.50399999999996</v>
      </c>
    </row>
    <row r="42" spans="1:11" x14ac:dyDescent="0.3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15673.304</v>
      </c>
    </row>
    <row r="43" spans="1:11" x14ac:dyDescent="0.3">
      <c r="A43" s="7">
        <v>37</v>
      </c>
      <c r="B43" s="97" t="s">
        <v>88</v>
      </c>
      <c r="C43" s="98"/>
      <c r="D43" s="92"/>
      <c r="E43" s="43"/>
      <c r="F43" s="93">
        <f>F41</f>
        <v>6685</v>
      </c>
      <c r="G43" s="97" t="s">
        <v>89</v>
      </c>
      <c r="H43" s="98"/>
      <c r="I43" s="90"/>
      <c r="J43" s="90"/>
      <c r="K43" s="91">
        <f>F43+K42</f>
        <v>22358.304</v>
      </c>
    </row>
    <row r="44" spans="1:11" x14ac:dyDescent="0.3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4471.6607999999997</v>
      </c>
    </row>
    <row r="45" spans="1:11" x14ac:dyDescent="0.3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26829.964799999998</v>
      </c>
    </row>
    <row r="47" spans="1:11" x14ac:dyDescent="0.3">
      <c r="B47" s="202" t="s">
        <v>139</v>
      </c>
      <c r="C47" s="202"/>
      <c r="D47" s="202"/>
      <c r="E47" s="202"/>
      <c r="F47" s="202"/>
      <c r="G47" s="202"/>
    </row>
    <row r="48" spans="1:11" x14ac:dyDescent="0.3">
      <c r="B48" s="202"/>
      <c r="C48" s="202"/>
      <c r="D48" s="202"/>
      <c r="E48" s="202"/>
      <c r="F48" s="202"/>
      <c r="G48" s="202"/>
    </row>
  </sheetData>
  <mergeCells count="3">
    <mergeCell ref="A2:K2"/>
    <mergeCell ref="A3:K4"/>
    <mergeCell ref="B47:G48"/>
  </mergeCells>
  <hyperlinks>
    <hyperlink ref="B1" location="Загальна!A1" display="Загальн" xr:uid="{006A5A02-3C01-432A-9B56-85365DCE4B0E}"/>
  </hyperlink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51C9A6-62FD-4B5E-ADCF-6F1F4A070763}">
  <dimension ref="A1:L49"/>
  <sheetViews>
    <sheetView showGridLines="0" topLeftCell="C27" zoomScaleNormal="100" workbookViewId="0">
      <selection activeCell="G35" sqref="G35"/>
    </sheetView>
  </sheetViews>
  <sheetFormatPr defaultRowHeight="14.4" x14ac:dyDescent="0.3"/>
  <cols>
    <col min="1" max="1" width="3.77734375" customWidth="1"/>
    <col min="2" max="2" width="46.5546875" customWidth="1"/>
    <col min="6" max="6" width="10.6640625" customWidth="1"/>
    <col min="7" max="7" width="42.109375" customWidth="1"/>
    <col min="10" max="10" width="10.109375" customWidth="1"/>
    <col min="11" max="11" width="10.44140625" customWidth="1"/>
  </cols>
  <sheetData>
    <row r="1" spans="1:12" x14ac:dyDescent="0.3">
      <c r="B1" s="160" t="s">
        <v>189</v>
      </c>
    </row>
    <row r="2" spans="1:12" x14ac:dyDescent="0.3">
      <c r="B2" s="201" t="s">
        <v>183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x14ac:dyDescent="0.3">
      <c r="B3" s="201" t="s">
        <v>57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x14ac:dyDescent="0.3"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50</v>
      </c>
      <c r="E15" s="10">
        <v>31</v>
      </c>
      <c r="F15" s="10">
        <f>D15*E15</f>
        <v>1550</v>
      </c>
      <c r="G15" s="7" t="s">
        <v>155</v>
      </c>
      <c r="H15" s="8" t="s">
        <v>35</v>
      </c>
      <c r="I15" s="67">
        <f>D15*1.05</f>
        <v>52.5</v>
      </c>
      <c r="J15" s="10">
        <f>149*0.8</f>
        <v>119.2</v>
      </c>
      <c r="K15" s="11">
        <f t="shared" ref="K15:K26" si="3">J15*I15</f>
        <v>6258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45</v>
      </c>
      <c r="E16" s="10">
        <v>25</v>
      </c>
      <c r="F16" s="10">
        <f t="shared" ref="F16:F18" si="4">D16*E16</f>
        <v>1125</v>
      </c>
      <c r="G16" s="12" t="s">
        <v>143</v>
      </c>
      <c r="H16" s="8" t="s">
        <v>35</v>
      </c>
      <c r="I16" s="10">
        <f>D16</f>
        <v>45</v>
      </c>
      <c r="J16" s="10">
        <f>17.45*0.8</f>
        <v>13.96</v>
      </c>
      <c r="K16" s="11">
        <f t="shared" si="3"/>
        <v>628.20000000000005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</row>
    <row r="18" spans="1:11" ht="41.4" x14ac:dyDescent="0.3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145</v>
      </c>
      <c r="H18" s="15" t="s">
        <v>41</v>
      </c>
      <c r="I18" s="11">
        <v>1</v>
      </c>
      <c r="J18" s="115" t="s">
        <v>146</v>
      </c>
      <c r="K18" s="11">
        <v>0</v>
      </c>
    </row>
    <row r="19" spans="1:11" ht="41.4" x14ac:dyDescent="0.3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</row>
    <row r="20" spans="1:11" ht="41.4" x14ac:dyDescent="0.3">
      <c r="A20" s="7">
        <v>14</v>
      </c>
      <c r="B20" s="7"/>
      <c r="C20" s="21"/>
      <c r="D20" s="11"/>
      <c r="E20" s="11"/>
      <c r="F20" s="10"/>
      <c r="G20" s="12" t="s">
        <v>156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</row>
    <row r="21" spans="1:11" ht="27.6" x14ac:dyDescent="0.3">
      <c r="A21" s="7">
        <v>15</v>
      </c>
      <c r="B21" s="7" t="s">
        <v>157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158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</row>
    <row r="22" spans="1:11" ht="27.6" x14ac:dyDescent="0.3">
      <c r="A22" s="7">
        <v>16</v>
      </c>
      <c r="B22" s="7"/>
      <c r="C22" s="21"/>
      <c r="D22" s="11"/>
      <c r="E22" s="11"/>
      <c r="F22" s="10"/>
      <c r="G22" s="12" t="s">
        <v>149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</row>
    <row r="23" spans="1:11" ht="27.6" x14ac:dyDescent="0.3">
      <c r="A23" s="7">
        <v>17</v>
      </c>
      <c r="B23" s="7"/>
      <c r="C23" s="21"/>
      <c r="D23" s="11"/>
      <c r="E23" s="11"/>
      <c r="F23" s="10"/>
      <c r="G23" s="12" t="s">
        <v>159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</row>
    <row r="24" spans="1:11" ht="41.4" x14ac:dyDescent="0.3">
      <c r="A24" s="7">
        <v>18</v>
      </c>
      <c r="B24" s="7"/>
      <c r="C24" s="59"/>
      <c r="D24" s="11"/>
      <c r="E24" s="11"/>
      <c r="F24" s="10"/>
      <c r="G24" s="12" t="s">
        <v>160</v>
      </c>
      <c r="H24" s="15" t="s">
        <v>41</v>
      </c>
      <c r="I24" s="11">
        <v>1</v>
      </c>
      <c r="J24" s="11">
        <f>700*0.8</f>
        <v>560</v>
      </c>
      <c r="K24" s="11">
        <f t="shared" si="3"/>
        <v>560</v>
      </c>
    </row>
    <row r="25" spans="1:11" x14ac:dyDescent="0.3">
      <c r="A25" s="7">
        <v>19</v>
      </c>
      <c r="B25" s="7" t="s">
        <v>78</v>
      </c>
      <c r="C25" s="21" t="s">
        <v>52</v>
      </c>
      <c r="D25" s="11">
        <v>1</v>
      </c>
      <c r="E25" s="11">
        <v>1500</v>
      </c>
      <c r="F25" s="10">
        <f t="shared" ref="F25:F26" si="6">D25*E25</f>
        <v>1500</v>
      </c>
      <c r="G25" s="12" t="s">
        <v>168</v>
      </c>
      <c r="H25" s="15" t="s">
        <v>35</v>
      </c>
      <c r="I25" s="11">
        <v>6</v>
      </c>
      <c r="J25" s="11">
        <v>86</v>
      </c>
      <c r="K25" s="11">
        <f t="shared" si="3"/>
        <v>516</v>
      </c>
    </row>
    <row r="26" spans="1:11" x14ac:dyDescent="0.3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</row>
    <row r="27" spans="1:11" ht="41.4" x14ac:dyDescent="0.3">
      <c r="A27" s="7">
        <v>21</v>
      </c>
      <c r="B27" s="74" t="s">
        <v>79</v>
      </c>
      <c r="C27" s="75"/>
      <c r="D27" s="75"/>
      <c r="E27" s="76"/>
      <c r="F27" s="77">
        <f>SUM(F15:F26)</f>
        <v>5325</v>
      </c>
      <c r="G27" s="53" t="s">
        <v>80</v>
      </c>
      <c r="H27" s="75"/>
      <c r="I27" s="75"/>
      <c r="J27" s="75"/>
      <c r="K27" s="77">
        <f>SUM(K15:K26)</f>
        <v>12600.999999999998</v>
      </c>
    </row>
    <row r="28" spans="1:11" x14ac:dyDescent="0.3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</row>
    <row r="29" spans="1:11" ht="41.4" x14ac:dyDescent="0.3">
      <c r="A29" s="7">
        <v>23</v>
      </c>
      <c r="B29" s="7" t="s">
        <v>147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142</v>
      </c>
      <c r="H29" s="15" t="s">
        <v>41</v>
      </c>
      <c r="I29" s="11">
        <v>1</v>
      </c>
      <c r="J29" s="115" t="s">
        <v>146</v>
      </c>
      <c r="K29" s="11">
        <v>0</v>
      </c>
    </row>
    <row r="30" spans="1:11" ht="27.6" x14ac:dyDescent="0.3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5" si="8">I30*J30</f>
        <v>200</v>
      </c>
    </row>
    <row r="31" spans="1:11" ht="41.4" x14ac:dyDescent="0.3">
      <c r="A31" s="7">
        <v>25</v>
      </c>
      <c r="B31" s="7"/>
      <c r="C31" s="59"/>
      <c r="D31" s="11"/>
      <c r="E31" s="11"/>
      <c r="F31" s="11"/>
      <c r="G31" s="12" t="s">
        <v>162</v>
      </c>
      <c r="H31" s="15" t="s">
        <v>41</v>
      </c>
      <c r="I31" s="11">
        <v>1</v>
      </c>
      <c r="J31" s="115" t="s">
        <v>146</v>
      </c>
      <c r="K31" s="11">
        <v>0</v>
      </c>
    </row>
    <row r="32" spans="1:11" x14ac:dyDescent="0.3">
      <c r="A32" s="7">
        <v>26</v>
      </c>
      <c r="B32" s="7"/>
      <c r="C32" s="59"/>
      <c r="D32" s="11"/>
      <c r="E32" s="11"/>
      <c r="F32" s="11"/>
      <c r="G32" s="12" t="s">
        <v>151</v>
      </c>
      <c r="H32" s="15" t="s">
        <v>41</v>
      </c>
      <c r="I32" s="11">
        <v>1</v>
      </c>
      <c r="J32" s="11">
        <v>400</v>
      </c>
      <c r="K32" s="43">
        <f t="shared" si="8"/>
        <v>400</v>
      </c>
    </row>
    <row r="33" spans="1:11" x14ac:dyDescent="0.3">
      <c r="A33" s="7">
        <v>27</v>
      </c>
      <c r="B33" s="81"/>
      <c r="C33" s="21"/>
      <c r="D33" s="82"/>
      <c r="E33" s="11"/>
      <c r="F33" s="11"/>
      <c r="G33" s="12" t="s">
        <v>152</v>
      </c>
      <c r="H33" s="15" t="s">
        <v>35</v>
      </c>
      <c r="I33" s="11">
        <v>8</v>
      </c>
      <c r="J33" s="11">
        <v>3</v>
      </c>
      <c r="K33" s="43">
        <f t="shared" si="8"/>
        <v>24</v>
      </c>
    </row>
    <row r="34" spans="1:11" x14ac:dyDescent="0.3">
      <c r="A34" s="7">
        <v>28</v>
      </c>
      <c r="B34" s="81"/>
      <c r="C34" s="21"/>
      <c r="D34" s="82"/>
      <c r="E34" s="11"/>
      <c r="F34" s="11"/>
      <c r="G34" s="12" t="s">
        <v>163</v>
      </c>
      <c r="H34" s="15" t="s">
        <v>41</v>
      </c>
      <c r="I34" s="11">
        <v>1</v>
      </c>
      <c r="J34" s="11">
        <v>150</v>
      </c>
      <c r="K34" s="43">
        <f t="shared" si="8"/>
        <v>150</v>
      </c>
    </row>
    <row r="35" spans="1:11" ht="27.6" x14ac:dyDescent="0.3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4</v>
      </c>
      <c r="J35" s="11">
        <f>359*0.8</f>
        <v>287.2</v>
      </c>
      <c r="K35" s="43">
        <f t="shared" si="8"/>
        <v>1148.8</v>
      </c>
    </row>
    <row r="36" spans="1:11" x14ac:dyDescent="0.3">
      <c r="A36" s="7">
        <v>30</v>
      </c>
      <c r="B36" s="81"/>
      <c r="C36" s="21"/>
      <c r="D36" s="82"/>
      <c r="E36" s="11"/>
      <c r="F36" s="11"/>
      <c r="G36" s="12" t="s">
        <v>165</v>
      </c>
      <c r="H36" s="15" t="s">
        <v>41</v>
      </c>
      <c r="I36" s="11">
        <v>2</v>
      </c>
      <c r="J36" s="11">
        <v>360</v>
      </c>
      <c r="K36" s="43">
        <f>I36*J36</f>
        <v>720</v>
      </c>
    </row>
    <row r="37" spans="1:11" x14ac:dyDescent="0.3">
      <c r="A37" s="7">
        <v>31</v>
      </c>
      <c r="B37" s="81"/>
      <c r="C37" s="21"/>
      <c r="D37" s="82"/>
      <c r="E37" s="11"/>
      <c r="F37" s="11"/>
      <c r="G37" s="12"/>
      <c r="H37" s="15"/>
      <c r="I37" s="11"/>
      <c r="J37" s="11"/>
      <c r="K37" s="43"/>
    </row>
    <row r="38" spans="1:11" ht="27.6" x14ac:dyDescent="0.3">
      <c r="A38" s="7">
        <v>32</v>
      </c>
      <c r="B38" s="40"/>
      <c r="C38" s="51"/>
      <c r="D38" s="43"/>
      <c r="E38" s="43"/>
      <c r="F38" s="78"/>
      <c r="G38" s="12" t="s">
        <v>53</v>
      </c>
      <c r="H38" s="51" t="s">
        <v>38</v>
      </c>
      <c r="I38" s="11">
        <v>3</v>
      </c>
      <c r="J38" s="11">
        <f>41*0.8</f>
        <v>32.800000000000004</v>
      </c>
      <c r="K38" s="43">
        <f t="shared" ref="K38" si="9">I38*J38</f>
        <v>98.4</v>
      </c>
    </row>
    <row r="39" spans="1:11" ht="27.6" x14ac:dyDescent="0.3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2741.2000000000003</v>
      </c>
    </row>
    <row r="40" spans="1:11" ht="27.6" x14ac:dyDescent="0.3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15342.199999999999</v>
      </c>
    </row>
    <row r="41" spans="1:11" x14ac:dyDescent="0.3">
      <c r="A41" s="7">
        <v>35</v>
      </c>
      <c r="B41" s="88" t="s">
        <v>85</v>
      </c>
      <c r="C41" s="89"/>
      <c r="D41" s="92"/>
      <c r="E41" s="87"/>
      <c r="F41" s="93">
        <f>F9+F39+F27+F13</f>
        <v>6405</v>
      </c>
      <c r="G41" s="94" t="s">
        <v>86</v>
      </c>
      <c r="H41" s="95">
        <v>0.03</v>
      </c>
      <c r="I41" s="90"/>
      <c r="J41" s="90"/>
      <c r="K41" s="91">
        <f>K40*H41</f>
        <v>460.26599999999996</v>
      </c>
    </row>
    <row r="42" spans="1:11" x14ac:dyDescent="0.3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15802.465999999999</v>
      </c>
    </row>
    <row r="43" spans="1:11" x14ac:dyDescent="0.3">
      <c r="A43" s="7">
        <v>37</v>
      </c>
      <c r="B43" s="97" t="s">
        <v>88</v>
      </c>
      <c r="C43" s="98"/>
      <c r="D43" s="92"/>
      <c r="E43" s="43"/>
      <c r="F43" s="93">
        <f>F41</f>
        <v>6405</v>
      </c>
      <c r="G43" s="97" t="s">
        <v>89</v>
      </c>
      <c r="H43" s="98"/>
      <c r="I43" s="90"/>
      <c r="J43" s="90"/>
      <c r="K43" s="91">
        <f>F43+K42</f>
        <v>22207.466</v>
      </c>
    </row>
    <row r="44" spans="1:11" x14ac:dyDescent="0.3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4441.4931999999999</v>
      </c>
    </row>
    <row r="45" spans="1:11" x14ac:dyDescent="0.3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26648.959200000001</v>
      </c>
    </row>
    <row r="48" spans="1:11" ht="14.4" customHeight="1" x14ac:dyDescent="0.3">
      <c r="B48" s="202" t="s">
        <v>139</v>
      </c>
      <c r="C48" s="202"/>
      <c r="D48" s="202"/>
      <c r="E48" s="202"/>
      <c r="F48" s="202"/>
      <c r="G48" s="202"/>
    </row>
    <row r="49" spans="2:7" ht="14.4" customHeight="1" x14ac:dyDescent="0.3">
      <c r="B49" s="202"/>
      <c r="C49" s="202"/>
      <c r="D49" s="202"/>
      <c r="E49" s="202"/>
      <c r="F49" s="202"/>
      <c r="G49" s="202"/>
    </row>
  </sheetData>
  <mergeCells count="3">
    <mergeCell ref="B2:L2"/>
    <mergeCell ref="B3:L4"/>
    <mergeCell ref="B48:G49"/>
  </mergeCells>
  <hyperlinks>
    <hyperlink ref="B1" location="Загальна!A1" display="Загальн" xr:uid="{5DF780CC-1658-4001-8F23-E0A565C5FC3C}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047E02-1EF2-44ED-AECB-3EAE8FAEED81}">
  <sheetPr>
    <pageSetUpPr fitToPage="1"/>
  </sheetPr>
  <dimension ref="A1:AI107"/>
  <sheetViews>
    <sheetView showGridLines="0" topLeftCell="C20" zoomScaleNormal="100" zoomScaleSheetLayoutView="100" workbookViewId="0">
      <selection activeCell="G34" sqref="G34"/>
    </sheetView>
  </sheetViews>
  <sheetFormatPr defaultColWidth="9.109375" defaultRowHeight="13.8" x14ac:dyDescent="0.3"/>
  <cols>
    <col min="1" max="1" width="6.33203125" style="122" customWidth="1"/>
    <col min="2" max="2" width="45.5546875" style="121" customWidth="1"/>
    <col min="3" max="3" width="9.33203125" style="121" customWidth="1"/>
    <col min="4" max="4" width="11.109375" style="121" customWidth="1"/>
    <col min="5" max="5" width="13" style="122" customWidth="1"/>
    <col min="6" max="6" width="15.109375" style="121" customWidth="1"/>
    <col min="7" max="7" width="57.33203125" style="121" customWidth="1"/>
    <col min="8" max="8" width="9.109375" style="121"/>
    <col min="9" max="9" width="11" style="121" customWidth="1"/>
    <col min="10" max="10" width="10.6640625" style="121" customWidth="1"/>
    <col min="11" max="11" width="13.109375" style="121" customWidth="1"/>
    <col min="12" max="16384" width="9.109375" style="121"/>
  </cols>
  <sheetData>
    <row r="1" spans="1:35" ht="14.4" x14ac:dyDescent="0.3">
      <c r="A1" s="161"/>
      <c r="B1" s="160" t="s">
        <v>189</v>
      </c>
      <c r="C1" s="161"/>
      <c r="D1" s="161"/>
      <c r="E1" s="161"/>
      <c r="F1" s="161"/>
      <c r="G1" s="161"/>
      <c r="H1" s="161"/>
      <c r="I1" s="161"/>
      <c r="J1" s="161"/>
      <c r="K1" s="120"/>
    </row>
    <row r="2" spans="1:35" ht="15" customHeight="1" x14ac:dyDescent="0.3">
      <c r="A2" s="204" t="s">
        <v>131</v>
      </c>
      <c r="B2" s="204"/>
      <c r="C2" s="204"/>
      <c r="D2" s="204"/>
      <c r="E2" s="204"/>
      <c r="F2" s="204"/>
      <c r="G2" s="204"/>
      <c r="H2" s="204"/>
      <c r="I2" s="204"/>
      <c r="J2" s="204"/>
      <c r="K2" s="204"/>
    </row>
    <row r="3" spans="1:35" x14ac:dyDescent="0.3">
      <c r="A3" s="204" t="s">
        <v>57</v>
      </c>
      <c r="B3" s="204"/>
      <c r="C3" s="204"/>
      <c r="D3" s="204"/>
      <c r="E3" s="204"/>
      <c r="F3" s="204"/>
      <c r="G3" s="204"/>
      <c r="H3" s="204"/>
      <c r="I3" s="204"/>
      <c r="J3" s="204"/>
      <c r="K3" s="204"/>
    </row>
    <row r="4" spans="1:35" x14ac:dyDescent="0.3">
      <c r="A4" s="204"/>
      <c r="B4" s="204"/>
      <c r="C4" s="204"/>
      <c r="D4" s="204"/>
      <c r="E4" s="204"/>
      <c r="F4" s="204"/>
      <c r="G4" s="204"/>
      <c r="H4" s="204"/>
      <c r="I4" s="204"/>
      <c r="J4" s="204"/>
      <c r="K4" s="204"/>
    </row>
    <row r="5" spans="1:35" s="122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111"/>
      <c r="C7" s="112"/>
      <c r="D7" s="47"/>
      <c r="E7" s="47"/>
      <c r="F7" s="49">
        <f>D7*E7</f>
        <v>0</v>
      </c>
      <c r="G7" s="123"/>
      <c r="H7" s="123"/>
      <c r="I7" s="123"/>
      <c r="J7" s="123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123"/>
      <c r="H8" s="123"/>
      <c r="I8" s="123"/>
      <c r="J8" s="123"/>
      <c r="K8" s="19">
        <f t="shared" si="0"/>
        <v>0</v>
      </c>
    </row>
    <row r="9" spans="1:35" ht="27.6" x14ac:dyDescent="0.3">
      <c r="A9" s="7">
        <v>3</v>
      </c>
      <c r="B9" s="53" t="s">
        <v>132</v>
      </c>
      <c r="C9" s="54"/>
      <c r="D9" s="55"/>
      <c r="E9" s="55"/>
      <c r="F9" s="55">
        <f>SUM(F7:F8)</f>
        <v>0</v>
      </c>
      <c r="G9" s="53" t="s">
        <v>133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124"/>
      <c r="M10" s="124"/>
      <c r="N10" s="124"/>
      <c r="O10" s="124"/>
      <c r="P10" s="124"/>
      <c r="Q10" s="124"/>
      <c r="R10" s="124"/>
      <c r="S10" s="124"/>
      <c r="T10" s="124"/>
      <c r="U10" s="124"/>
      <c r="V10" s="124"/>
      <c r="W10" s="124"/>
      <c r="X10" s="124"/>
      <c r="Y10" s="124"/>
      <c r="Z10" s="124"/>
      <c r="AA10" s="124"/>
      <c r="AB10" s="124"/>
      <c r="AC10" s="124"/>
      <c r="AD10" s="124"/>
      <c r="AE10" s="124"/>
      <c r="AF10" s="124"/>
      <c r="AG10" s="124"/>
      <c r="AH10" s="124"/>
      <c r="AI10" s="124"/>
    </row>
    <row r="11" spans="1:35" s="127" customFormat="1" x14ac:dyDescent="0.25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125"/>
      <c r="H11" s="126"/>
      <c r="I11" s="126"/>
      <c r="J11" s="126"/>
      <c r="K11" s="19">
        <f t="shared" ref="K11:K12" si="1">J11*I11</f>
        <v>0</v>
      </c>
      <c r="L11" s="124"/>
      <c r="M11" s="124"/>
      <c r="N11" s="124"/>
      <c r="O11" s="124"/>
      <c r="P11" s="124"/>
      <c r="Q11" s="124"/>
      <c r="R11" s="124"/>
      <c r="S11" s="124"/>
      <c r="T11" s="124"/>
      <c r="U11" s="124"/>
      <c r="V11" s="124"/>
      <c r="W11" s="124"/>
      <c r="X11" s="124"/>
      <c r="Y11" s="124"/>
      <c r="Z11" s="124"/>
      <c r="AA11" s="124"/>
      <c r="AB11" s="124"/>
      <c r="AC11" s="124"/>
      <c r="AD11" s="124"/>
      <c r="AE11" s="124"/>
      <c r="AF11" s="124"/>
      <c r="AG11" s="124"/>
      <c r="AH11" s="124"/>
      <c r="AI11" s="124"/>
    </row>
    <row r="12" spans="1:35" s="127" customFormat="1" x14ac:dyDescent="0.25">
      <c r="A12" s="7">
        <v>6</v>
      </c>
      <c r="B12" s="44"/>
      <c r="C12" s="59"/>
      <c r="D12" s="11"/>
      <c r="E12" s="11"/>
      <c r="F12" s="60">
        <f t="shared" ref="F12" si="2">D12*E12</f>
        <v>0</v>
      </c>
      <c r="G12" s="125"/>
      <c r="H12" s="126"/>
      <c r="I12" s="126"/>
      <c r="J12" s="126"/>
      <c r="K12" s="19">
        <f t="shared" si="1"/>
        <v>0</v>
      </c>
      <c r="L12" s="124"/>
      <c r="M12" s="124"/>
      <c r="N12" s="124"/>
      <c r="O12" s="124"/>
      <c r="P12" s="124"/>
      <c r="Q12" s="124"/>
      <c r="R12" s="124"/>
      <c r="S12" s="124"/>
      <c r="T12" s="124"/>
      <c r="U12" s="124"/>
      <c r="V12" s="124"/>
      <c r="W12" s="124"/>
      <c r="X12" s="124"/>
      <c r="Y12" s="124"/>
      <c r="Z12" s="124"/>
      <c r="AA12" s="124"/>
      <c r="AB12" s="124"/>
      <c r="AC12" s="124"/>
      <c r="AD12" s="124"/>
      <c r="AE12" s="124"/>
      <c r="AF12" s="124"/>
      <c r="AG12" s="124"/>
      <c r="AH12" s="124"/>
      <c r="AI12" s="124"/>
    </row>
    <row r="13" spans="1:35" s="128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SUM(K11:K12)</f>
        <v>0</v>
      </c>
      <c r="L13" s="124"/>
      <c r="M13" s="124"/>
      <c r="N13" s="124"/>
      <c r="O13" s="124"/>
      <c r="P13" s="124"/>
      <c r="Q13" s="124"/>
      <c r="R13" s="124"/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</row>
    <row r="14" spans="1:35" s="128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124"/>
      <c r="M14" s="124"/>
      <c r="N14" s="124"/>
      <c r="O14" s="124"/>
      <c r="P14" s="124"/>
      <c r="Q14" s="124"/>
      <c r="R14" s="124"/>
      <c r="S14" s="124"/>
      <c r="T14" s="124"/>
      <c r="U14" s="124"/>
      <c r="V14" s="124"/>
      <c r="W14" s="124"/>
      <c r="X14" s="124"/>
      <c r="Y14" s="124"/>
      <c r="Z14" s="124"/>
      <c r="AA14" s="124"/>
      <c r="AB14" s="124"/>
      <c r="AC14" s="124"/>
      <c r="AD14" s="124"/>
      <c r="AE14" s="124"/>
      <c r="AF14" s="124"/>
      <c r="AG14" s="124"/>
      <c r="AH14" s="124"/>
      <c r="AI14" s="124"/>
    </row>
    <row r="15" spans="1:35" s="129" customFormat="1" x14ac:dyDescent="0.25">
      <c r="A15" s="7">
        <v>9</v>
      </c>
      <c r="B15" s="7" t="s">
        <v>76</v>
      </c>
      <c r="C15" s="51" t="s">
        <v>38</v>
      </c>
      <c r="D15" s="11">
        <v>43</v>
      </c>
      <c r="E15" s="10">
        <v>31</v>
      </c>
      <c r="F15" s="10">
        <f>D15*E15</f>
        <v>1333</v>
      </c>
      <c r="G15" s="7" t="s">
        <v>155</v>
      </c>
      <c r="H15" s="8" t="s">
        <v>35</v>
      </c>
      <c r="I15" s="67">
        <f>D15*1.05</f>
        <v>45.15</v>
      </c>
      <c r="J15" s="10">
        <f>149*0.8</f>
        <v>119.2</v>
      </c>
      <c r="K15" s="11">
        <f t="shared" ref="K15:K24" si="3">J15*I15</f>
        <v>5381.88</v>
      </c>
      <c r="L15" s="124"/>
      <c r="M15" s="124"/>
      <c r="N15" s="124"/>
      <c r="O15" s="124"/>
      <c r="P15" s="124"/>
      <c r="Q15" s="124"/>
      <c r="R15" s="124"/>
      <c r="S15" s="124"/>
      <c r="T15" s="124"/>
      <c r="U15" s="124"/>
      <c r="V15" s="124"/>
      <c r="W15" s="124"/>
      <c r="X15" s="124"/>
      <c r="Y15" s="124"/>
      <c r="Z15" s="124"/>
      <c r="AA15" s="124"/>
      <c r="AB15" s="124"/>
      <c r="AC15" s="124"/>
      <c r="AD15" s="124"/>
      <c r="AE15" s="124"/>
      <c r="AF15" s="124"/>
      <c r="AG15" s="124"/>
      <c r="AH15" s="124"/>
      <c r="AI15" s="124"/>
    </row>
    <row r="16" spans="1:35" s="129" customFormat="1" ht="41.4" x14ac:dyDescent="0.25">
      <c r="A16" s="7">
        <v>10</v>
      </c>
      <c r="B16" s="7" t="s">
        <v>37</v>
      </c>
      <c r="C16" s="68" t="s">
        <v>38</v>
      </c>
      <c r="D16" s="11">
        <v>43</v>
      </c>
      <c r="E16" s="10">
        <v>25</v>
      </c>
      <c r="F16" s="10">
        <f t="shared" ref="F16:F21" si="4">D16*E16</f>
        <v>1075</v>
      </c>
      <c r="G16" s="12" t="s">
        <v>143</v>
      </c>
      <c r="H16" s="8" t="s">
        <v>35</v>
      </c>
      <c r="I16" s="10">
        <f>D16</f>
        <v>43</v>
      </c>
      <c r="J16" s="10">
        <f>17.45*0.8</f>
        <v>13.96</v>
      </c>
      <c r="K16" s="11">
        <f t="shared" si="3"/>
        <v>600.28000000000009</v>
      </c>
      <c r="L16" s="124"/>
      <c r="M16" s="124"/>
      <c r="N16" s="124"/>
      <c r="O16" s="124"/>
      <c r="P16" s="124"/>
      <c r="Q16" s="124"/>
      <c r="R16" s="124"/>
      <c r="S16" s="124"/>
      <c r="T16" s="124"/>
      <c r="U16" s="124"/>
      <c r="V16" s="124"/>
      <c r="W16" s="124"/>
      <c r="X16" s="124"/>
      <c r="Y16" s="124"/>
      <c r="Z16" s="124"/>
      <c r="AA16" s="124"/>
      <c r="AB16" s="124"/>
      <c r="AC16" s="124"/>
      <c r="AD16" s="124"/>
      <c r="AE16" s="124"/>
      <c r="AF16" s="124"/>
      <c r="AG16" s="124"/>
      <c r="AH16" s="124"/>
      <c r="AI16" s="124"/>
    </row>
    <row r="17" spans="1:35" s="129" customFormat="1" x14ac:dyDescent="0.25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</row>
    <row r="18" spans="1:35" s="129" customFormat="1" ht="27.6" x14ac:dyDescent="0.25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145</v>
      </c>
      <c r="H18" s="15" t="s">
        <v>41</v>
      </c>
      <c r="I18" s="11">
        <v>1</v>
      </c>
      <c r="J18" s="115" t="s">
        <v>146</v>
      </c>
      <c r="K18" s="11">
        <v>0</v>
      </c>
      <c r="L18" s="124"/>
      <c r="M18" s="124"/>
      <c r="N18" s="124"/>
      <c r="O18" s="124"/>
      <c r="P18" s="124"/>
      <c r="Q18" s="124"/>
      <c r="R18" s="124"/>
      <c r="S18" s="124"/>
      <c r="T18" s="124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</row>
    <row r="19" spans="1:35" s="129" customFormat="1" ht="27.6" x14ac:dyDescent="0.25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  <c r="L19" s="124"/>
      <c r="M19" s="124"/>
      <c r="N19" s="124"/>
      <c r="O19" s="124"/>
      <c r="P19" s="124"/>
      <c r="Q19" s="124"/>
      <c r="R19" s="124"/>
      <c r="S19" s="124"/>
      <c r="T19" s="124"/>
      <c r="U19" s="124"/>
      <c r="V19" s="124"/>
      <c r="W19" s="124"/>
      <c r="X19" s="124"/>
      <c r="Y19" s="124"/>
      <c r="Z19" s="124"/>
      <c r="AA19" s="124"/>
      <c r="AB19" s="124"/>
      <c r="AC19" s="124"/>
      <c r="AD19" s="124"/>
      <c r="AE19" s="124"/>
      <c r="AF19" s="124"/>
      <c r="AG19" s="124"/>
      <c r="AH19" s="124"/>
      <c r="AI19" s="124"/>
    </row>
    <row r="20" spans="1:35" s="129" customFormat="1" ht="27.6" x14ac:dyDescent="0.25">
      <c r="A20" s="7">
        <v>14</v>
      </c>
      <c r="B20" s="7"/>
      <c r="C20" s="21"/>
      <c r="D20" s="11"/>
      <c r="E20" s="11"/>
      <c r="F20" s="10"/>
      <c r="G20" s="12" t="s">
        <v>156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</row>
    <row r="21" spans="1:35" s="129" customFormat="1" x14ac:dyDescent="0.25">
      <c r="A21" s="7">
        <v>15</v>
      </c>
      <c r="B21" s="7" t="s">
        <v>78</v>
      </c>
      <c r="C21" s="21" t="s">
        <v>52</v>
      </c>
      <c r="D21" s="11">
        <v>1</v>
      </c>
      <c r="E21" s="11">
        <v>1500</v>
      </c>
      <c r="F21" s="10">
        <f t="shared" si="4"/>
        <v>1500</v>
      </c>
      <c r="G21" s="12" t="s">
        <v>149</v>
      </c>
      <c r="H21" s="15" t="s">
        <v>41</v>
      </c>
      <c r="I21" s="11">
        <v>1</v>
      </c>
      <c r="J21" s="11">
        <f>2305*0.8</f>
        <v>1844</v>
      </c>
      <c r="K21" s="11">
        <f t="shared" si="3"/>
        <v>1844</v>
      </c>
      <c r="L21" s="124"/>
      <c r="M21" s="124"/>
      <c r="N21" s="124"/>
      <c r="O21" s="124"/>
      <c r="P21" s="124"/>
      <c r="Q21" s="124"/>
      <c r="R21" s="124"/>
      <c r="S21" s="124"/>
      <c r="T21" s="124"/>
      <c r="U21" s="124"/>
      <c r="V21" s="124"/>
      <c r="W21" s="124"/>
      <c r="X21" s="124"/>
      <c r="Y21" s="124"/>
      <c r="Z21" s="124"/>
      <c r="AA21" s="124"/>
      <c r="AB21" s="124"/>
      <c r="AC21" s="124"/>
      <c r="AD21" s="124"/>
      <c r="AE21" s="124"/>
      <c r="AF21" s="124"/>
      <c r="AG21" s="124"/>
      <c r="AH21" s="124"/>
      <c r="AI21" s="124"/>
    </row>
    <row r="22" spans="1:35" s="129" customFormat="1" x14ac:dyDescent="0.25">
      <c r="A22" s="7">
        <v>16</v>
      </c>
      <c r="B22" s="130"/>
      <c r="C22" s="21"/>
      <c r="D22" s="11"/>
      <c r="E22" s="11"/>
      <c r="F22" s="10"/>
      <c r="G22" s="12" t="s">
        <v>159</v>
      </c>
      <c r="H22" s="15" t="s">
        <v>41</v>
      </c>
      <c r="I22" s="11">
        <v>1</v>
      </c>
      <c r="J22" s="11">
        <f>658.3*0.8</f>
        <v>526.64</v>
      </c>
      <c r="K22" s="11">
        <f t="shared" si="3"/>
        <v>526.64</v>
      </c>
      <c r="L22" s="124"/>
      <c r="M22" s="124"/>
      <c r="N22" s="124"/>
      <c r="O22" s="124"/>
      <c r="P22" s="124"/>
      <c r="Q22" s="124"/>
      <c r="R22" s="124"/>
      <c r="S22" s="124"/>
      <c r="T22" s="124"/>
      <c r="U22" s="124"/>
      <c r="V22" s="124"/>
      <c r="W22" s="124"/>
      <c r="X22" s="124"/>
      <c r="Y22" s="124"/>
      <c r="Z22" s="124"/>
      <c r="AA22" s="124"/>
      <c r="AB22" s="124"/>
      <c r="AC22" s="124"/>
      <c r="AD22" s="124"/>
      <c r="AE22" s="124"/>
      <c r="AF22" s="124"/>
      <c r="AG22" s="124"/>
      <c r="AH22" s="124"/>
      <c r="AI22" s="124"/>
    </row>
    <row r="23" spans="1:35" s="129" customFormat="1" ht="27.6" x14ac:dyDescent="0.25">
      <c r="A23" s="7">
        <v>17</v>
      </c>
      <c r="B23" s="130"/>
      <c r="C23" s="21"/>
      <c r="D23" s="11"/>
      <c r="E23" s="11"/>
      <c r="F23" s="10"/>
      <c r="G23" s="12" t="s">
        <v>160</v>
      </c>
      <c r="H23" s="15" t="s">
        <v>41</v>
      </c>
      <c r="I23" s="11">
        <v>1</v>
      </c>
      <c r="J23" s="11">
        <f>700*0.8</f>
        <v>560</v>
      </c>
      <c r="K23" s="11">
        <f t="shared" si="3"/>
        <v>560</v>
      </c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</row>
    <row r="24" spans="1:35" s="129" customFormat="1" x14ac:dyDescent="0.25">
      <c r="A24" s="7">
        <v>18</v>
      </c>
      <c r="B24" s="130"/>
      <c r="C24" s="21"/>
      <c r="D24" s="11"/>
      <c r="E24" s="11"/>
      <c r="F24" s="10"/>
      <c r="G24" s="12" t="s">
        <v>184</v>
      </c>
      <c r="H24" s="15" t="s">
        <v>35</v>
      </c>
      <c r="I24" s="11">
        <v>2</v>
      </c>
      <c r="J24" s="11">
        <f>75*0.8</f>
        <v>60</v>
      </c>
      <c r="K24" s="11">
        <f t="shared" si="3"/>
        <v>120</v>
      </c>
      <c r="L24" s="124"/>
      <c r="M24" s="124"/>
      <c r="N24" s="124"/>
      <c r="O24" s="124"/>
      <c r="P24" s="124"/>
      <c r="Q24" s="124"/>
      <c r="R24" s="124"/>
      <c r="S24" s="124"/>
      <c r="T24" s="124"/>
      <c r="U24" s="124"/>
      <c r="V24" s="124"/>
      <c r="W24" s="124"/>
      <c r="X24" s="124"/>
      <c r="Y24" s="124"/>
      <c r="Z24" s="124"/>
      <c r="AA24" s="124"/>
      <c r="AB24" s="124"/>
      <c r="AC24" s="124"/>
      <c r="AD24" s="124"/>
      <c r="AE24" s="124"/>
      <c r="AF24" s="124"/>
      <c r="AG24" s="124"/>
      <c r="AH24" s="124"/>
      <c r="AI24" s="124"/>
    </row>
    <row r="25" spans="1:35" s="127" customFormat="1" ht="43.2" customHeight="1" x14ac:dyDescent="0.25">
      <c r="A25" s="7">
        <v>19</v>
      </c>
      <c r="B25" s="74" t="s">
        <v>79</v>
      </c>
      <c r="C25" s="75"/>
      <c r="D25" s="75"/>
      <c r="E25" s="76"/>
      <c r="F25" s="77">
        <f>SUM(F15:F24)</f>
        <v>4658</v>
      </c>
      <c r="G25" s="84" t="s">
        <v>134</v>
      </c>
      <c r="H25" s="75"/>
      <c r="I25" s="75"/>
      <c r="J25" s="75"/>
      <c r="K25" s="77">
        <f>SUM(K15:K24)</f>
        <v>11066.9</v>
      </c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</row>
    <row r="26" spans="1:35" x14ac:dyDescent="0.25">
      <c r="A26" s="7">
        <v>20</v>
      </c>
      <c r="B26" s="40" t="s">
        <v>81</v>
      </c>
      <c r="C26" s="51"/>
      <c r="D26" s="43"/>
      <c r="E26" s="43"/>
      <c r="F26" s="131"/>
      <c r="G26" s="79"/>
      <c r="H26" s="80"/>
      <c r="I26" s="43"/>
      <c r="J26" s="43"/>
      <c r="K26" s="43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</row>
    <row r="27" spans="1:35" ht="27.6" x14ac:dyDescent="0.25">
      <c r="A27" s="7">
        <v>21</v>
      </c>
      <c r="B27" s="7" t="s">
        <v>147</v>
      </c>
      <c r="C27" s="59" t="s">
        <v>52</v>
      </c>
      <c r="D27" s="11">
        <v>1</v>
      </c>
      <c r="E27" s="11">
        <v>1000</v>
      </c>
      <c r="F27" s="11">
        <f t="shared" ref="F27" si="5">D27*E27</f>
        <v>1000</v>
      </c>
      <c r="G27" s="12" t="s">
        <v>142</v>
      </c>
      <c r="H27" s="15" t="s">
        <v>41</v>
      </c>
      <c r="I27" s="11">
        <v>1</v>
      </c>
      <c r="J27" s="115" t="s">
        <v>146</v>
      </c>
      <c r="K27" s="11">
        <v>0</v>
      </c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</row>
    <row r="28" spans="1:35" x14ac:dyDescent="0.25">
      <c r="A28" s="7">
        <v>22</v>
      </c>
      <c r="B28" s="7"/>
      <c r="C28" s="59"/>
      <c r="D28" s="11"/>
      <c r="E28" s="11"/>
      <c r="F28" s="11"/>
      <c r="G28" s="12" t="s">
        <v>45</v>
      </c>
      <c r="H28" s="15" t="s">
        <v>41</v>
      </c>
      <c r="I28" s="11">
        <v>1</v>
      </c>
      <c r="J28" s="11">
        <v>200</v>
      </c>
      <c r="K28" s="43">
        <f t="shared" ref="K28:K33" si="6">I28*J28</f>
        <v>200</v>
      </c>
      <c r="L28" s="124"/>
      <c r="M28" s="124"/>
      <c r="N28" s="124"/>
      <c r="O28" s="124"/>
      <c r="P28" s="124"/>
      <c r="Q28" s="124"/>
      <c r="R28" s="124"/>
      <c r="S28" s="124"/>
      <c r="T28" s="124"/>
      <c r="U28" s="124"/>
      <c r="V28" s="124"/>
      <c r="W28" s="124"/>
      <c r="X28" s="124"/>
      <c r="Y28" s="124"/>
      <c r="Z28" s="124"/>
      <c r="AA28" s="124"/>
      <c r="AB28" s="124"/>
      <c r="AC28" s="124"/>
      <c r="AD28" s="124"/>
      <c r="AE28" s="124"/>
      <c r="AF28" s="124"/>
      <c r="AG28" s="124"/>
      <c r="AH28" s="124"/>
      <c r="AI28" s="124"/>
    </row>
    <row r="29" spans="1:35" ht="27.6" x14ac:dyDescent="0.25">
      <c r="A29" s="7">
        <v>23</v>
      </c>
      <c r="B29" s="7"/>
      <c r="C29" s="59"/>
      <c r="D29" s="11"/>
      <c r="E29" s="11"/>
      <c r="F29" s="11"/>
      <c r="G29" s="12" t="s">
        <v>162</v>
      </c>
      <c r="H29" s="15" t="s">
        <v>41</v>
      </c>
      <c r="I29" s="11">
        <v>1</v>
      </c>
      <c r="J29" s="115" t="s">
        <v>146</v>
      </c>
      <c r="K29" s="11">
        <v>0</v>
      </c>
      <c r="L29" s="124"/>
      <c r="M29" s="124"/>
      <c r="N29" s="124"/>
      <c r="O29" s="124"/>
      <c r="P29" s="124"/>
      <c r="Q29" s="124"/>
      <c r="R29" s="124"/>
      <c r="S29" s="124"/>
      <c r="T29" s="124"/>
      <c r="U29" s="124"/>
      <c r="V29" s="124"/>
      <c r="W29" s="124"/>
      <c r="X29" s="124"/>
      <c r="Y29" s="124"/>
      <c r="Z29" s="124"/>
      <c r="AA29" s="124"/>
      <c r="AB29" s="124"/>
      <c r="AC29" s="124"/>
      <c r="AD29" s="124"/>
      <c r="AE29" s="124"/>
      <c r="AF29" s="124"/>
      <c r="AG29" s="124"/>
      <c r="AH29" s="124"/>
      <c r="AI29" s="124"/>
    </row>
    <row r="30" spans="1:35" x14ac:dyDescent="0.25">
      <c r="A30" s="7">
        <v>24</v>
      </c>
      <c r="B30" s="7"/>
      <c r="C30" s="59"/>
      <c r="D30" s="11"/>
      <c r="E30" s="11"/>
      <c r="F30" s="11"/>
      <c r="G30" s="12" t="s">
        <v>151</v>
      </c>
      <c r="H30" s="15" t="s">
        <v>41</v>
      </c>
      <c r="I30" s="11">
        <v>1</v>
      </c>
      <c r="J30" s="11">
        <v>400</v>
      </c>
      <c r="K30" s="43">
        <f t="shared" si="6"/>
        <v>400</v>
      </c>
      <c r="L30" s="124"/>
      <c r="M30" s="124"/>
      <c r="N30" s="124"/>
      <c r="O30" s="124"/>
      <c r="P30" s="124"/>
      <c r="Q30" s="124"/>
      <c r="R30" s="124"/>
      <c r="S30" s="124"/>
      <c r="T30" s="124"/>
      <c r="U30" s="124"/>
      <c r="V30" s="124"/>
      <c r="W30" s="124"/>
      <c r="X30" s="124"/>
      <c r="Y30" s="124"/>
      <c r="Z30" s="124"/>
      <c r="AA30" s="124"/>
      <c r="AB30" s="124"/>
      <c r="AC30" s="124"/>
      <c r="AD30" s="124"/>
      <c r="AE30" s="124"/>
      <c r="AF30" s="124"/>
      <c r="AG30" s="124"/>
      <c r="AH30" s="124"/>
      <c r="AI30" s="124"/>
    </row>
    <row r="31" spans="1:35" x14ac:dyDescent="0.25">
      <c r="A31" s="7">
        <v>25</v>
      </c>
      <c r="B31" s="7"/>
      <c r="C31" s="59"/>
      <c r="D31" s="11"/>
      <c r="E31" s="11"/>
      <c r="F31" s="11"/>
      <c r="G31" s="12" t="s">
        <v>152</v>
      </c>
      <c r="H31" s="15" t="s">
        <v>35</v>
      </c>
      <c r="I31" s="11">
        <v>5</v>
      </c>
      <c r="J31" s="11">
        <v>3</v>
      </c>
      <c r="K31" s="43">
        <f t="shared" si="6"/>
        <v>15</v>
      </c>
      <c r="L31" s="124"/>
      <c r="M31" s="124"/>
      <c r="N31" s="124"/>
      <c r="O31" s="124"/>
      <c r="P31" s="124"/>
      <c r="Q31" s="124"/>
      <c r="R31" s="124"/>
      <c r="S31" s="124"/>
      <c r="T31" s="124"/>
      <c r="U31" s="124"/>
      <c r="V31" s="124"/>
      <c r="W31" s="124"/>
      <c r="X31" s="124"/>
      <c r="Y31" s="124"/>
      <c r="Z31" s="124"/>
      <c r="AA31" s="124"/>
      <c r="AB31" s="124"/>
      <c r="AC31" s="124"/>
      <c r="AD31" s="124"/>
      <c r="AE31" s="124"/>
      <c r="AF31" s="124"/>
      <c r="AG31" s="124"/>
      <c r="AH31" s="124"/>
      <c r="AI31" s="124"/>
    </row>
    <row r="32" spans="1:35" x14ac:dyDescent="0.25">
      <c r="A32" s="7">
        <v>26</v>
      </c>
      <c r="B32" s="7"/>
      <c r="C32" s="59"/>
      <c r="D32" s="11"/>
      <c r="E32" s="11"/>
      <c r="F32" s="11"/>
      <c r="G32" s="12" t="s">
        <v>163</v>
      </c>
      <c r="H32" s="15" t="s">
        <v>41</v>
      </c>
      <c r="I32" s="11">
        <v>1</v>
      </c>
      <c r="J32" s="11">
        <v>150</v>
      </c>
      <c r="K32" s="43">
        <f t="shared" si="6"/>
        <v>150</v>
      </c>
      <c r="L32" s="124"/>
      <c r="M32" s="124"/>
      <c r="N32" s="124"/>
      <c r="O32" s="124"/>
      <c r="P32" s="124"/>
      <c r="Q32" s="124"/>
      <c r="R32" s="124"/>
      <c r="S32" s="124"/>
      <c r="T32" s="124"/>
      <c r="U32" s="124"/>
      <c r="V32" s="124"/>
      <c r="W32" s="124"/>
      <c r="X32" s="124"/>
      <c r="Y32" s="124"/>
      <c r="Z32" s="124"/>
      <c r="AA32" s="124"/>
      <c r="AB32" s="124"/>
      <c r="AC32" s="124"/>
      <c r="AD32" s="124"/>
      <c r="AE32" s="124"/>
      <c r="AF32" s="124"/>
      <c r="AG32" s="124"/>
      <c r="AH32" s="124"/>
      <c r="AI32" s="124"/>
    </row>
    <row r="33" spans="1:35" x14ac:dyDescent="0.25">
      <c r="A33" s="7">
        <v>27</v>
      </c>
      <c r="B33" s="7"/>
      <c r="C33" s="59"/>
      <c r="D33" s="11"/>
      <c r="E33" s="11"/>
      <c r="F33" s="11"/>
      <c r="G33" s="12" t="s">
        <v>50</v>
      </c>
      <c r="H33" s="15" t="s">
        <v>41</v>
      </c>
      <c r="I33" s="11">
        <v>4</v>
      </c>
      <c r="J33" s="11">
        <f>359*0.8</f>
        <v>287.2</v>
      </c>
      <c r="K33" s="43">
        <f t="shared" si="6"/>
        <v>1148.8</v>
      </c>
      <c r="L33" s="124"/>
      <c r="M33" s="124"/>
      <c r="N33" s="124"/>
      <c r="O33" s="124"/>
      <c r="P33" s="124"/>
      <c r="Q33" s="124"/>
      <c r="R33" s="124"/>
      <c r="S33" s="124"/>
      <c r="T33" s="124"/>
      <c r="U33" s="124"/>
      <c r="V33" s="124"/>
      <c r="W33" s="124"/>
      <c r="X33" s="124"/>
      <c r="Y33" s="124"/>
      <c r="Z33" s="124"/>
      <c r="AA33" s="124"/>
      <c r="AB33" s="124"/>
      <c r="AC33" s="124"/>
      <c r="AD33" s="124"/>
      <c r="AE33" s="124"/>
      <c r="AF33" s="124"/>
      <c r="AG33" s="124"/>
      <c r="AH33" s="124"/>
      <c r="AI33" s="124"/>
    </row>
    <row r="34" spans="1:35" x14ac:dyDescent="0.25">
      <c r="A34" s="7">
        <v>28</v>
      </c>
      <c r="B34" s="7"/>
      <c r="C34" s="59"/>
      <c r="D34" s="11"/>
      <c r="E34" s="11"/>
      <c r="F34" s="11"/>
      <c r="G34" s="12" t="s">
        <v>165</v>
      </c>
      <c r="H34" s="15" t="s">
        <v>41</v>
      </c>
      <c r="I34" s="11">
        <v>2</v>
      </c>
      <c r="J34" s="11">
        <v>360</v>
      </c>
      <c r="K34" s="43">
        <f>I34*J34</f>
        <v>720</v>
      </c>
      <c r="L34" s="124"/>
      <c r="M34" s="124"/>
      <c r="N34" s="124"/>
      <c r="O34" s="124"/>
      <c r="P34" s="124"/>
      <c r="Q34" s="124"/>
      <c r="R34" s="124"/>
      <c r="S34" s="124"/>
      <c r="T34" s="124"/>
      <c r="U34" s="124"/>
      <c r="V34" s="124"/>
      <c r="W34" s="124"/>
      <c r="X34" s="124"/>
      <c r="Y34" s="124"/>
      <c r="Z34" s="124"/>
      <c r="AA34" s="124"/>
      <c r="AB34" s="124"/>
      <c r="AC34" s="124"/>
      <c r="AD34" s="124"/>
      <c r="AE34" s="124"/>
      <c r="AF34" s="124"/>
      <c r="AG34" s="124"/>
      <c r="AH34" s="124"/>
      <c r="AI34" s="124"/>
    </row>
    <row r="35" spans="1:35" x14ac:dyDescent="0.25">
      <c r="A35" s="7">
        <v>29</v>
      </c>
      <c r="B35" s="81"/>
      <c r="C35" s="21"/>
      <c r="D35" s="82"/>
      <c r="E35" s="11"/>
      <c r="F35" s="11"/>
      <c r="G35" s="12"/>
      <c r="H35" s="15"/>
      <c r="I35" s="11"/>
      <c r="J35" s="11"/>
      <c r="K35" s="43"/>
      <c r="L35" s="124"/>
      <c r="M35" s="124"/>
      <c r="N35" s="124"/>
      <c r="O35" s="124"/>
      <c r="P35" s="124"/>
      <c r="Q35" s="124"/>
      <c r="R35" s="124"/>
      <c r="S35" s="124"/>
      <c r="T35" s="124"/>
      <c r="U35" s="124"/>
      <c r="V35" s="124"/>
      <c r="W35" s="124"/>
      <c r="X35" s="124"/>
      <c r="Y35" s="124"/>
      <c r="Z35" s="124"/>
      <c r="AA35" s="124"/>
      <c r="AB35" s="124"/>
      <c r="AC35" s="124"/>
      <c r="AD35" s="124"/>
      <c r="AE35" s="124"/>
      <c r="AF35" s="124"/>
      <c r="AG35" s="124"/>
      <c r="AH35" s="124"/>
      <c r="AI35" s="124"/>
    </row>
    <row r="36" spans="1:35" s="132" customFormat="1" ht="27.6" x14ac:dyDescent="0.25">
      <c r="A36" s="7">
        <v>30</v>
      </c>
      <c r="B36" s="40"/>
      <c r="C36" s="51"/>
      <c r="D36" s="43"/>
      <c r="E36" s="43"/>
      <c r="F36" s="78"/>
      <c r="G36" s="12" t="s">
        <v>53</v>
      </c>
      <c r="H36" s="51" t="s">
        <v>38</v>
      </c>
      <c r="I36" s="11">
        <v>3</v>
      </c>
      <c r="J36" s="11">
        <f>41*0.8</f>
        <v>32.800000000000004</v>
      </c>
      <c r="K36" s="43">
        <f t="shared" ref="K36" si="7">I36*J36</f>
        <v>98.4</v>
      </c>
      <c r="L36" s="124"/>
      <c r="M36" s="124"/>
      <c r="N36" s="124"/>
      <c r="O36" s="124"/>
      <c r="P36" s="124"/>
      <c r="Q36" s="124"/>
      <c r="R36" s="124"/>
      <c r="S36" s="124"/>
      <c r="T36" s="124"/>
      <c r="U36" s="124"/>
      <c r="V36" s="124"/>
      <c r="W36" s="124"/>
      <c r="X36" s="124"/>
      <c r="Y36" s="124"/>
      <c r="Z36" s="124"/>
      <c r="AA36" s="124"/>
      <c r="AB36" s="124"/>
      <c r="AC36" s="124"/>
      <c r="AD36" s="124"/>
      <c r="AE36" s="124"/>
      <c r="AF36" s="124"/>
      <c r="AG36" s="124"/>
      <c r="AH36" s="124"/>
      <c r="AI36" s="124"/>
    </row>
    <row r="37" spans="1:35" s="132" customFormat="1" ht="27.6" x14ac:dyDescent="0.25">
      <c r="A37" s="7">
        <v>31</v>
      </c>
      <c r="B37" s="53" t="s">
        <v>82</v>
      </c>
      <c r="C37" s="54"/>
      <c r="D37" s="55"/>
      <c r="E37" s="55"/>
      <c r="F37" s="55">
        <f>SUM(F27:F36)</f>
        <v>1000</v>
      </c>
      <c r="G37" s="84" t="s">
        <v>135</v>
      </c>
      <c r="H37" s="56"/>
      <c r="I37" s="55"/>
      <c r="J37" s="65"/>
      <c r="K37" s="77">
        <f>SUM(K27:K36)</f>
        <v>2732.2000000000003</v>
      </c>
      <c r="L37" s="124"/>
      <c r="M37" s="124"/>
      <c r="N37" s="124"/>
      <c r="O37" s="124"/>
      <c r="P37" s="124"/>
      <c r="Q37" s="124"/>
      <c r="R37" s="124"/>
      <c r="S37" s="124"/>
      <c r="T37" s="124"/>
      <c r="U37" s="124"/>
      <c r="V37" s="124"/>
      <c r="W37" s="124"/>
      <c r="X37" s="124"/>
      <c r="Y37" s="124"/>
      <c r="Z37" s="124"/>
      <c r="AA37" s="124"/>
      <c r="AB37" s="124"/>
      <c r="AC37" s="124"/>
      <c r="AD37" s="124"/>
      <c r="AE37" s="124"/>
      <c r="AF37" s="124"/>
      <c r="AG37" s="124"/>
      <c r="AH37" s="124"/>
      <c r="AI37" s="124"/>
    </row>
    <row r="38" spans="1:35" x14ac:dyDescent="0.25">
      <c r="A38" s="7">
        <v>32</v>
      </c>
      <c r="B38" s="133"/>
      <c r="C38" s="134"/>
      <c r="D38" s="133"/>
      <c r="E38" s="134"/>
      <c r="F38" s="87"/>
      <c r="G38" s="88" t="s">
        <v>84</v>
      </c>
      <c r="H38" s="89"/>
      <c r="I38" s="90"/>
      <c r="J38" s="90"/>
      <c r="K38" s="91">
        <f>K37+K25+K13+K9</f>
        <v>13799.1</v>
      </c>
      <c r="L38" s="124"/>
      <c r="M38" s="124"/>
      <c r="N38" s="124"/>
      <c r="O38" s="124"/>
      <c r="P38" s="124"/>
      <c r="Q38" s="124"/>
      <c r="R38" s="124"/>
      <c r="S38" s="124"/>
      <c r="T38" s="124"/>
      <c r="U38" s="124"/>
      <c r="V38" s="124"/>
      <c r="W38" s="124"/>
      <c r="X38" s="124"/>
      <c r="Y38" s="124"/>
      <c r="Z38" s="124"/>
      <c r="AA38" s="124"/>
      <c r="AB38" s="124"/>
      <c r="AC38" s="124"/>
      <c r="AD38" s="124"/>
      <c r="AE38" s="124"/>
      <c r="AF38" s="124"/>
      <c r="AG38" s="124"/>
      <c r="AH38" s="124"/>
      <c r="AI38" s="124"/>
    </row>
    <row r="39" spans="1:35" x14ac:dyDescent="0.25">
      <c r="A39" s="7">
        <v>33</v>
      </c>
      <c r="B39" s="88" t="s">
        <v>85</v>
      </c>
      <c r="C39" s="89"/>
      <c r="D39" s="92"/>
      <c r="E39" s="87"/>
      <c r="F39" s="93">
        <f>F9+F37+F25+F13</f>
        <v>5738</v>
      </c>
      <c r="G39" s="94" t="s">
        <v>86</v>
      </c>
      <c r="H39" s="95">
        <v>0.03</v>
      </c>
      <c r="I39" s="90"/>
      <c r="J39" s="90"/>
      <c r="K39" s="91">
        <f>K38*H39</f>
        <v>413.97300000000001</v>
      </c>
      <c r="L39" s="124"/>
      <c r="M39" s="124"/>
      <c r="N39" s="124"/>
      <c r="O39" s="124"/>
      <c r="P39" s="124"/>
      <c r="Q39" s="124"/>
      <c r="R39" s="124"/>
      <c r="S39" s="124"/>
      <c r="T39" s="124"/>
      <c r="U39" s="124"/>
      <c r="V39" s="124"/>
      <c r="W39" s="124"/>
      <c r="X39" s="124"/>
      <c r="Y39" s="124"/>
      <c r="Z39" s="124"/>
      <c r="AA39" s="124"/>
      <c r="AB39" s="124"/>
      <c r="AC39" s="124"/>
      <c r="AD39" s="124"/>
      <c r="AE39" s="124"/>
      <c r="AF39" s="124"/>
      <c r="AG39" s="124"/>
      <c r="AH39" s="124"/>
      <c r="AI39" s="124"/>
    </row>
    <row r="40" spans="1:35" s="129" customFormat="1" x14ac:dyDescent="0.25">
      <c r="A40" s="7">
        <v>34</v>
      </c>
      <c r="B40" s="94"/>
      <c r="C40" s="96"/>
      <c r="D40" s="92"/>
      <c r="E40" s="87"/>
      <c r="F40" s="93"/>
      <c r="G40" s="97" t="s">
        <v>87</v>
      </c>
      <c r="H40" s="89"/>
      <c r="I40" s="90"/>
      <c r="J40" s="90"/>
      <c r="K40" s="91">
        <f>K38+K39</f>
        <v>14213.073</v>
      </c>
      <c r="L40" s="124"/>
      <c r="M40" s="124"/>
      <c r="N40" s="124"/>
      <c r="O40" s="124"/>
      <c r="P40" s="124"/>
      <c r="Q40" s="124"/>
      <c r="R40" s="124"/>
      <c r="S40" s="124"/>
      <c r="T40" s="124"/>
      <c r="U40" s="124"/>
      <c r="V40" s="124"/>
      <c r="W40" s="124"/>
      <c r="X40" s="124"/>
      <c r="Y40" s="124"/>
      <c r="Z40" s="124"/>
      <c r="AA40" s="124"/>
      <c r="AB40" s="124"/>
      <c r="AC40" s="124"/>
      <c r="AD40" s="124"/>
      <c r="AE40" s="124"/>
      <c r="AF40" s="124"/>
      <c r="AG40" s="124"/>
      <c r="AH40" s="124"/>
      <c r="AI40" s="124"/>
    </row>
    <row r="41" spans="1:35" s="129" customFormat="1" x14ac:dyDescent="0.25">
      <c r="A41" s="7">
        <v>35</v>
      </c>
      <c r="B41" s="97" t="s">
        <v>88</v>
      </c>
      <c r="C41" s="98"/>
      <c r="D41" s="92"/>
      <c r="E41" s="43"/>
      <c r="F41" s="93">
        <f>F39</f>
        <v>5738</v>
      </c>
      <c r="G41" s="97" t="s">
        <v>89</v>
      </c>
      <c r="H41" s="98"/>
      <c r="I41" s="90"/>
      <c r="J41" s="90"/>
      <c r="K41" s="91">
        <f>F41+K40</f>
        <v>19951.073</v>
      </c>
      <c r="L41" s="124"/>
      <c r="M41" s="124"/>
      <c r="N41" s="124"/>
      <c r="O41" s="124"/>
      <c r="P41" s="124"/>
      <c r="Q41" s="124"/>
      <c r="R41" s="124"/>
      <c r="S41" s="124"/>
      <c r="T41" s="124"/>
      <c r="U41" s="124"/>
      <c r="V41" s="124"/>
      <c r="W41" s="124"/>
      <c r="X41" s="124"/>
      <c r="Y41" s="124"/>
      <c r="Z41" s="124"/>
      <c r="AA41" s="124"/>
      <c r="AB41" s="124"/>
      <c r="AC41" s="124"/>
      <c r="AD41" s="124"/>
      <c r="AE41" s="124"/>
      <c r="AF41" s="124"/>
      <c r="AG41" s="124"/>
      <c r="AH41" s="124"/>
      <c r="AI41" s="124"/>
    </row>
    <row r="42" spans="1:35" s="132" customFormat="1" x14ac:dyDescent="0.25">
      <c r="A42" s="7">
        <v>36</v>
      </c>
      <c r="B42" s="99"/>
      <c r="C42" s="98"/>
      <c r="D42" s="99"/>
      <c r="E42" s="98"/>
      <c r="F42" s="99"/>
      <c r="G42" s="97" t="s">
        <v>90</v>
      </c>
      <c r="H42" s="98"/>
      <c r="I42" s="90"/>
      <c r="J42" s="90"/>
      <c r="K42" s="91">
        <f>K43/6</f>
        <v>3990.2145999999998</v>
      </c>
      <c r="L42" s="124"/>
      <c r="M42" s="124"/>
      <c r="N42" s="124"/>
      <c r="O42" s="124"/>
      <c r="P42" s="124"/>
      <c r="Q42" s="124"/>
      <c r="R42" s="124"/>
      <c r="S42" s="124"/>
      <c r="T42" s="124"/>
      <c r="U42" s="124"/>
      <c r="V42" s="124"/>
      <c r="W42" s="124"/>
      <c r="X42" s="124"/>
      <c r="Y42" s="124"/>
      <c r="Z42" s="124"/>
      <c r="AA42" s="124"/>
      <c r="AB42" s="124"/>
      <c r="AC42" s="124"/>
      <c r="AD42" s="124"/>
      <c r="AE42" s="124"/>
      <c r="AF42" s="124"/>
      <c r="AG42" s="124"/>
      <c r="AH42" s="124"/>
      <c r="AI42" s="124"/>
    </row>
    <row r="43" spans="1:35" s="132" customFormat="1" x14ac:dyDescent="0.25">
      <c r="A43" s="7">
        <v>37</v>
      </c>
      <c r="B43" s="99"/>
      <c r="C43" s="98"/>
      <c r="D43" s="99"/>
      <c r="E43" s="98"/>
      <c r="F43" s="99"/>
      <c r="G43" s="97" t="s">
        <v>91</v>
      </c>
      <c r="H43" s="98"/>
      <c r="I43" s="90"/>
      <c r="J43" s="90"/>
      <c r="K43" s="91">
        <f>K41*1.2</f>
        <v>23941.2876</v>
      </c>
      <c r="L43" s="124"/>
      <c r="M43" s="124"/>
      <c r="N43" s="124"/>
      <c r="O43" s="124"/>
      <c r="P43" s="124"/>
      <c r="Q43" s="124"/>
      <c r="R43" s="124"/>
      <c r="S43" s="124"/>
      <c r="T43" s="124"/>
      <c r="U43" s="124"/>
      <c r="V43" s="124"/>
      <c r="W43" s="124"/>
      <c r="X43" s="124"/>
      <c r="Y43" s="124"/>
      <c r="Z43" s="124"/>
      <c r="AA43" s="124"/>
      <c r="AB43" s="124"/>
      <c r="AC43" s="124"/>
      <c r="AD43" s="124"/>
      <c r="AE43" s="124"/>
      <c r="AF43" s="124"/>
      <c r="AG43" s="124"/>
      <c r="AH43" s="124"/>
      <c r="AI43" s="124"/>
    </row>
    <row r="44" spans="1:35" s="127" customFormat="1" ht="15.6" x14ac:dyDescent="0.25">
      <c r="A44" s="100"/>
      <c r="B44" s="121"/>
      <c r="C44" s="121"/>
      <c r="D44" s="121"/>
      <c r="E44" s="121"/>
      <c r="F44" s="121"/>
      <c r="G44" s="121"/>
      <c r="H44" s="121"/>
      <c r="I44" s="121"/>
      <c r="J44" s="121"/>
      <c r="K44" s="121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24"/>
      <c r="W44" s="124"/>
      <c r="X44" s="124"/>
      <c r="Y44" s="124"/>
      <c r="Z44" s="124"/>
      <c r="AA44" s="124"/>
      <c r="AB44" s="124"/>
      <c r="AC44" s="124"/>
      <c r="AD44" s="124"/>
      <c r="AE44" s="124"/>
      <c r="AF44" s="124"/>
      <c r="AG44" s="124"/>
      <c r="AH44" s="124"/>
      <c r="AI44" s="124"/>
    </row>
    <row r="45" spans="1:35" s="127" customFormat="1" ht="15.6" x14ac:dyDescent="0.25">
      <c r="A45" s="100"/>
      <c r="B45" s="121"/>
      <c r="C45" s="121"/>
      <c r="D45" s="121"/>
      <c r="E45" s="121"/>
      <c r="F45" s="121"/>
      <c r="G45" s="121"/>
      <c r="H45" s="121"/>
      <c r="I45" s="121"/>
      <c r="J45" s="121"/>
      <c r="K45" s="121"/>
      <c r="L45" s="124"/>
      <c r="M45" s="124"/>
      <c r="N45" s="124"/>
      <c r="O45" s="124"/>
      <c r="P45" s="124"/>
      <c r="Q45" s="124"/>
      <c r="R45" s="124"/>
      <c r="S45" s="124"/>
      <c r="T45" s="124"/>
      <c r="U45" s="124"/>
      <c r="V45" s="124"/>
      <c r="W45" s="124"/>
      <c r="X45" s="124"/>
      <c r="Y45" s="124"/>
      <c r="Z45" s="124"/>
      <c r="AA45" s="124"/>
      <c r="AB45" s="124"/>
      <c r="AC45" s="124"/>
      <c r="AD45" s="124"/>
      <c r="AE45" s="124"/>
      <c r="AF45" s="124"/>
      <c r="AG45" s="124"/>
      <c r="AH45" s="124"/>
      <c r="AI45" s="124"/>
    </row>
    <row r="46" spans="1:35" s="127" customFormat="1" ht="15.6" x14ac:dyDescent="0.25">
      <c r="A46" s="100"/>
      <c r="B46" s="121"/>
      <c r="C46" s="121"/>
      <c r="D46" s="121"/>
      <c r="E46" s="121"/>
      <c r="F46" s="121"/>
      <c r="G46" s="121"/>
      <c r="H46" s="121"/>
      <c r="I46" s="121"/>
      <c r="J46" s="121"/>
      <c r="K46" s="121"/>
      <c r="L46" s="124"/>
      <c r="M46" s="124"/>
      <c r="N46" s="124"/>
      <c r="O46" s="124"/>
      <c r="P46" s="124"/>
      <c r="Q46" s="124"/>
      <c r="R46" s="124"/>
      <c r="S46" s="124"/>
      <c r="T46" s="124"/>
      <c r="U46" s="124"/>
      <c r="V46" s="124"/>
      <c r="W46" s="124"/>
      <c r="X46" s="124"/>
      <c r="Y46" s="124"/>
      <c r="Z46" s="124"/>
      <c r="AA46" s="124"/>
      <c r="AB46" s="124"/>
      <c r="AC46" s="124"/>
      <c r="AD46" s="124"/>
      <c r="AE46" s="124"/>
      <c r="AF46" s="124"/>
      <c r="AG46" s="124"/>
      <c r="AH46" s="124"/>
      <c r="AI46" s="124"/>
    </row>
    <row r="47" spans="1:35" s="127" customFormat="1" ht="15.6" x14ac:dyDescent="0.25">
      <c r="A47" s="100"/>
      <c r="B47" s="202" t="s">
        <v>139</v>
      </c>
      <c r="C47" s="202"/>
      <c r="D47" s="202"/>
      <c r="E47" s="202"/>
      <c r="F47" s="202"/>
      <c r="G47" s="202"/>
      <c r="H47" s="121"/>
      <c r="I47" s="121"/>
      <c r="J47" s="121"/>
      <c r="K47" s="121"/>
      <c r="L47" s="124"/>
      <c r="M47" s="124"/>
      <c r="N47" s="124"/>
      <c r="O47" s="124"/>
      <c r="P47" s="124"/>
      <c r="Q47" s="124"/>
      <c r="R47" s="124"/>
      <c r="S47" s="124"/>
      <c r="T47" s="124"/>
      <c r="U47" s="124"/>
      <c r="V47" s="124"/>
      <c r="W47" s="124"/>
      <c r="X47" s="124"/>
      <c r="Y47" s="124"/>
      <c r="Z47" s="124"/>
      <c r="AA47" s="124"/>
      <c r="AB47" s="124"/>
      <c r="AC47" s="124"/>
      <c r="AD47" s="124"/>
      <c r="AE47" s="124"/>
      <c r="AF47" s="124"/>
      <c r="AG47" s="124"/>
      <c r="AH47" s="124"/>
      <c r="AI47" s="124"/>
    </row>
    <row r="48" spans="1:35" s="129" customFormat="1" ht="15.6" x14ac:dyDescent="0.25">
      <c r="A48" s="100"/>
      <c r="B48" s="202"/>
      <c r="C48" s="202"/>
      <c r="D48" s="202"/>
      <c r="E48" s="202"/>
      <c r="F48" s="202"/>
      <c r="G48" s="202"/>
      <c r="H48" s="121"/>
      <c r="I48" s="121"/>
      <c r="J48" s="121"/>
      <c r="K48" s="121"/>
      <c r="L48" s="124"/>
      <c r="M48" s="124"/>
      <c r="N48" s="124"/>
      <c r="O48" s="124"/>
      <c r="P48" s="124"/>
      <c r="Q48" s="124"/>
      <c r="R48" s="124"/>
      <c r="S48" s="124"/>
      <c r="T48" s="124"/>
      <c r="U48" s="124"/>
      <c r="V48" s="124"/>
      <c r="W48" s="124"/>
      <c r="X48" s="124"/>
      <c r="Y48" s="124"/>
      <c r="Z48" s="124"/>
      <c r="AA48" s="124"/>
      <c r="AB48" s="124"/>
      <c r="AC48" s="124"/>
      <c r="AD48" s="124"/>
      <c r="AE48" s="124"/>
      <c r="AF48" s="124"/>
      <c r="AG48" s="124"/>
      <c r="AH48" s="124"/>
      <c r="AI48" s="124"/>
    </row>
    <row r="49" spans="1:35" s="132" customFormat="1" x14ac:dyDescent="0.25">
      <c r="A49" s="101"/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4"/>
      <c r="M49" s="124"/>
      <c r="N49" s="124"/>
      <c r="O49" s="124"/>
      <c r="P49" s="124"/>
      <c r="Q49" s="124"/>
      <c r="R49" s="124"/>
      <c r="S49" s="124"/>
      <c r="T49" s="124"/>
      <c r="U49" s="124"/>
      <c r="V49" s="124"/>
      <c r="W49" s="124"/>
      <c r="X49" s="124"/>
      <c r="Y49" s="124"/>
      <c r="Z49" s="124"/>
      <c r="AA49" s="124"/>
      <c r="AB49" s="124"/>
      <c r="AC49" s="124"/>
      <c r="AD49" s="124"/>
      <c r="AE49" s="124"/>
      <c r="AF49" s="124"/>
      <c r="AG49" s="124"/>
      <c r="AH49" s="124"/>
      <c r="AI49" s="124"/>
    </row>
    <row r="50" spans="1:35" s="132" customFormat="1" x14ac:dyDescent="0.25">
      <c r="A50" s="10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4"/>
      <c r="M50" s="124"/>
      <c r="N50" s="124"/>
      <c r="O50" s="124"/>
      <c r="P50" s="124"/>
      <c r="Q50" s="124"/>
      <c r="R50" s="124"/>
      <c r="S50" s="124"/>
      <c r="T50" s="124"/>
      <c r="U50" s="124"/>
      <c r="V50" s="124"/>
      <c r="W50" s="124"/>
      <c r="X50" s="124"/>
      <c r="Y50" s="124"/>
      <c r="Z50" s="124"/>
      <c r="AA50" s="124"/>
      <c r="AB50" s="124"/>
      <c r="AC50" s="124"/>
      <c r="AD50" s="124"/>
      <c r="AE50" s="124"/>
      <c r="AF50" s="124"/>
      <c r="AG50" s="124"/>
      <c r="AH50" s="124"/>
      <c r="AI50" s="124"/>
    </row>
    <row r="51" spans="1:35" s="132" customFormat="1" x14ac:dyDescent="0.25">
      <c r="A51" s="101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4"/>
      <c r="M51" s="124"/>
      <c r="N51" s="124"/>
      <c r="O51" s="124"/>
      <c r="P51" s="124"/>
      <c r="Q51" s="124"/>
      <c r="R51" s="124"/>
      <c r="S51" s="124"/>
      <c r="T51" s="124"/>
      <c r="U51" s="124"/>
      <c r="V51" s="124"/>
      <c r="W51" s="124"/>
      <c r="X51" s="124"/>
      <c r="Y51" s="124"/>
      <c r="Z51" s="124"/>
      <c r="AA51" s="124"/>
      <c r="AB51" s="124"/>
      <c r="AC51" s="124"/>
      <c r="AD51" s="124"/>
      <c r="AE51" s="124"/>
      <c r="AF51" s="124"/>
      <c r="AG51" s="124"/>
      <c r="AH51" s="124"/>
      <c r="AI51" s="124"/>
    </row>
    <row r="52" spans="1:35" s="132" customFormat="1" x14ac:dyDescent="0.25">
      <c r="A52" s="101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4"/>
      <c r="M52" s="124"/>
      <c r="N52" s="124"/>
      <c r="O52" s="124"/>
      <c r="P52" s="124"/>
      <c r="Q52" s="124"/>
      <c r="R52" s="124"/>
      <c r="S52" s="124"/>
      <c r="T52" s="124"/>
      <c r="U52" s="124"/>
      <c r="V52" s="124"/>
      <c r="W52" s="124"/>
      <c r="X52" s="124"/>
      <c r="Y52" s="124"/>
      <c r="Z52" s="124"/>
      <c r="AA52" s="124"/>
      <c r="AB52" s="124"/>
      <c r="AC52" s="124"/>
      <c r="AD52" s="124"/>
      <c r="AE52" s="124"/>
      <c r="AF52" s="124"/>
      <c r="AG52" s="124"/>
      <c r="AH52" s="124"/>
      <c r="AI52" s="124"/>
    </row>
    <row r="53" spans="1:35" s="132" customFormat="1" x14ac:dyDescent="0.25">
      <c r="A53" s="101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35"/>
      <c r="M53" s="124"/>
      <c r="N53" s="124"/>
      <c r="O53" s="124"/>
      <c r="P53" s="124"/>
      <c r="Q53" s="124"/>
      <c r="R53" s="124"/>
      <c r="S53" s="124"/>
      <c r="T53" s="124"/>
      <c r="U53" s="124"/>
      <c r="V53" s="124"/>
      <c r="W53" s="124"/>
      <c r="X53" s="124"/>
      <c r="Y53" s="124"/>
      <c r="Z53" s="124"/>
      <c r="AA53" s="124"/>
      <c r="AB53" s="124"/>
      <c r="AC53" s="124"/>
      <c r="AD53" s="124"/>
      <c r="AE53" s="124"/>
      <c r="AF53" s="124"/>
      <c r="AG53" s="124"/>
      <c r="AH53" s="124"/>
      <c r="AI53" s="124"/>
    </row>
    <row r="54" spans="1:35" s="132" customFormat="1" x14ac:dyDescent="0.25">
      <c r="A54" s="10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36"/>
      <c r="M54" s="124"/>
      <c r="N54" s="124"/>
      <c r="O54" s="124"/>
      <c r="P54" s="124"/>
      <c r="Q54" s="124"/>
      <c r="R54" s="124"/>
      <c r="S54" s="124"/>
      <c r="T54" s="124"/>
      <c r="U54" s="124"/>
      <c r="V54" s="124"/>
      <c r="W54" s="124"/>
      <c r="X54" s="124"/>
      <c r="Y54" s="124"/>
      <c r="Z54" s="124"/>
      <c r="AA54" s="124"/>
      <c r="AB54" s="124"/>
      <c r="AC54" s="124"/>
      <c r="AD54" s="124"/>
      <c r="AE54" s="124"/>
      <c r="AF54" s="124"/>
      <c r="AG54" s="124"/>
      <c r="AH54" s="124"/>
      <c r="AI54" s="124"/>
    </row>
    <row r="55" spans="1:35" s="136" customFormat="1" x14ac:dyDescent="0.25">
      <c r="A55" s="101"/>
      <c r="B55" s="121"/>
      <c r="C55" s="121"/>
      <c r="D55" s="121"/>
      <c r="E55" s="121"/>
      <c r="F55" s="121"/>
      <c r="G55" s="121"/>
      <c r="H55" s="121"/>
      <c r="I55" s="121"/>
      <c r="J55" s="121"/>
      <c r="K55" s="121"/>
    </row>
    <row r="56" spans="1:35" s="136" customFormat="1" x14ac:dyDescent="0.25">
      <c r="A56" s="101"/>
      <c r="B56" s="121"/>
      <c r="C56" s="121"/>
      <c r="D56" s="121"/>
      <c r="E56" s="121"/>
      <c r="F56" s="121"/>
      <c r="G56" s="121"/>
      <c r="H56" s="121"/>
      <c r="I56" s="121"/>
      <c r="J56" s="121"/>
      <c r="K56" s="121"/>
    </row>
    <row r="57" spans="1:35" s="136" customFormat="1" x14ac:dyDescent="0.25">
      <c r="A57" s="101"/>
      <c r="B57" s="121"/>
      <c r="C57" s="121"/>
      <c r="D57" s="121"/>
      <c r="E57" s="121"/>
      <c r="F57" s="121"/>
      <c r="G57" s="121"/>
      <c r="H57" s="121"/>
      <c r="I57" s="121"/>
      <c r="J57" s="121"/>
      <c r="K57" s="121"/>
    </row>
    <row r="58" spans="1:35" s="136" customFormat="1" x14ac:dyDescent="0.25">
      <c r="A58" s="101"/>
      <c r="B58" s="121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35" s="136" customFormat="1" x14ac:dyDescent="0.25">
      <c r="A59" s="10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M59" s="135"/>
    </row>
    <row r="60" spans="1:35" s="136" customFormat="1" x14ac:dyDescent="0.25">
      <c r="A60" s="101"/>
      <c r="B60" s="121"/>
      <c r="C60" s="121"/>
      <c r="D60" s="121"/>
      <c r="E60" s="121"/>
      <c r="F60" s="121"/>
      <c r="G60" s="121"/>
      <c r="H60" s="121"/>
      <c r="I60" s="121"/>
      <c r="J60" s="121"/>
      <c r="K60" s="121"/>
      <c r="L60" s="121"/>
      <c r="M60" s="137"/>
    </row>
    <row r="61" spans="1:35" s="136" customFormat="1" ht="31.5" customHeight="1" x14ac:dyDescent="0.25">
      <c r="A61" s="101"/>
      <c r="B61" s="121"/>
      <c r="C61" s="121"/>
      <c r="D61" s="121"/>
      <c r="E61" s="121"/>
      <c r="F61" s="121"/>
      <c r="G61" s="121"/>
      <c r="H61" s="121"/>
      <c r="I61" s="121"/>
      <c r="J61" s="121"/>
      <c r="K61" s="121"/>
      <c r="L61" s="121"/>
    </row>
    <row r="62" spans="1:35" x14ac:dyDescent="0.25">
      <c r="A62" s="101"/>
      <c r="E62" s="121"/>
      <c r="O62" s="124"/>
    </row>
    <row r="63" spans="1:35" x14ac:dyDescent="0.3">
      <c r="A63" s="101"/>
      <c r="E63" s="121"/>
    </row>
    <row r="64" spans="1:35" x14ac:dyDescent="0.3">
      <c r="A64" s="138"/>
    </row>
    <row r="65" spans="1:1" x14ac:dyDescent="0.3">
      <c r="A65" s="121"/>
    </row>
    <row r="69" spans="1:1" x14ac:dyDescent="0.3">
      <c r="A69" s="106"/>
    </row>
    <row r="70" spans="1:1" x14ac:dyDescent="0.3">
      <c r="A70" s="106"/>
    </row>
    <row r="91" spans="1:15" x14ac:dyDescent="0.3">
      <c r="L91" s="128"/>
    </row>
    <row r="92" spans="1:15" x14ac:dyDescent="0.3">
      <c r="L92" s="128"/>
    </row>
    <row r="93" spans="1:15" s="128" customFormat="1" x14ac:dyDescent="0.3">
      <c r="A93" s="122"/>
      <c r="B93" s="121"/>
      <c r="C93" s="121"/>
      <c r="D93" s="121"/>
      <c r="E93" s="122"/>
      <c r="F93" s="121"/>
      <c r="G93" s="121"/>
      <c r="H93" s="121"/>
      <c r="I93" s="121"/>
      <c r="J93" s="121"/>
      <c r="K93" s="121"/>
      <c r="O93" s="121"/>
    </row>
    <row r="94" spans="1:15" s="128" customFormat="1" x14ac:dyDescent="0.3">
      <c r="A94" s="122"/>
      <c r="B94" s="121"/>
      <c r="C94" s="121"/>
      <c r="D94" s="121"/>
      <c r="E94" s="122"/>
      <c r="F94" s="121"/>
      <c r="G94" s="121"/>
      <c r="H94" s="121"/>
      <c r="I94" s="121"/>
      <c r="J94" s="121"/>
      <c r="K94" s="121"/>
    </row>
    <row r="95" spans="1:15" s="128" customFormat="1" x14ac:dyDescent="0.3">
      <c r="A95" s="122"/>
      <c r="B95" s="121"/>
      <c r="C95" s="121"/>
      <c r="D95" s="121"/>
      <c r="E95" s="122"/>
      <c r="F95" s="121"/>
      <c r="G95" s="121"/>
      <c r="H95" s="121"/>
      <c r="I95" s="121"/>
      <c r="J95" s="121"/>
      <c r="K95" s="121"/>
    </row>
    <row r="96" spans="1:15" s="128" customFormat="1" x14ac:dyDescent="0.3">
      <c r="A96" s="122"/>
      <c r="B96" s="121"/>
      <c r="C96" s="121"/>
      <c r="D96" s="121"/>
      <c r="E96" s="122"/>
      <c r="F96" s="121"/>
      <c r="G96" s="121"/>
      <c r="H96" s="121"/>
      <c r="I96" s="121"/>
      <c r="J96" s="121"/>
      <c r="K96" s="121"/>
      <c r="L96" s="132"/>
    </row>
    <row r="97" spans="1:15" s="128" customFormat="1" x14ac:dyDescent="0.3">
      <c r="A97" s="122"/>
      <c r="B97" s="121"/>
      <c r="C97" s="121"/>
      <c r="D97" s="121"/>
      <c r="E97" s="122"/>
      <c r="F97" s="121"/>
      <c r="G97" s="121"/>
      <c r="H97" s="121"/>
      <c r="I97" s="121"/>
      <c r="J97" s="121"/>
      <c r="K97" s="121"/>
      <c r="L97" s="132"/>
    </row>
    <row r="98" spans="1:15" s="132" customFormat="1" x14ac:dyDescent="0.3">
      <c r="A98" s="122"/>
      <c r="B98" s="121"/>
      <c r="C98" s="121"/>
      <c r="D98" s="121"/>
      <c r="E98" s="122"/>
      <c r="F98" s="121"/>
      <c r="G98" s="121"/>
      <c r="H98" s="121"/>
      <c r="I98" s="121"/>
      <c r="J98" s="121"/>
      <c r="K98" s="121"/>
      <c r="L98" s="107"/>
      <c r="O98" s="128"/>
    </row>
    <row r="99" spans="1:15" s="132" customFormat="1" x14ac:dyDescent="0.3">
      <c r="A99" s="122"/>
      <c r="B99" s="121"/>
      <c r="C99" s="121"/>
      <c r="D99" s="121"/>
      <c r="E99" s="122"/>
      <c r="F99" s="121"/>
      <c r="G99" s="121"/>
      <c r="H99" s="121"/>
      <c r="I99" s="121"/>
      <c r="J99" s="121"/>
      <c r="K99" s="121"/>
      <c r="L99" s="107"/>
    </row>
    <row r="100" spans="1:15" s="107" customFormat="1" ht="29.4" customHeight="1" x14ac:dyDescent="0.3">
      <c r="A100" s="122"/>
      <c r="B100" s="121"/>
      <c r="C100" s="121"/>
      <c r="D100" s="121"/>
      <c r="E100" s="122"/>
      <c r="F100" s="121"/>
      <c r="G100" s="121"/>
      <c r="H100" s="121"/>
      <c r="I100" s="121"/>
      <c r="J100" s="121"/>
      <c r="K100" s="121"/>
      <c r="O100" s="132"/>
    </row>
    <row r="101" spans="1:15" s="107" customFormat="1" ht="29.4" customHeight="1" x14ac:dyDescent="0.3">
      <c r="A101" s="122"/>
      <c r="B101" s="121"/>
      <c r="C101" s="121"/>
      <c r="D101" s="121"/>
      <c r="E101" s="122"/>
      <c r="F101" s="121"/>
      <c r="G101" s="121"/>
      <c r="H101" s="121"/>
      <c r="I101" s="121"/>
      <c r="J101" s="121"/>
      <c r="K101" s="121"/>
      <c r="L101" s="121"/>
    </row>
    <row r="102" spans="1:15" s="107" customFormat="1" ht="29.4" customHeight="1" x14ac:dyDescent="0.3">
      <c r="A102" s="122"/>
      <c r="B102" s="121"/>
      <c r="C102" s="121"/>
      <c r="D102" s="121"/>
      <c r="E102" s="122"/>
      <c r="F102" s="121"/>
      <c r="G102" s="121"/>
      <c r="H102" s="121"/>
      <c r="I102" s="121"/>
      <c r="J102" s="121"/>
      <c r="K102" s="121"/>
      <c r="L102" s="138"/>
    </row>
    <row r="103" spans="1:15" x14ac:dyDescent="0.3">
      <c r="L103" s="138"/>
      <c r="O103" s="107"/>
    </row>
    <row r="104" spans="1:15" s="138" customFormat="1" x14ac:dyDescent="0.3">
      <c r="A104" s="122"/>
      <c r="B104" s="121"/>
      <c r="C104" s="121"/>
      <c r="D104" s="121"/>
      <c r="E104" s="122"/>
      <c r="F104" s="121"/>
      <c r="G104" s="121"/>
      <c r="H104" s="121"/>
      <c r="I104" s="121"/>
      <c r="J104" s="121"/>
      <c r="K104" s="121"/>
      <c r="O104" s="121"/>
    </row>
    <row r="105" spans="1:15" s="138" customFormat="1" x14ac:dyDescent="0.3">
      <c r="A105" s="122"/>
      <c r="B105" s="121"/>
      <c r="C105" s="121"/>
      <c r="D105" s="121"/>
      <c r="E105" s="122"/>
      <c r="F105" s="121"/>
      <c r="G105" s="121"/>
      <c r="H105" s="121"/>
      <c r="I105" s="121"/>
      <c r="J105" s="121"/>
      <c r="K105" s="121"/>
      <c r="L105" s="121"/>
    </row>
    <row r="106" spans="1:15" s="138" customFormat="1" x14ac:dyDescent="0.3">
      <c r="A106" s="122"/>
      <c r="B106" s="121"/>
      <c r="C106" s="121"/>
      <c r="D106" s="121"/>
      <c r="E106" s="122"/>
      <c r="F106" s="121"/>
      <c r="G106" s="121"/>
      <c r="H106" s="121"/>
      <c r="I106" s="121"/>
      <c r="J106" s="121"/>
      <c r="K106" s="121"/>
      <c r="L106" s="121"/>
    </row>
    <row r="107" spans="1:15" x14ac:dyDescent="0.3">
      <c r="O107" s="138"/>
    </row>
  </sheetData>
  <mergeCells count="3">
    <mergeCell ref="A2:K2"/>
    <mergeCell ref="A3:K4"/>
    <mergeCell ref="B47:G48"/>
  </mergeCells>
  <hyperlinks>
    <hyperlink ref="B1" location="Загальна!A1" display="Загальн" xr:uid="{47D26341-C328-448B-96AA-D660697FF2B5}"/>
  </hyperlinks>
  <pageMargins left="0.25" right="0.25" top="0.75" bottom="0.75" header="0.3" footer="0.3"/>
  <pageSetup paperSize="9" scale="69" fitToHeight="0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87190-B471-48DB-BEF5-570F5DA6136A}">
  <dimension ref="A1:K47"/>
  <sheetViews>
    <sheetView showGridLines="0" topLeftCell="B20" zoomScaleNormal="100" workbookViewId="0">
      <selection activeCell="G30" sqref="G30"/>
    </sheetView>
  </sheetViews>
  <sheetFormatPr defaultRowHeight="14.4" x14ac:dyDescent="0.3"/>
  <cols>
    <col min="1" max="1" width="6" bestFit="1" customWidth="1"/>
    <col min="2" max="2" width="44.21875" customWidth="1"/>
    <col min="4" max="4" width="9.77734375" bestFit="1" customWidth="1"/>
    <col min="7" max="7" width="47.44140625" customWidth="1"/>
    <col min="11" max="11" width="10.21875" bestFit="1" customWidth="1"/>
  </cols>
  <sheetData>
    <row r="1" spans="1:11" x14ac:dyDescent="0.3">
      <c r="B1" s="160" t="s">
        <v>189</v>
      </c>
      <c r="G1" s="27"/>
    </row>
    <row r="2" spans="1:11" x14ac:dyDescent="0.3">
      <c r="A2" s="201" t="s">
        <v>187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>J8*I8</f>
        <v>0</v>
      </c>
    </row>
    <row r="9" spans="1:11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ht="27.6" x14ac:dyDescent="0.3">
      <c r="A11" s="7">
        <v>5</v>
      </c>
      <c r="B11" s="45" t="s">
        <v>104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/>
    </row>
    <row r="12" spans="1:11" ht="41.4" x14ac:dyDescent="0.3">
      <c r="A12" s="7">
        <v>7</v>
      </c>
      <c r="B12" s="53" t="s">
        <v>73</v>
      </c>
      <c r="C12" s="54"/>
      <c r="D12" s="55"/>
      <c r="E12" s="65"/>
      <c r="F12" s="55">
        <f>SUM(F11:F11)</f>
        <v>80</v>
      </c>
      <c r="G12" s="53" t="s">
        <v>74</v>
      </c>
      <c r="H12" s="56"/>
      <c r="I12" s="55"/>
      <c r="J12" s="57"/>
      <c r="K12" s="58">
        <f>SUM(K10:K11)</f>
        <v>0</v>
      </c>
    </row>
    <row r="13" spans="1:11" x14ac:dyDescent="0.3">
      <c r="A13" s="7">
        <v>8</v>
      </c>
      <c r="B13" s="40" t="s">
        <v>75</v>
      </c>
      <c r="C13" s="51"/>
      <c r="D13" s="43"/>
      <c r="E13" s="43"/>
      <c r="F13" s="43"/>
      <c r="G13" s="7"/>
      <c r="H13" s="21"/>
      <c r="I13" s="19"/>
      <c r="J13" s="19"/>
      <c r="K13" s="19"/>
    </row>
    <row r="14" spans="1:11" x14ac:dyDescent="0.3">
      <c r="A14" s="7">
        <v>9</v>
      </c>
      <c r="B14" s="4" t="s">
        <v>34</v>
      </c>
      <c r="C14" s="3" t="s">
        <v>35</v>
      </c>
      <c r="D14" s="108">
        <f>I14</f>
        <v>18</v>
      </c>
      <c r="E14" s="6">
        <v>35</v>
      </c>
      <c r="F14" s="6">
        <f>D14*E14</f>
        <v>630</v>
      </c>
      <c r="G14" s="7" t="s">
        <v>36</v>
      </c>
      <c r="H14" s="8" t="s">
        <v>35</v>
      </c>
      <c r="I14" s="9">
        <v>18</v>
      </c>
      <c r="J14" s="10">
        <f>214*0.8</f>
        <v>171.20000000000002</v>
      </c>
      <c r="K14" s="11">
        <f t="shared" ref="K14:K15" si="0">J14*I14</f>
        <v>3081.6000000000004</v>
      </c>
    </row>
    <row r="15" spans="1:11" ht="55.2" x14ac:dyDescent="0.3">
      <c r="A15" s="7">
        <v>11</v>
      </c>
      <c r="B15" s="7" t="s">
        <v>37</v>
      </c>
      <c r="C15" s="8" t="s">
        <v>38</v>
      </c>
      <c r="D15" s="11">
        <v>20</v>
      </c>
      <c r="E15" s="10">
        <v>25</v>
      </c>
      <c r="F15" s="10">
        <f>D15*E15</f>
        <v>500</v>
      </c>
      <c r="G15" s="12" t="s">
        <v>39</v>
      </c>
      <c r="H15" s="8" t="s">
        <v>35</v>
      </c>
      <c r="I15" s="10">
        <f>D15</f>
        <v>20</v>
      </c>
      <c r="J15" s="10">
        <f>17.45*0.8</f>
        <v>13.96</v>
      </c>
      <c r="K15" s="11">
        <f t="shared" si="0"/>
        <v>279.20000000000005</v>
      </c>
    </row>
    <row r="16" spans="1:11" ht="55.2" x14ac:dyDescent="0.3">
      <c r="A16" s="7">
        <v>12</v>
      </c>
      <c r="B16" s="7" t="s">
        <v>77</v>
      </c>
      <c r="C16" s="21" t="s">
        <v>52</v>
      </c>
      <c r="D16" s="11">
        <v>1</v>
      </c>
      <c r="E16" s="11">
        <v>750</v>
      </c>
      <c r="F16" s="10">
        <f t="shared" ref="F16" si="1">D16*E16</f>
        <v>750</v>
      </c>
      <c r="G16" s="12" t="s">
        <v>145</v>
      </c>
      <c r="H16" s="15" t="s">
        <v>41</v>
      </c>
      <c r="I16" s="11">
        <v>1</v>
      </c>
      <c r="J16" s="115" t="s">
        <v>146</v>
      </c>
      <c r="K16" s="11">
        <v>0</v>
      </c>
    </row>
    <row r="17" spans="1:11" ht="27.6" x14ac:dyDescent="0.3">
      <c r="A17" s="7">
        <v>13</v>
      </c>
      <c r="B17" s="7"/>
      <c r="C17" s="21"/>
      <c r="D17" s="11"/>
      <c r="E17" s="11"/>
      <c r="F17" s="10"/>
      <c r="G17" s="12" t="s">
        <v>47</v>
      </c>
      <c r="H17" s="15" t="s">
        <v>41</v>
      </c>
      <c r="I17" s="11">
        <v>1</v>
      </c>
      <c r="J17" s="11">
        <f>1105*0.8</f>
        <v>884</v>
      </c>
      <c r="K17" s="11">
        <f t="shared" ref="K17:K24" si="2">J17*I17</f>
        <v>884</v>
      </c>
    </row>
    <row r="18" spans="1:11" ht="27.6" x14ac:dyDescent="0.3">
      <c r="A18" s="7">
        <v>14</v>
      </c>
      <c r="B18" s="7"/>
      <c r="C18" s="21"/>
      <c r="D18" s="11"/>
      <c r="E18" s="11"/>
      <c r="F18" s="10"/>
      <c r="G18" s="12" t="s">
        <v>156</v>
      </c>
      <c r="H18" s="15" t="s">
        <v>35</v>
      </c>
      <c r="I18" s="11">
        <v>1</v>
      </c>
      <c r="J18" s="11">
        <f>1322*0.8</f>
        <v>1057.6000000000001</v>
      </c>
      <c r="K18" s="11">
        <f t="shared" si="2"/>
        <v>1057.6000000000001</v>
      </c>
    </row>
    <row r="19" spans="1:11" ht="27.6" x14ac:dyDescent="0.3">
      <c r="A19" s="7">
        <v>15</v>
      </c>
      <c r="B19" s="7" t="s">
        <v>157</v>
      </c>
      <c r="C19" s="21" t="s">
        <v>41</v>
      </c>
      <c r="D19" s="11">
        <v>1</v>
      </c>
      <c r="E19" s="11">
        <v>300</v>
      </c>
      <c r="F19" s="10">
        <f t="shared" ref="F19" si="3">D19*E19</f>
        <v>300</v>
      </c>
      <c r="G19" s="12" t="s">
        <v>158</v>
      </c>
      <c r="H19" s="15" t="s">
        <v>41</v>
      </c>
      <c r="I19" s="11">
        <v>1</v>
      </c>
      <c r="J19" s="11">
        <f>215.5*0.8</f>
        <v>172.4</v>
      </c>
      <c r="K19" s="11">
        <f t="shared" si="2"/>
        <v>172.4</v>
      </c>
    </row>
    <row r="20" spans="1:11" ht="27.6" x14ac:dyDescent="0.3">
      <c r="A20" s="7">
        <v>16</v>
      </c>
      <c r="B20" s="7"/>
      <c r="C20" s="21"/>
      <c r="D20" s="11"/>
      <c r="E20" s="11"/>
      <c r="F20" s="10"/>
      <c r="G20" s="12" t="s">
        <v>149</v>
      </c>
      <c r="H20" s="15" t="s">
        <v>41</v>
      </c>
      <c r="I20" s="11">
        <v>1</v>
      </c>
      <c r="J20" s="11">
        <f>2305*0.8</f>
        <v>1844</v>
      </c>
      <c r="K20" s="11">
        <f t="shared" si="2"/>
        <v>1844</v>
      </c>
    </row>
    <row r="21" spans="1:11" ht="27.6" x14ac:dyDescent="0.3">
      <c r="A21" s="7">
        <v>17</v>
      </c>
      <c r="B21" s="7"/>
      <c r="C21" s="21"/>
      <c r="D21" s="11"/>
      <c r="E21" s="11"/>
      <c r="F21" s="10"/>
      <c r="G21" s="12" t="s">
        <v>159</v>
      </c>
      <c r="H21" s="15" t="s">
        <v>41</v>
      </c>
      <c r="I21" s="11">
        <v>1</v>
      </c>
      <c r="J21" s="11">
        <f>658.3*0.8</f>
        <v>526.64</v>
      </c>
      <c r="K21" s="11">
        <f t="shared" si="2"/>
        <v>526.64</v>
      </c>
    </row>
    <row r="22" spans="1:11" ht="27.6" x14ac:dyDescent="0.3">
      <c r="A22" s="7">
        <v>18</v>
      </c>
      <c r="B22" s="7"/>
      <c r="C22" s="59"/>
      <c r="D22" s="11"/>
      <c r="E22" s="11"/>
      <c r="F22" s="10"/>
      <c r="G22" s="12" t="s">
        <v>160</v>
      </c>
      <c r="H22" s="15" t="s">
        <v>41</v>
      </c>
      <c r="I22" s="11">
        <v>1</v>
      </c>
      <c r="J22" s="11">
        <f>700*0.8</f>
        <v>560</v>
      </c>
      <c r="K22" s="11">
        <f t="shared" si="2"/>
        <v>560</v>
      </c>
    </row>
    <row r="23" spans="1:11" x14ac:dyDescent="0.3">
      <c r="A23" s="7">
        <v>19</v>
      </c>
      <c r="B23" s="7" t="s">
        <v>78</v>
      </c>
      <c r="C23" s="21" t="s">
        <v>52</v>
      </c>
      <c r="D23" s="11">
        <v>1</v>
      </c>
      <c r="E23" s="11">
        <v>1500</v>
      </c>
      <c r="F23" s="10">
        <f t="shared" ref="F23:F24" si="4">D23*E23</f>
        <v>1500</v>
      </c>
      <c r="G23" s="12" t="s">
        <v>168</v>
      </c>
      <c r="H23" s="15" t="s">
        <v>35</v>
      </c>
      <c r="I23" s="11">
        <v>1</v>
      </c>
      <c r="J23" s="11">
        <v>86</v>
      </c>
      <c r="K23" s="11">
        <f t="shared" si="2"/>
        <v>86</v>
      </c>
    </row>
    <row r="24" spans="1:11" x14ac:dyDescent="0.3">
      <c r="A24" s="7">
        <v>20</v>
      </c>
      <c r="B24" s="7" t="s">
        <v>54</v>
      </c>
      <c r="C24" s="51" t="s">
        <v>38</v>
      </c>
      <c r="D24" s="11">
        <v>4</v>
      </c>
      <c r="E24" s="11">
        <v>25</v>
      </c>
      <c r="F24" s="10">
        <f t="shared" si="4"/>
        <v>100</v>
      </c>
      <c r="G24" s="72" t="s">
        <v>56</v>
      </c>
      <c r="H24" s="73" t="s">
        <v>41</v>
      </c>
      <c r="I24" s="67">
        <v>2</v>
      </c>
      <c r="J24" s="63">
        <v>30.83</v>
      </c>
      <c r="K24" s="11">
        <f t="shared" si="2"/>
        <v>61.66</v>
      </c>
    </row>
    <row r="25" spans="1:11" x14ac:dyDescent="0.3">
      <c r="A25" s="7">
        <v>30</v>
      </c>
      <c r="B25" s="81"/>
      <c r="C25" s="21"/>
      <c r="D25" s="82"/>
      <c r="E25" s="11"/>
      <c r="F25" s="11"/>
      <c r="G25" s="12"/>
      <c r="H25" s="15"/>
      <c r="I25" s="11"/>
      <c r="J25" s="60"/>
      <c r="K25" s="60">
        <f>I25*J25</f>
        <v>0</v>
      </c>
    </row>
    <row r="26" spans="1:11" ht="27.6" x14ac:dyDescent="0.3">
      <c r="A26" s="7">
        <v>31</v>
      </c>
      <c r="B26" s="53" t="s">
        <v>82</v>
      </c>
      <c r="C26" s="54"/>
      <c r="D26" s="55"/>
      <c r="E26" s="55"/>
      <c r="F26" s="55">
        <f>SUM(F14:F25)</f>
        <v>3780</v>
      </c>
      <c r="G26" s="84" t="s">
        <v>83</v>
      </c>
      <c r="H26" s="56"/>
      <c r="I26" s="55"/>
      <c r="J26" s="65"/>
      <c r="K26" s="77">
        <f>SUM(K14:K25)</f>
        <v>8553.1</v>
      </c>
    </row>
    <row r="27" spans="1:11" x14ac:dyDescent="0.3">
      <c r="A27" s="7">
        <v>22</v>
      </c>
      <c r="B27" s="40" t="s">
        <v>81</v>
      </c>
      <c r="C27" s="51"/>
      <c r="D27" s="43"/>
      <c r="E27" s="43"/>
      <c r="F27" s="78"/>
      <c r="G27" s="79"/>
      <c r="H27" s="80"/>
      <c r="I27" s="43"/>
      <c r="J27" s="43"/>
      <c r="K27" s="43"/>
    </row>
    <row r="28" spans="1:11" ht="55.2" x14ac:dyDescent="0.3">
      <c r="A28" s="7">
        <v>23</v>
      </c>
      <c r="B28" s="7" t="s">
        <v>147</v>
      </c>
      <c r="C28" s="59" t="s">
        <v>52</v>
      </c>
      <c r="D28" s="11">
        <v>1</v>
      </c>
      <c r="E28" s="11">
        <v>1000</v>
      </c>
      <c r="F28" s="11">
        <f t="shared" ref="F28" si="5">D28*E28</f>
        <v>1000</v>
      </c>
      <c r="G28" s="12" t="s">
        <v>142</v>
      </c>
      <c r="H28" s="15" t="s">
        <v>41</v>
      </c>
      <c r="I28" s="11">
        <v>1</v>
      </c>
      <c r="J28" s="115" t="s">
        <v>146</v>
      </c>
      <c r="K28" s="11">
        <v>0</v>
      </c>
    </row>
    <row r="29" spans="1:11" x14ac:dyDescent="0.3">
      <c r="A29" s="7">
        <v>24</v>
      </c>
      <c r="B29" s="7"/>
      <c r="C29" s="59"/>
      <c r="D29" s="11"/>
      <c r="E29" s="11"/>
      <c r="F29" s="11"/>
      <c r="G29" s="12" t="s">
        <v>45</v>
      </c>
      <c r="H29" s="15" t="s">
        <v>41</v>
      </c>
      <c r="I29" s="11">
        <v>1</v>
      </c>
      <c r="J29" s="11">
        <v>200</v>
      </c>
      <c r="K29" s="43">
        <f t="shared" ref="K29:K30" si="6">I29*J29</f>
        <v>200</v>
      </c>
    </row>
    <row r="30" spans="1:11" ht="27.6" x14ac:dyDescent="0.3">
      <c r="A30" s="7">
        <v>29</v>
      </c>
      <c r="B30" s="81"/>
      <c r="C30" s="21"/>
      <c r="D30" s="82"/>
      <c r="E30" s="11"/>
      <c r="F30" s="11"/>
      <c r="G30" s="12" t="s">
        <v>50</v>
      </c>
      <c r="H30" s="15" t="s">
        <v>41</v>
      </c>
      <c r="I30" s="11">
        <v>4</v>
      </c>
      <c r="J30" s="11">
        <f>359*0.8</f>
        <v>287.2</v>
      </c>
      <c r="K30" s="43">
        <f t="shared" si="6"/>
        <v>1148.8</v>
      </c>
    </row>
    <row r="31" spans="1:11" x14ac:dyDescent="0.3">
      <c r="A31" s="7">
        <v>30</v>
      </c>
      <c r="B31" s="81"/>
      <c r="C31" s="21"/>
      <c r="D31" s="82"/>
      <c r="E31" s="11"/>
      <c r="F31" s="11"/>
      <c r="G31" s="12" t="s">
        <v>165</v>
      </c>
      <c r="H31" s="15" t="s">
        <v>41</v>
      </c>
      <c r="I31" s="11">
        <v>2</v>
      </c>
      <c r="J31" s="11">
        <v>360</v>
      </c>
      <c r="K31" s="43">
        <f>I31*J31</f>
        <v>720</v>
      </c>
    </row>
    <row r="32" spans="1:11" x14ac:dyDescent="0.3">
      <c r="A32" s="7">
        <v>31</v>
      </c>
      <c r="B32" s="81"/>
      <c r="C32" s="21"/>
      <c r="D32" s="82"/>
      <c r="E32" s="11"/>
      <c r="F32" s="11"/>
      <c r="G32" s="12"/>
      <c r="H32" s="15"/>
      <c r="I32" s="11"/>
      <c r="J32" s="11"/>
      <c r="K32" s="43"/>
    </row>
    <row r="33" spans="1:11" ht="27.6" x14ac:dyDescent="0.3">
      <c r="A33" s="7">
        <v>32</v>
      </c>
      <c r="B33" s="40"/>
      <c r="C33" s="51"/>
      <c r="D33" s="43"/>
      <c r="E33" s="43"/>
      <c r="F33" s="78"/>
      <c r="G33" s="12" t="s">
        <v>53</v>
      </c>
      <c r="H33" s="51" t="s">
        <v>38</v>
      </c>
      <c r="I33" s="11">
        <v>3</v>
      </c>
      <c r="J33" s="11">
        <f>41*0.8</f>
        <v>32.800000000000004</v>
      </c>
      <c r="K33" s="43">
        <f t="shared" ref="K33" si="7">I33*J33</f>
        <v>98.4</v>
      </c>
    </row>
    <row r="34" spans="1:11" ht="27.6" x14ac:dyDescent="0.3">
      <c r="A34" s="7"/>
      <c r="B34" s="53" t="s">
        <v>82</v>
      </c>
      <c r="C34" s="54"/>
      <c r="D34" s="55"/>
      <c r="E34" s="55"/>
      <c r="F34" s="55">
        <f>SUM(F28:F33)</f>
        <v>1000</v>
      </c>
      <c r="G34" s="84" t="s">
        <v>83</v>
      </c>
      <c r="H34" s="56"/>
      <c r="I34" s="55"/>
      <c r="J34" s="65"/>
      <c r="K34" s="55">
        <f>SUM(K28:K33)</f>
        <v>2167.2000000000003</v>
      </c>
    </row>
    <row r="35" spans="1:11" ht="27.6" x14ac:dyDescent="0.3">
      <c r="A35" s="7">
        <v>32</v>
      </c>
      <c r="B35" s="85"/>
      <c r="C35" s="86"/>
      <c r="D35" s="85"/>
      <c r="E35" s="86"/>
      <c r="F35" s="87"/>
      <c r="G35" s="88" t="s">
        <v>84</v>
      </c>
      <c r="H35" s="89"/>
      <c r="I35" s="90"/>
      <c r="J35" s="90"/>
      <c r="K35" s="91">
        <f>K26+K12+K9+K34</f>
        <v>10720.300000000001</v>
      </c>
    </row>
    <row r="36" spans="1:11" x14ac:dyDescent="0.3">
      <c r="A36" s="7">
        <v>33</v>
      </c>
      <c r="B36" s="88" t="s">
        <v>85</v>
      </c>
      <c r="C36" s="89"/>
      <c r="D36" s="92"/>
      <c r="E36" s="87"/>
      <c r="F36" s="93">
        <f>F9+F26+F12+F34</f>
        <v>4860</v>
      </c>
      <c r="G36" s="94" t="s">
        <v>86</v>
      </c>
      <c r="H36" s="95">
        <v>0.03</v>
      </c>
      <c r="I36" s="90"/>
      <c r="J36" s="90"/>
      <c r="K36" s="91">
        <f>K35*H36</f>
        <v>321.60900000000004</v>
      </c>
    </row>
    <row r="37" spans="1:11" x14ac:dyDescent="0.3">
      <c r="A37" s="7">
        <v>34</v>
      </c>
      <c r="B37" s="94"/>
      <c r="C37" s="96"/>
      <c r="D37" s="92"/>
      <c r="E37" s="87"/>
      <c r="F37" s="93"/>
      <c r="G37" s="97" t="s">
        <v>87</v>
      </c>
      <c r="H37" s="89"/>
      <c r="I37" s="90"/>
      <c r="J37" s="90"/>
      <c r="K37" s="91">
        <f>K35+K36</f>
        <v>11041.909000000001</v>
      </c>
    </row>
    <row r="38" spans="1:11" x14ac:dyDescent="0.3">
      <c r="A38" s="7">
        <v>35</v>
      </c>
      <c r="B38" s="97" t="s">
        <v>88</v>
      </c>
      <c r="C38" s="98"/>
      <c r="D38" s="92"/>
      <c r="E38" s="43"/>
      <c r="F38" s="93">
        <f>F36</f>
        <v>4860</v>
      </c>
      <c r="G38" s="97" t="s">
        <v>89</v>
      </c>
      <c r="H38" s="98"/>
      <c r="I38" s="90"/>
      <c r="J38" s="90"/>
      <c r="K38" s="91">
        <f>F38+K37</f>
        <v>15901.909000000001</v>
      </c>
    </row>
    <row r="39" spans="1:11" x14ac:dyDescent="0.3">
      <c r="A39" s="7">
        <v>36</v>
      </c>
      <c r="B39" s="99"/>
      <c r="C39" s="98"/>
      <c r="D39" s="99"/>
      <c r="E39" s="98"/>
      <c r="F39" s="99"/>
      <c r="G39" s="97" t="s">
        <v>90</v>
      </c>
      <c r="H39" s="98"/>
      <c r="I39" s="90"/>
      <c r="J39" s="90"/>
      <c r="K39" s="91">
        <f>K40/6</f>
        <v>3180.3818000000006</v>
      </c>
    </row>
    <row r="40" spans="1:11" x14ac:dyDescent="0.3">
      <c r="A40" s="7">
        <v>37</v>
      </c>
      <c r="B40" s="99"/>
      <c r="C40" s="98"/>
      <c r="D40" s="99"/>
      <c r="E40" s="98"/>
      <c r="F40" s="99"/>
      <c r="G40" s="97" t="s">
        <v>91</v>
      </c>
      <c r="H40" s="98"/>
      <c r="I40" s="90"/>
      <c r="J40" s="90"/>
      <c r="K40" s="91">
        <f>K38*1.2</f>
        <v>19082.290800000002</v>
      </c>
    </row>
    <row r="44" spans="1:11" ht="14.4" customHeight="1" x14ac:dyDescent="0.3">
      <c r="B44" s="202" t="s">
        <v>139</v>
      </c>
      <c r="C44" s="202"/>
      <c r="D44" s="202"/>
      <c r="E44" s="202"/>
      <c r="F44" s="202"/>
      <c r="G44" s="202"/>
    </row>
    <row r="45" spans="1:11" ht="14.4" customHeight="1" x14ac:dyDescent="0.3">
      <c r="B45" s="202"/>
      <c r="C45" s="202"/>
      <c r="D45" s="202"/>
      <c r="E45" s="202"/>
      <c r="F45" s="202"/>
      <c r="G45" s="202"/>
    </row>
    <row r="46" spans="1:11" ht="14.4" customHeight="1" x14ac:dyDescent="0.3"/>
    <row r="47" spans="1:11" ht="14.4" customHeight="1" x14ac:dyDescent="0.3"/>
  </sheetData>
  <mergeCells count="3">
    <mergeCell ref="A2:K2"/>
    <mergeCell ref="A3:K4"/>
    <mergeCell ref="B44:G45"/>
  </mergeCells>
  <hyperlinks>
    <hyperlink ref="B1" location="Загальна!A1" display="Загальн" xr:uid="{F1AEBF0B-1C5C-4E63-9855-A120DD1A6C95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1ABA-AD35-4271-8695-D309D57F42A5}">
  <dimension ref="A1:AI109"/>
  <sheetViews>
    <sheetView showGridLines="0" topLeftCell="A16" zoomScale="70" zoomScaleNormal="70" workbookViewId="0">
      <selection activeCell="I35" sqref="I35"/>
    </sheetView>
  </sheetViews>
  <sheetFormatPr defaultColWidth="9.109375" defaultRowHeight="13.8" x14ac:dyDescent="0.3"/>
  <cols>
    <col min="1" max="1" width="6.33203125" style="38" customWidth="1"/>
    <col min="2" max="2" width="45.5546875" style="34" customWidth="1"/>
    <col min="3" max="3" width="9.33203125" style="34" customWidth="1"/>
    <col min="4" max="4" width="11.109375" style="34" customWidth="1"/>
    <col min="5" max="5" width="13" style="38" customWidth="1"/>
    <col min="6" max="6" width="15.109375" style="34" customWidth="1"/>
    <col min="7" max="7" width="57.33203125" style="34" customWidth="1"/>
    <col min="8" max="8" width="9.109375" style="34"/>
    <col min="9" max="9" width="11" style="34" customWidth="1"/>
    <col min="10" max="10" width="10.6640625" style="34" customWidth="1"/>
    <col min="11" max="11" width="13.109375" style="34" customWidth="1"/>
    <col min="12" max="16384" width="9.109375" style="34"/>
  </cols>
  <sheetData>
    <row r="1" spans="1:35" ht="14.4" x14ac:dyDescent="0.3">
      <c r="B1" s="160" t="s">
        <v>189</v>
      </c>
      <c r="C1" s="159"/>
      <c r="D1" s="159"/>
      <c r="E1" s="159"/>
      <c r="F1" s="159"/>
      <c r="G1" s="159"/>
      <c r="H1" s="159"/>
      <c r="I1" s="159"/>
      <c r="J1" s="159"/>
      <c r="K1" s="33"/>
    </row>
    <row r="2" spans="1:35" ht="15" customHeight="1" x14ac:dyDescent="0.3">
      <c r="A2" s="201" t="s">
        <v>166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35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35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35" s="38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35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s="64" customFormat="1" x14ac:dyDescent="0.25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5" s="64" customFormat="1" x14ac:dyDescent="0.25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35" s="66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35" s="66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35" s="66" customFormat="1" x14ac:dyDescent="0.25">
      <c r="A15" s="7">
        <v>9</v>
      </c>
      <c r="B15" s="7" t="s">
        <v>76</v>
      </c>
      <c r="C15" s="51" t="s">
        <v>38</v>
      </c>
      <c r="D15" s="11">
        <v>40</v>
      </c>
      <c r="E15" s="10">
        <v>31</v>
      </c>
      <c r="F15" s="10">
        <f>D15*E15</f>
        <v>1240</v>
      </c>
      <c r="G15" s="7" t="s">
        <v>155</v>
      </c>
      <c r="H15" s="8" t="s">
        <v>35</v>
      </c>
      <c r="I15" s="67">
        <f>D15*1.05</f>
        <v>42</v>
      </c>
      <c r="J15" s="10">
        <f>149*0.8</f>
        <v>119.2</v>
      </c>
      <c r="K15" s="11">
        <f t="shared" ref="K15:K26" si="3">J15*I15</f>
        <v>5006.4000000000005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35" ht="41.4" x14ac:dyDescent="0.25">
      <c r="A16" s="7">
        <v>10</v>
      </c>
      <c r="B16" s="7" t="s">
        <v>37</v>
      </c>
      <c r="C16" s="68" t="s">
        <v>38</v>
      </c>
      <c r="D16" s="11">
        <v>35</v>
      </c>
      <c r="E16" s="10">
        <v>25</v>
      </c>
      <c r="F16" s="10">
        <f t="shared" ref="F16:F18" si="4">D16*E16</f>
        <v>875</v>
      </c>
      <c r="G16" s="12" t="s">
        <v>143</v>
      </c>
      <c r="H16" s="8" t="s">
        <v>35</v>
      </c>
      <c r="I16" s="10">
        <f>D16</f>
        <v>35</v>
      </c>
      <c r="J16" s="10">
        <f>17.45*0.8</f>
        <v>13.96</v>
      </c>
      <c r="K16" s="11">
        <f t="shared" si="3"/>
        <v>488.6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x14ac:dyDescent="0.25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s="71" customFormat="1" ht="27.6" x14ac:dyDescent="0.25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145</v>
      </c>
      <c r="H18" s="15" t="s">
        <v>41</v>
      </c>
      <c r="I18" s="11">
        <v>1</v>
      </c>
      <c r="J18" s="115" t="s">
        <v>146</v>
      </c>
      <c r="K18" s="11">
        <v>0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s="71" customFormat="1" ht="27.6" x14ac:dyDescent="0.25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s="71" customFormat="1" ht="27.6" x14ac:dyDescent="0.25">
      <c r="A20" s="7">
        <v>14</v>
      </c>
      <c r="B20" s="7"/>
      <c r="C20" s="21"/>
      <c r="D20" s="11"/>
      <c r="E20" s="11"/>
      <c r="F20" s="10"/>
      <c r="G20" s="12" t="s">
        <v>156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s="71" customFormat="1" ht="27.6" x14ac:dyDescent="0.25">
      <c r="A21" s="7">
        <v>15</v>
      </c>
      <c r="B21" s="7" t="s">
        <v>157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158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s="71" customFormat="1" x14ac:dyDescent="0.25">
      <c r="A22" s="7">
        <v>16</v>
      </c>
      <c r="B22" s="7"/>
      <c r="C22" s="21"/>
      <c r="D22" s="11"/>
      <c r="E22" s="11"/>
      <c r="F22" s="10"/>
      <c r="G22" s="12" t="s">
        <v>149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s="71" customFormat="1" x14ac:dyDescent="0.25">
      <c r="A23" s="7">
        <v>17</v>
      </c>
      <c r="B23" s="7"/>
      <c r="C23" s="21"/>
      <c r="D23" s="11"/>
      <c r="E23" s="11"/>
      <c r="F23" s="10"/>
      <c r="G23" s="12" t="s">
        <v>159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s="71" customFormat="1" ht="27.6" x14ac:dyDescent="0.25">
      <c r="A24" s="7">
        <v>18</v>
      </c>
      <c r="B24" s="7"/>
      <c r="C24" s="59"/>
      <c r="D24" s="11"/>
      <c r="E24" s="11"/>
      <c r="F24" s="10"/>
      <c r="G24" s="12" t="s">
        <v>160</v>
      </c>
      <c r="H24" s="15" t="s">
        <v>41</v>
      </c>
      <c r="I24" s="11">
        <v>1</v>
      </c>
      <c r="J24" s="11">
        <f>700*0.8</f>
        <v>560</v>
      </c>
      <c r="K24" s="11">
        <f t="shared" si="3"/>
        <v>560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s="71" customFormat="1" x14ac:dyDescent="0.25">
      <c r="A25" s="7">
        <v>19</v>
      </c>
      <c r="B25" s="7" t="s">
        <v>78</v>
      </c>
      <c r="C25" s="21" t="s">
        <v>52</v>
      </c>
      <c r="D25" s="11">
        <v>1</v>
      </c>
      <c r="E25" s="11">
        <v>1000</v>
      </c>
      <c r="F25" s="10">
        <f t="shared" ref="F25:F26" si="6">D25*E25</f>
        <v>1000</v>
      </c>
      <c r="G25" s="12" t="s">
        <v>161</v>
      </c>
      <c r="H25" s="15" t="s">
        <v>35</v>
      </c>
      <c r="I25" s="11">
        <v>5</v>
      </c>
      <c r="J25" s="11">
        <f>149*0.8</f>
        <v>119.2</v>
      </c>
      <c r="K25" s="11">
        <f t="shared" si="3"/>
        <v>596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71" customFormat="1" x14ac:dyDescent="0.25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s="64" customFormat="1" ht="43.2" customHeight="1" x14ac:dyDescent="0.25">
      <c r="A27" s="7">
        <v>21</v>
      </c>
      <c r="B27" s="74" t="s">
        <v>79</v>
      </c>
      <c r="C27" s="75"/>
      <c r="D27" s="75"/>
      <c r="E27" s="76"/>
      <c r="F27" s="77">
        <f>SUM(F15:F26)</f>
        <v>4265</v>
      </c>
      <c r="G27" s="53" t="s">
        <v>80</v>
      </c>
      <c r="H27" s="75"/>
      <c r="I27" s="75"/>
      <c r="J27" s="75"/>
      <c r="K27" s="77">
        <f>SUM(K15:K26)</f>
        <v>11289.8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x14ac:dyDescent="0.25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ht="27.6" x14ac:dyDescent="0.25">
      <c r="A29" s="7">
        <v>23</v>
      </c>
      <c r="B29" s="7" t="s">
        <v>147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142</v>
      </c>
      <c r="H29" s="15" t="s">
        <v>41</v>
      </c>
      <c r="I29" s="11">
        <v>1</v>
      </c>
      <c r="J29" s="115" t="s">
        <v>146</v>
      </c>
      <c r="K29" s="11">
        <v>0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x14ac:dyDescent="0.25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5" si="8">I30*J30</f>
        <v>200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ht="27.6" x14ac:dyDescent="0.25">
      <c r="A31" s="7">
        <v>25</v>
      </c>
      <c r="B31" s="7"/>
      <c r="C31" s="59"/>
      <c r="D31" s="11"/>
      <c r="E31" s="11"/>
      <c r="F31" s="11"/>
      <c r="G31" s="12" t="s">
        <v>162</v>
      </c>
      <c r="H31" s="15" t="s">
        <v>41</v>
      </c>
      <c r="I31" s="11">
        <v>1</v>
      </c>
      <c r="J31" s="115" t="s">
        <v>146</v>
      </c>
      <c r="K31" s="11">
        <v>0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x14ac:dyDescent="0.25">
      <c r="A32" s="7">
        <v>26</v>
      </c>
      <c r="B32" s="7"/>
      <c r="C32" s="59"/>
      <c r="D32" s="11"/>
      <c r="E32" s="11"/>
      <c r="F32" s="11"/>
      <c r="G32" s="12" t="s">
        <v>151</v>
      </c>
      <c r="H32" s="15" t="s">
        <v>41</v>
      </c>
      <c r="I32" s="11">
        <v>1</v>
      </c>
      <c r="J32" s="11">
        <v>400</v>
      </c>
      <c r="K32" s="43">
        <f t="shared" si="8"/>
        <v>400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x14ac:dyDescent="0.25">
      <c r="A33" s="7">
        <v>27</v>
      </c>
      <c r="B33" s="81"/>
      <c r="C33" s="21"/>
      <c r="D33" s="82"/>
      <c r="E33" s="11"/>
      <c r="F33" s="11"/>
      <c r="G33" s="12" t="s">
        <v>152</v>
      </c>
      <c r="H33" s="15" t="s">
        <v>35</v>
      </c>
      <c r="I33" s="11">
        <v>3</v>
      </c>
      <c r="J33" s="11">
        <v>3</v>
      </c>
      <c r="K33" s="43">
        <f t="shared" si="8"/>
        <v>9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x14ac:dyDescent="0.25">
      <c r="A34" s="7">
        <v>28</v>
      </c>
      <c r="B34" s="81"/>
      <c r="C34" s="21"/>
      <c r="D34" s="82"/>
      <c r="E34" s="11"/>
      <c r="F34" s="11"/>
      <c r="G34" s="12" t="s">
        <v>163</v>
      </c>
      <c r="H34" s="15" t="s">
        <v>41</v>
      </c>
      <c r="I34" s="11">
        <v>1</v>
      </c>
      <c r="J34" s="11">
        <v>150</v>
      </c>
      <c r="K34" s="43">
        <f t="shared" si="8"/>
        <v>150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x14ac:dyDescent="0.25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4</v>
      </c>
      <c r="J35" s="11">
        <f>359*0.8</f>
        <v>287.2</v>
      </c>
      <c r="K35" s="43">
        <f t="shared" si="8"/>
        <v>1148.8</v>
      </c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x14ac:dyDescent="0.25">
      <c r="A36" s="7">
        <v>30</v>
      </c>
      <c r="B36" s="81"/>
      <c r="C36" s="21"/>
      <c r="D36" s="82"/>
      <c r="E36" s="11"/>
      <c r="F36" s="11"/>
      <c r="G36" s="12"/>
      <c r="H36" s="15"/>
      <c r="I36" s="11"/>
      <c r="J36" s="115"/>
      <c r="K36" s="11"/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x14ac:dyDescent="0.25">
      <c r="A37" s="7">
        <v>31</v>
      </c>
      <c r="B37" s="81"/>
      <c r="C37" s="21"/>
      <c r="D37" s="82"/>
      <c r="E37" s="11"/>
      <c r="F37" s="11"/>
      <c r="G37" s="12" t="s">
        <v>165</v>
      </c>
      <c r="H37" s="15" t="s">
        <v>41</v>
      </c>
      <c r="I37" s="11">
        <v>2</v>
      </c>
      <c r="J37" s="11">
        <v>360</v>
      </c>
      <c r="K37" s="43">
        <f>I37*J37</f>
        <v>720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ht="27.6" x14ac:dyDescent="0.25">
      <c r="A38" s="7">
        <v>32</v>
      </c>
      <c r="B38" s="40"/>
      <c r="C38" s="51"/>
      <c r="D38" s="43"/>
      <c r="E38" s="43"/>
      <c r="F38" s="78"/>
      <c r="G38" s="12" t="s">
        <v>53</v>
      </c>
      <c r="H38" s="51" t="s">
        <v>38</v>
      </c>
      <c r="I38" s="11">
        <v>3</v>
      </c>
      <c r="J38" s="11">
        <f>41*0.8</f>
        <v>32.800000000000004</v>
      </c>
      <c r="K38" s="43">
        <f t="shared" ref="K38" si="9">I38*J38</f>
        <v>98.4</v>
      </c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s="83" customFormat="1" ht="27.6" x14ac:dyDescent="0.25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2726.2000000000003</v>
      </c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x14ac:dyDescent="0.25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14016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x14ac:dyDescent="0.25">
      <c r="A41" s="7">
        <v>35</v>
      </c>
      <c r="B41" s="88" t="s">
        <v>85</v>
      </c>
      <c r="C41" s="89"/>
      <c r="D41" s="92"/>
      <c r="E41" s="87"/>
      <c r="F41" s="93">
        <f>F9+F39+F27+F13</f>
        <v>5345</v>
      </c>
      <c r="G41" s="94" t="s">
        <v>86</v>
      </c>
      <c r="H41" s="95">
        <v>0.03</v>
      </c>
      <c r="I41" s="90"/>
      <c r="J41" s="90"/>
      <c r="K41" s="91">
        <f>K40*H41</f>
        <v>420.47999999999996</v>
      </c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s="71" customFormat="1" x14ac:dyDescent="0.25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14436.48</v>
      </c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71" customFormat="1" x14ac:dyDescent="0.25">
      <c r="A43" s="7">
        <v>37</v>
      </c>
      <c r="B43" s="97" t="s">
        <v>88</v>
      </c>
      <c r="C43" s="98"/>
      <c r="D43" s="92"/>
      <c r="E43" s="43"/>
      <c r="F43" s="93">
        <f>F41</f>
        <v>5345</v>
      </c>
      <c r="G43" s="97" t="s">
        <v>89</v>
      </c>
      <c r="H43" s="98"/>
      <c r="I43" s="90"/>
      <c r="J43" s="90"/>
      <c r="K43" s="91">
        <f>F43+K42</f>
        <v>19781.48</v>
      </c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83" customFormat="1" x14ac:dyDescent="0.25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3956.2959999999998</v>
      </c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s="83" customFormat="1" x14ac:dyDescent="0.25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23737.775999999998</v>
      </c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1:35" s="64" customFormat="1" ht="15.6" x14ac:dyDescent="0.25">
      <c r="A46" s="100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s="64" customFormat="1" ht="15.6" x14ac:dyDescent="0.25">
      <c r="A47" s="10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s="64" customFormat="1" ht="15.6" x14ac:dyDescent="0.25">
      <c r="A48" s="100"/>
      <c r="B48" s="202" t="s">
        <v>139</v>
      </c>
      <c r="C48" s="202"/>
      <c r="D48" s="202"/>
      <c r="E48" s="202"/>
      <c r="F48" s="202"/>
      <c r="G48" s="202"/>
      <c r="H48" s="34"/>
      <c r="I48" s="34"/>
      <c r="J48" s="34"/>
      <c r="K48" s="34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s="64" customFormat="1" ht="15.6" x14ac:dyDescent="0.25">
      <c r="A49" s="100"/>
      <c r="B49" s="202"/>
      <c r="C49" s="202"/>
      <c r="D49" s="202"/>
      <c r="E49" s="202"/>
      <c r="F49" s="202"/>
      <c r="G49" s="202"/>
      <c r="H49" s="34"/>
      <c r="I49" s="34"/>
      <c r="J49" s="34"/>
      <c r="K49" s="34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s="71" customFormat="1" x14ac:dyDescent="0.25">
      <c r="A50" s="10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s="83" customFormat="1" x14ac:dyDescent="0.25">
      <c r="A51" s="10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</row>
    <row r="52" spans="1:35" s="83" customFormat="1" x14ac:dyDescent="0.25">
      <c r="A52" s="10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5" s="83" customFormat="1" x14ac:dyDescent="0.25">
      <c r="A53" s="10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</row>
    <row r="54" spans="1:35" s="83" customFormat="1" x14ac:dyDescent="0.25">
      <c r="A54" s="10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</row>
    <row r="55" spans="1:35" s="83" customFormat="1" x14ac:dyDescent="0.25">
      <c r="A55" s="10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102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1:35" s="83" customFormat="1" x14ac:dyDescent="0.25">
      <c r="A56" s="10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103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1:35" s="103" customFormat="1" x14ac:dyDescent="0.25">
      <c r="A57" s="101"/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1:35" s="103" customFormat="1" x14ac:dyDescent="0.25">
      <c r="A58" s="101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1:35" s="103" customFormat="1" x14ac:dyDescent="0.25">
      <c r="A59" s="101"/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1:35" s="103" customFormat="1" x14ac:dyDescent="0.25">
      <c r="A60" s="101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35" s="103" customFormat="1" x14ac:dyDescent="0.25">
      <c r="A61" s="101"/>
      <c r="B61" s="34"/>
      <c r="C61" s="34"/>
      <c r="D61" s="34"/>
      <c r="E61" s="34"/>
      <c r="F61" s="34"/>
      <c r="G61" s="34"/>
      <c r="H61" s="34"/>
      <c r="I61" s="34"/>
      <c r="J61" s="34"/>
      <c r="K61" s="34"/>
      <c r="M61" s="102"/>
    </row>
    <row r="62" spans="1:35" s="103" customFormat="1" x14ac:dyDescent="0.25">
      <c r="A62" s="10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104"/>
    </row>
    <row r="63" spans="1:35" s="103" customFormat="1" ht="31.5" customHeight="1" x14ac:dyDescent="0.25">
      <c r="A63" s="10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1:35" x14ac:dyDescent="0.25">
      <c r="A64" s="101"/>
      <c r="E64" s="34"/>
      <c r="O64" s="61"/>
    </row>
    <row r="65" spans="1:5" x14ac:dyDescent="0.3">
      <c r="A65" s="105"/>
      <c r="E65" s="34"/>
    </row>
    <row r="66" spans="1:5" x14ac:dyDescent="0.3">
      <c r="A66" s="34"/>
    </row>
    <row r="70" spans="1:5" x14ac:dyDescent="0.3">
      <c r="A70" s="106"/>
    </row>
    <row r="71" spans="1:5" x14ac:dyDescent="0.3">
      <c r="A71" s="106"/>
    </row>
    <row r="93" spans="1:15" x14ac:dyDescent="0.3">
      <c r="L93" s="66"/>
    </row>
    <row r="94" spans="1:15" x14ac:dyDescent="0.3">
      <c r="L94" s="66"/>
    </row>
    <row r="95" spans="1:15" s="66" customFormat="1" x14ac:dyDescent="0.3">
      <c r="A95" s="38"/>
      <c r="B95" s="34"/>
      <c r="C95" s="34"/>
      <c r="D95" s="34"/>
      <c r="E95" s="38"/>
      <c r="F95" s="34"/>
      <c r="G95" s="34"/>
      <c r="H95" s="34"/>
      <c r="I95" s="34"/>
      <c r="J95" s="34"/>
      <c r="K95" s="34"/>
      <c r="O95" s="34"/>
    </row>
    <row r="96" spans="1:15" s="66" customFormat="1" x14ac:dyDescent="0.3">
      <c r="A96" s="38"/>
      <c r="B96" s="34"/>
      <c r="C96" s="34"/>
      <c r="D96" s="34"/>
      <c r="E96" s="38"/>
      <c r="F96" s="34"/>
      <c r="G96" s="34"/>
      <c r="H96" s="34"/>
      <c r="I96" s="34"/>
      <c r="J96" s="34"/>
      <c r="K96" s="34"/>
    </row>
    <row r="97" spans="1:15" s="66" customFormat="1" x14ac:dyDescent="0.3">
      <c r="A97" s="38"/>
      <c r="B97" s="34"/>
      <c r="C97" s="34"/>
      <c r="D97" s="34"/>
      <c r="E97" s="38"/>
      <c r="F97" s="34"/>
      <c r="G97" s="34"/>
      <c r="H97" s="34"/>
      <c r="I97" s="34"/>
      <c r="J97" s="34"/>
      <c r="K97" s="34"/>
    </row>
    <row r="98" spans="1:15" s="66" customFormat="1" x14ac:dyDescent="0.3">
      <c r="A98" s="38"/>
      <c r="B98" s="34"/>
      <c r="C98" s="34"/>
      <c r="D98" s="34"/>
      <c r="E98" s="38"/>
      <c r="F98" s="34"/>
      <c r="G98" s="34"/>
      <c r="H98" s="34"/>
      <c r="I98" s="34"/>
      <c r="J98" s="34"/>
      <c r="K98" s="34"/>
      <c r="L98" s="83"/>
    </row>
    <row r="99" spans="1:15" s="66" customFormat="1" x14ac:dyDescent="0.3">
      <c r="A99" s="38"/>
      <c r="B99" s="34"/>
      <c r="C99" s="34"/>
      <c r="D99" s="34"/>
      <c r="E99" s="38"/>
      <c r="F99" s="34"/>
      <c r="G99" s="34"/>
      <c r="H99" s="34"/>
      <c r="I99" s="34"/>
      <c r="J99" s="34"/>
      <c r="K99" s="34"/>
      <c r="L99" s="83"/>
    </row>
    <row r="100" spans="1:15" s="83" customFormat="1" x14ac:dyDescent="0.3">
      <c r="A100" s="38"/>
      <c r="B100" s="34"/>
      <c r="C100" s="34"/>
      <c r="D100" s="34"/>
      <c r="E100" s="38"/>
      <c r="F100" s="34"/>
      <c r="G100" s="34"/>
      <c r="H100" s="34"/>
      <c r="I100" s="34"/>
      <c r="J100" s="34"/>
      <c r="K100" s="34"/>
      <c r="L100" s="107"/>
      <c r="O100" s="66"/>
    </row>
    <row r="101" spans="1:15" s="83" customFormat="1" x14ac:dyDescent="0.3">
      <c r="A101" s="38"/>
      <c r="B101" s="34"/>
      <c r="C101" s="34"/>
      <c r="D101" s="34"/>
      <c r="E101" s="38"/>
      <c r="F101" s="34"/>
      <c r="G101" s="34"/>
      <c r="H101" s="34"/>
      <c r="I101" s="34"/>
      <c r="J101" s="34"/>
      <c r="K101" s="34"/>
      <c r="L101" s="107"/>
    </row>
    <row r="102" spans="1:15" s="107" customFormat="1" ht="29.4" customHeight="1" x14ac:dyDescent="0.3">
      <c r="A102" s="38"/>
      <c r="B102" s="34"/>
      <c r="C102" s="34"/>
      <c r="D102" s="34"/>
      <c r="E102" s="38"/>
      <c r="F102" s="34"/>
      <c r="G102" s="34"/>
      <c r="H102" s="34"/>
      <c r="I102" s="34"/>
      <c r="J102" s="34"/>
      <c r="K102" s="34"/>
      <c r="O102" s="83"/>
    </row>
    <row r="103" spans="1:15" s="107" customFormat="1" ht="29.4" customHeight="1" x14ac:dyDescent="0.3">
      <c r="A103" s="38"/>
      <c r="B103" s="34"/>
      <c r="C103" s="34"/>
      <c r="D103" s="34"/>
      <c r="E103" s="38"/>
      <c r="F103" s="34"/>
      <c r="G103" s="34"/>
      <c r="H103" s="34"/>
      <c r="I103" s="34"/>
      <c r="J103" s="34"/>
      <c r="K103" s="34"/>
      <c r="L103" s="34"/>
    </row>
    <row r="104" spans="1:15" s="107" customFormat="1" ht="29.4" customHeight="1" x14ac:dyDescent="0.3">
      <c r="A104" s="38"/>
      <c r="B104" s="34"/>
      <c r="C104" s="34"/>
      <c r="D104" s="34"/>
      <c r="E104" s="38"/>
      <c r="F104" s="34"/>
      <c r="G104" s="34"/>
      <c r="H104" s="34"/>
      <c r="I104" s="34"/>
      <c r="J104" s="34"/>
      <c r="K104" s="34"/>
      <c r="L104" s="105"/>
    </row>
    <row r="105" spans="1:15" x14ac:dyDescent="0.3">
      <c r="L105" s="105"/>
      <c r="O105" s="107"/>
    </row>
    <row r="106" spans="1:15" s="105" customFormat="1" x14ac:dyDescent="0.3">
      <c r="A106" s="38"/>
      <c r="B106" s="34"/>
      <c r="C106" s="34"/>
      <c r="D106" s="34"/>
      <c r="E106" s="38"/>
      <c r="F106" s="34"/>
      <c r="G106" s="34"/>
      <c r="H106" s="34"/>
      <c r="I106" s="34"/>
      <c r="J106" s="34"/>
      <c r="K106" s="34"/>
      <c r="O106" s="34"/>
    </row>
    <row r="107" spans="1:15" s="105" customFormat="1" x14ac:dyDescent="0.3">
      <c r="A107" s="38"/>
      <c r="B107" s="34"/>
      <c r="C107" s="34"/>
      <c r="D107" s="34"/>
      <c r="E107" s="38"/>
      <c r="F107" s="34"/>
      <c r="G107" s="34"/>
      <c r="H107" s="34"/>
      <c r="I107" s="34"/>
      <c r="J107" s="34"/>
      <c r="K107" s="34"/>
      <c r="L107" s="34"/>
    </row>
    <row r="108" spans="1:15" s="105" customFormat="1" x14ac:dyDescent="0.3">
      <c r="A108" s="38"/>
      <c r="B108" s="34"/>
      <c r="C108" s="34"/>
      <c r="D108" s="34"/>
      <c r="E108" s="38"/>
      <c r="F108" s="34"/>
      <c r="G108" s="34"/>
      <c r="H108" s="34"/>
      <c r="I108" s="34"/>
      <c r="J108" s="34"/>
      <c r="K108" s="34"/>
      <c r="L108" s="34"/>
    </row>
    <row r="109" spans="1:15" x14ac:dyDescent="0.3">
      <c r="O109" s="105"/>
    </row>
  </sheetData>
  <mergeCells count="3">
    <mergeCell ref="A2:K2"/>
    <mergeCell ref="A3:K4"/>
    <mergeCell ref="B48:G49"/>
  </mergeCells>
  <hyperlinks>
    <hyperlink ref="B1" location="Загальна!A1" display="Загальн" xr:uid="{FDFD8DFA-1254-4EBA-8B6E-90FB76FD4307}"/>
  </hyperlink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96521-BB72-47E1-91EC-7AB6C284B736}">
  <dimension ref="A1:L104"/>
  <sheetViews>
    <sheetView showGridLines="0" topLeftCell="A22" zoomScaleNormal="100" workbookViewId="0">
      <selection activeCell="G28" sqref="G28"/>
    </sheetView>
  </sheetViews>
  <sheetFormatPr defaultRowHeight="14.4" x14ac:dyDescent="0.3"/>
  <cols>
    <col min="1" max="1" width="6" bestFit="1" customWidth="1"/>
    <col min="2" max="2" width="41.21875" customWidth="1"/>
    <col min="7" max="7" width="44.44140625" customWidth="1"/>
    <col min="11" max="11" width="10.21875" bestFit="1" customWidth="1"/>
  </cols>
  <sheetData>
    <row r="1" spans="1:11" x14ac:dyDescent="0.3">
      <c r="B1" s="160" t="s">
        <v>189</v>
      </c>
      <c r="G1" s="27"/>
    </row>
    <row r="2" spans="1:11" x14ac:dyDescent="0.3">
      <c r="A2" s="201" t="s">
        <v>187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>J8*I8</f>
        <v>0</v>
      </c>
    </row>
    <row r="9" spans="1:11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ht="27.6" x14ac:dyDescent="0.3">
      <c r="A11" s="7">
        <v>5</v>
      </c>
      <c r="B11" s="45" t="s">
        <v>104</v>
      </c>
      <c r="C11" s="59" t="s">
        <v>41</v>
      </c>
      <c r="D11" s="11">
        <v>2</v>
      </c>
      <c r="E11" s="11">
        <v>80</v>
      </c>
      <c r="F11" s="60">
        <f>D11*E11</f>
        <v>160</v>
      </c>
      <c r="G11" s="62"/>
      <c r="H11" s="63"/>
      <c r="I11" s="63"/>
      <c r="J11" s="63"/>
      <c r="K11" s="19"/>
    </row>
    <row r="12" spans="1:11" ht="41.4" x14ac:dyDescent="0.3">
      <c r="A12" s="7">
        <v>7</v>
      </c>
      <c r="B12" s="53" t="s">
        <v>73</v>
      </c>
      <c r="C12" s="54"/>
      <c r="D12" s="55"/>
      <c r="E12" s="65"/>
      <c r="F12" s="55">
        <f>SUM(F11:F11)</f>
        <v>160</v>
      </c>
      <c r="G12" s="53" t="s">
        <v>74</v>
      </c>
      <c r="H12" s="56"/>
      <c r="I12" s="55"/>
      <c r="J12" s="57"/>
      <c r="K12" s="58">
        <f>SUM(K10:K11)</f>
        <v>0</v>
      </c>
    </row>
    <row r="13" spans="1:11" x14ac:dyDescent="0.3">
      <c r="A13" s="7">
        <v>8</v>
      </c>
      <c r="B13" s="40" t="s">
        <v>75</v>
      </c>
      <c r="C13" s="51"/>
      <c r="D13" s="43"/>
      <c r="E13" s="43"/>
      <c r="F13" s="43"/>
      <c r="G13" s="7"/>
      <c r="H13" s="21"/>
      <c r="I13" s="19"/>
      <c r="J13" s="19"/>
      <c r="K13" s="19"/>
    </row>
    <row r="14" spans="1:11" x14ac:dyDescent="0.3">
      <c r="A14" s="7">
        <v>9</v>
      </c>
      <c r="B14" s="4" t="s">
        <v>34</v>
      </c>
      <c r="C14" s="3" t="s">
        <v>35</v>
      </c>
      <c r="D14" s="108">
        <f>I14</f>
        <v>18</v>
      </c>
      <c r="E14" s="6">
        <v>35</v>
      </c>
      <c r="F14" s="6">
        <f>D14*E14</f>
        <v>630</v>
      </c>
      <c r="G14" s="7" t="s">
        <v>36</v>
      </c>
      <c r="H14" s="8" t="s">
        <v>35</v>
      </c>
      <c r="I14" s="9">
        <v>18</v>
      </c>
      <c r="J14" s="10">
        <f>214*0.8</f>
        <v>171.20000000000002</v>
      </c>
      <c r="K14" s="11">
        <f t="shared" ref="K14:K15" si="0">J14*I14</f>
        <v>3081.6000000000004</v>
      </c>
    </row>
    <row r="15" spans="1:11" ht="55.2" x14ac:dyDescent="0.3">
      <c r="A15" s="7">
        <v>11</v>
      </c>
      <c r="B15" s="7" t="s">
        <v>37</v>
      </c>
      <c r="C15" s="8" t="s">
        <v>38</v>
      </c>
      <c r="D15" s="11">
        <v>20</v>
      </c>
      <c r="E15" s="10">
        <v>25</v>
      </c>
      <c r="F15" s="10">
        <f>D15*E15</f>
        <v>500</v>
      </c>
      <c r="G15" s="12" t="s">
        <v>39</v>
      </c>
      <c r="H15" s="8" t="s">
        <v>35</v>
      </c>
      <c r="I15" s="10">
        <f>D15</f>
        <v>20</v>
      </c>
      <c r="J15" s="10">
        <f>17.45*0.8</f>
        <v>13.96</v>
      </c>
      <c r="K15" s="11">
        <f t="shared" si="0"/>
        <v>279.20000000000005</v>
      </c>
    </row>
    <row r="16" spans="1:11" ht="55.2" x14ac:dyDescent="0.3">
      <c r="A16" s="7">
        <v>12</v>
      </c>
      <c r="B16" s="7" t="s">
        <v>77</v>
      </c>
      <c r="C16" s="21" t="s">
        <v>52</v>
      </c>
      <c r="D16" s="11">
        <v>1</v>
      </c>
      <c r="E16" s="11">
        <v>750</v>
      </c>
      <c r="F16" s="10">
        <f t="shared" ref="F16" si="1">D16*E16</f>
        <v>750</v>
      </c>
      <c r="G16" s="12" t="s">
        <v>145</v>
      </c>
      <c r="H16" s="15" t="s">
        <v>41</v>
      </c>
      <c r="I16" s="11">
        <v>1</v>
      </c>
      <c r="J16" s="115" t="s">
        <v>146</v>
      </c>
      <c r="K16" s="11">
        <v>0</v>
      </c>
    </row>
    <row r="17" spans="1:11" ht="41.4" x14ac:dyDescent="0.3">
      <c r="A17" s="7">
        <v>13</v>
      </c>
      <c r="B17" s="7"/>
      <c r="C17" s="21"/>
      <c r="D17" s="11"/>
      <c r="E17" s="11"/>
      <c r="F17" s="10"/>
      <c r="G17" s="12" t="s">
        <v>47</v>
      </c>
      <c r="H17" s="15" t="s">
        <v>41</v>
      </c>
      <c r="I17" s="11">
        <v>1</v>
      </c>
      <c r="J17" s="11">
        <f>1105*0.8</f>
        <v>884</v>
      </c>
      <c r="K17" s="11">
        <f t="shared" ref="K17:K24" si="2">J17*I17</f>
        <v>884</v>
      </c>
    </row>
    <row r="18" spans="1:11" ht="41.4" x14ac:dyDescent="0.3">
      <c r="A18" s="7">
        <v>14</v>
      </c>
      <c r="B18" s="7"/>
      <c r="C18" s="21"/>
      <c r="D18" s="11"/>
      <c r="E18" s="11"/>
      <c r="F18" s="10"/>
      <c r="G18" s="12" t="s">
        <v>156</v>
      </c>
      <c r="H18" s="15" t="s">
        <v>35</v>
      </c>
      <c r="I18" s="11">
        <v>1</v>
      </c>
      <c r="J18" s="11">
        <f>1322*0.8</f>
        <v>1057.6000000000001</v>
      </c>
      <c r="K18" s="11">
        <f t="shared" si="2"/>
        <v>1057.6000000000001</v>
      </c>
    </row>
    <row r="19" spans="1:11" ht="27.6" x14ac:dyDescent="0.3">
      <c r="A19" s="7">
        <v>15</v>
      </c>
      <c r="B19" s="7" t="s">
        <v>157</v>
      </c>
      <c r="C19" s="21" t="s">
        <v>41</v>
      </c>
      <c r="D19" s="11">
        <v>1</v>
      </c>
      <c r="E19" s="11">
        <v>300</v>
      </c>
      <c r="F19" s="10">
        <f t="shared" ref="F19" si="3">D19*E19</f>
        <v>300</v>
      </c>
      <c r="G19" s="12" t="s">
        <v>158</v>
      </c>
      <c r="H19" s="15" t="s">
        <v>41</v>
      </c>
      <c r="I19" s="11">
        <v>1</v>
      </c>
      <c r="J19" s="11">
        <f>215.5*0.8</f>
        <v>172.4</v>
      </c>
      <c r="K19" s="11">
        <f t="shared" si="2"/>
        <v>172.4</v>
      </c>
    </row>
    <row r="20" spans="1:11" ht="27.6" x14ac:dyDescent="0.3">
      <c r="A20" s="7">
        <v>16</v>
      </c>
      <c r="B20" s="7"/>
      <c r="C20" s="21"/>
      <c r="D20" s="11"/>
      <c r="E20" s="11"/>
      <c r="F20" s="10"/>
      <c r="G20" s="12" t="s">
        <v>149</v>
      </c>
      <c r="H20" s="15" t="s">
        <v>41</v>
      </c>
      <c r="I20" s="11">
        <v>1</v>
      </c>
      <c r="J20" s="11">
        <f>2305*0.8</f>
        <v>1844</v>
      </c>
      <c r="K20" s="11">
        <f t="shared" si="2"/>
        <v>1844</v>
      </c>
    </row>
    <row r="21" spans="1:11" ht="27.6" x14ac:dyDescent="0.3">
      <c r="A21" s="7">
        <v>17</v>
      </c>
      <c r="B21" s="7"/>
      <c r="C21" s="21"/>
      <c r="D21" s="11"/>
      <c r="E21" s="11"/>
      <c r="F21" s="10"/>
      <c r="G21" s="12" t="s">
        <v>159</v>
      </c>
      <c r="H21" s="15" t="s">
        <v>41</v>
      </c>
      <c r="I21" s="11">
        <v>1</v>
      </c>
      <c r="J21" s="11">
        <f>658.3*0.8</f>
        <v>526.64</v>
      </c>
      <c r="K21" s="11">
        <f t="shared" si="2"/>
        <v>526.64</v>
      </c>
    </row>
    <row r="22" spans="1:11" ht="41.4" x14ac:dyDescent="0.3">
      <c r="A22" s="7">
        <v>18</v>
      </c>
      <c r="B22" s="7"/>
      <c r="C22" s="59"/>
      <c r="D22" s="11"/>
      <c r="E22" s="11"/>
      <c r="F22" s="10"/>
      <c r="G22" s="12" t="s">
        <v>160</v>
      </c>
      <c r="H22" s="15" t="s">
        <v>41</v>
      </c>
      <c r="I22" s="11">
        <v>1</v>
      </c>
      <c r="J22" s="11">
        <f>700*0.8</f>
        <v>560</v>
      </c>
      <c r="K22" s="11">
        <f t="shared" si="2"/>
        <v>560</v>
      </c>
    </row>
    <row r="23" spans="1:11" x14ac:dyDescent="0.3">
      <c r="A23" s="7">
        <v>19</v>
      </c>
      <c r="B23" s="7" t="s">
        <v>78</v>
      </c>
      <c r="C23" s="21" t="s">
        <v>52</v>
      </c>
      <c r="D23" s="11">
        <v>4</v>
      </c>
      <c r="E23" s="11">
        <v>1500</v>
      </c>
      <c r="F23" s="10">
        <f t="shared" ref="F23:F24" si="4">D23*E23</f>
        <v>6000</v>
      </c>
      <c r="G23" s="12" t="s">
        <v>168</v>
      </c>
      <c r="H23" s="15" t="s">
        <v>35</v>
      </c>
      <c r="I23" s="11">
        <v>3</v>
      </c>
      <c r="J23" s="11">
        <v>86</v>
      </c>
      <c r="K23" s="11">
        <f t="shared" si="2"/>
        <v>258</v>
      </c>
    </row>
    <row r="24" spans="1:11" x14ac:dyDescent="0.3">
      <c r="A24" s="7">
        <v>20</v>
      </c>
      <c r="B24" s="7" t="s">
        <v>54</v>
      </c>
      <c r="C24" s="51" t="s">
        <v>38</v>
      </c>
      <c r="D24" s="11">
        <v>4</v>
      </c>
      <c r="E24" s="11">
        <v>25</v>
      </c>
      <c r="F24" s="10">
        <f t="shared" si="4"/>
        <v>100</v>
      </c>
      <c r="G24" s="72" t="s">
        <v>56</v>
      </c>
      <c r="H24" s="73" t="s">
        <v>41</v>
      </c>
      <c r="I24" s="67">
        <v>2</v>
      </c>
      <c r="J24" s="63">
        <v>30.83</v>
      </c>
      <c r="K24" s="11">
        <f t="shared" si="2"/>
        <v>61.66</v>
      </c>
    </row>
    <row r="25" spans="1:11" x14ac:dyDescent="0.3">
      <c r="A25" s="7">
        <v>30</v>
      </c>
      <c r="B25" s="81"/>
      <c r="C25" s="21"/>
      <c r="D25" s="82"/>
      <c r="E25" s="11"/>
      <c r="F25" s="11"/>
      <c r="G25" s="12"/>
      <c r="H25" s="15"/>
      <c r="I25" s="11"/>
      <c r="J25" s="60"/>
      <c r="K25" s="60">
        <f>I25*J25</f>
        <v>0</v>
      </c>
    </row>
    <row r="26" spans="1:11" ht="27.6" x14ac:dyDescent="0.3">
      <c r="A26" s="7">
        <v>31</v>
      </c>
      <c r="B26" s="53" t="s">
        <v>82</v>
      </c>
      <c r="C26" s="54"/>
      <c r="D26" s="55"/>
      <c r="E26" s="55"/>
      <c r="F26" s="55">
        <f>SUM(F14:F25)</f>
        <v>8280</v>
      </c>
      <c r="G26" s="84" t="s">
        <v>83</v>
      </c>
      <c r="H26" s="56"/>
      <c r="I26" s="55"/>
      <c r="J26" s="65"/>
      <c r="K26" s="77">
        <f>SUM(K14:K25)</f>
        <v>8725.1</v>
      </c>
    </row>
    <row r="27" spans="1:11" x14ac:dyDescent="0.3">
      <c r="A27" s="7">
        <v>22</v>
      </c>
      <c r="B27" s="40" t="s">
        <v>81</v>
      </c>
      <c r="C27" s="51"/>
      <c r="D27" s="43"/>
      <c r="E27" s="43"/>
      <c r="F27" s="78"/>
      <c r="G27" s="79"/>
      <c r="H27" s="80"/>
      <c r="I27" s="43"/>
      <c r="J27" s="43"/>
      <c r="K27" s="43"/>
    </row>
    <row r="28" spans="1:11" ht="55.2" x14ac:dyDescent="0.3">
      <c r="A28" s="7">
        <v>23</v>
      </c>
      <c r="B28" s="7" t="s">
        <v>147</v>
      </c>
      <c r="C28" s="59" t="s">
        <v>52</v>
      </c>
      <c r="D28" s="11">
        <v>1</v>
      </c>
      <c r="E28" s="11">
        <v>1000</v>
      </c>
      <c r="F28" s="11">
        <f t="shared" ref="F28" si="5">D28*E28</f>
        <v>1000</v>
      </c>
      <c r="G28" s="12" t="s">
        <v>142</v>
      </c>
      <c r="H28" s="15" t="s">
        <v>41</v>
      </c>
      <c r="I28" s="11">
        <v>1</v>
      </c>
      <c r="J28" s="115" t="s">
        <v>146</v>
      </c>
      <c r="K28" s="11">
        <v>0</v>
      </c>
    </row>
    <row r="29" spans="1:11" ht="27.6" x14ac:dyDescent="0.3">
      <c r="A29" s="7">
        <v>24</v>
      </c>
      <c r="B29" s="7"/>
      <c r="C29" s="59"/>
      <c r="D29" s="11"/>
      <c r="E29" s="11"/>
      <c r="F29" s="11"/>
      <c r="G29" s="12" t="s">
        <v>45</v>
      </c>
      <c r="H29" s="15" t="s">
        <v>41</v>
      </c>
      <c r="I29" s="11">
        <v>1</v>
      </c>
      <c r="J29" s="11">
        <v>200</v>
      </c>
      <c r="K29" s="43">
        <f t="shared" ref="K29:K30" si="6">I29*J29</f>
        <v>200</v>
      </c>
    </row>
    <row r="30" spans="1:11" ht="27.6" x14ac:dyDescent="0.3">
      <c r="A30" s="7">
        <v>29</v>
      </c>
      <c r="B30" s="81"/>
      <c r="C30" s="21"/>
      <c r="D30" s="82"/>
      <c r="E30" s="11"/>
      <c r="F30" s="11"/>
      <c r="G30" s="12" t="s">
        <v>50</v>
      </c>
      <c r="H30" s="15" t="s">
        <v>41</v>
      </c>
      <c r="I30" s="11">
        <v>4</v>
      </c>
      <c r="J30" s="11">
        <f>359*0.8</f>
        <v>287.2</v>
      </c>
      <c r="K30" s="43">
        <f t="shared" si="6"/>
        <v>1148.8</v>
      </c>
    </row>
    <row r="31" spans="1:11" x14ac:dyDescent="0.3">
      <c r="A31" s="7">
        <v>30</v>
      </c>
      <c r="B31" s="81"/>
      <c r="C31" s="21"/>
      <c r="D31" s="82"/>
      <c r="E31" s="11"/>
      <c r="F31" s="11"/>
      <c r="G31" s="12" t="s">
        <v>165</v>
      </c>
      <c r="H31" s="15" t="s">
        <v>41</v>
      </c>
      <c r="I31" s="11">
        <v>2</v>
      </c>
      <c r="J31" s="11">
        <v>360</v>
      </c>
      <c r="K31" s="43">
        <f>I31*J31</f>
        <v>720</v>
      </c>
    </row>
    <row r="32" spans="1:11" x14ac:dyDescent="0.3">
      <c r="A32" s="7">
        <v>31</v>
      </c>
      <c r="B32" s="81"/>
      <c r="C32" s="21"/>
      <c r="D32" s="82"/>
      <c r="E32" s="11"/>
      <c r="F32" s="11"/>
    </row>
    <row r="33" spans="1:11" x14ac:dyDescent="0.3">
      <c r="A33" s="7">
        <v>32</v>
      </c>
      <c r="B33" s="40"/>
      <c r="C33" s="51"/>
      <c r="D33" s="43"/>
      <c r="E33" s="43"/>
      <c r="F33" s="78"/>
      <c r="G33" s="12"/>
      <c r="H33" s="15"/>
      <c r="I33" s="11"/>
      <c r="J33" s="115"/>
      <c r="K33" s="11"/>
    </row>
    <row r="34" spans="1:11" ht="27.6" x14ac:dyDescent="0.3">
      <c r="A34" s="7"/>
      <c r="B34" s="53" t="s">
        <v>82</v>
      </c>
      <c r="C34" s="54"/>
      <c r="D34" s="55"/>
      <c r="E34" s="55"/>
      <c r="F34" s="55">
        <f>SUM(F28:F33)</f>
        <v>1000</v>
      </c>
      <c r="G34" s="84" t="s">
        <v>83</v>
      </c>
      <c r="H34" s="56"/>
      <c r="I34" s="55"/>
      <c r="J34" s="65"/>
      <c r="K34" s="55">
        <f>SUM(K28:K33)</f>
        <v>2068.8000000000002</v>
      </c>
    </row>
    <row r="35" spans="1:11" ht="27.6" x14ac:dyDescent="0.3">
      <c r="A35" s="7">
        <v>32</v>
      </c>
      <c r="B35" s="85"/>
      <c r="C35" s="86"/>
      <c r="D35" s="85"/>
      <c r="E35" s="86"/>
      <c r="F35" s="87"/>
      <c r="G35" s="88" t="s">
        <v>84</v>
      </c>
      <c r="H35" s="89"/>
      <c r="I35" s="90"/>
      <c r="J35" s="90"/>
      <c r="K35" s="91">
        <f>K26+K12+K9+K34</f>
        <v>10793.900000000001</v>
      </c>
    </row>
    <row r="36" spans="1:11" ht="27.6" x14ac:dyDescent="0.3">
      <c r="A36" s="7">
        <v>33</v>
      </c>
      <c r="B36" s="88" t="s">
        <v>85</v>
      </c>
      <c r="C36" s="89"/>
      <c r="D36" s="92"/>
      <c r="E36" s="87"/>
      <c r="F36" s="93">
        <f>F9+F26+F12+F34</f>
        <v>9440</v>
      </c>
      <c r="G36" s="94" t="s">
        <v>86</v>
      </c>
      <c r="H36" s="95">
        <v>0.03</v>
      </c>
      <c r="I36" s="90"/>
      <c r="J36" s="90"/>
      <c r="K36" s="91">
        <f>K35*H36</f>
        <v>323.81700000000001</v>
      </c>
    </row>
    <row r="37" spans="1:11" x14ac:dyDescent="0.3">
      <c r="A37" s="7">
        <v>34</v>
      </c>
      <c r="B37" s="94"/>
      <c r="C37" s="96"/>
      <c r="D37" s="92"/>
      <c r="E37" s="87"/>
      <c r="F37" s="93"/>
      <c r="G37" s="97" t="s">
        <v>87</v>
      </c>
      <c r="H37" s="89"/>
      <c r="I37" s="90"/>
      <c r="J37" s="90"/>
      <c r="K37" s="91">
        <f>K35+K36</f>
        <v>11117.717000000001</v>
      </c>
    </row>
    <row r="38" spans="1:11" x14ac:dyDescent="0.3">
      <c r="A38" s="7">
        <v>35</v>
      </c>
      <c r="B38" s="97" t="s">
        <v>88</v>
      </c>
      <c r="C38" s="98"/>
      <c r="D38" s="92"/>
      <c r="E38" s="43"/>
      <c r="F38" s="93">
        <f>F36</f>
        <v>9440</v>
      </c>
      <c r="G38" s="97" t="s">
        <v>89</v>
      </c>
      <c r="H38" s="98"/>
      <c r="I38" s="90"/>
      <c r="J38" s="90"/>
      <c r="K38" s="91">
        <f>F38+K37</f>
        <v>20557.717000000001</v>
      </c>
    </row>
    <row r="39" spans="1:11" x14ac:dyDescent="0.3">
      <c r="A39" s="7">
        <v>36</v>
      </c>
      <c r="B39" s="99"/>
      <c r="C39" s="98"/>
      <c r="D39" s="99"/>
      <c r="E39" s="98"/>
      <c r="F39" s="99"/>
      <c r="G39" s="97" t="s">
        <v>90</v>
      </c>
      <c r="H39" s="98"/>
      <c r="I39" s="90"/>
      <c r="J39" s="90"/>
      <c r="K39" s="91">
        <f>K40/6</f>
        <v>4111.5433999999996</v>
      </c>
    </row>
    <row r="40" spans="1:11" x14ac:dyDescent="0.3">
      <c r="A40" s="7">
        <v>37</v>
      </c>
      <c r="B40" s="99"/>
      <c r="C40" s="98"/>
      <c r="D40" s="99"/>
      <c r="E40" s="98"/>
      <c r="F40" s="99"/>
      <c r="G40" s="97" t="s">
        <v>91</v>
      </c>
      <c r="H40" s="98"/>
      <c r="I40" s="90"/>
      <c r="J40" s="90"/>
      <c r="K40" s="91">
        <f>K38*1.2</f>
        <v>24669.260399999999</v>
      </c>
    </row>
    <row r="42" spans="1:11" x14ac:dyDescent="0.3">
      <c r="B42" s="202" t="s">
        <v>139</v>
      </c>
      <c r="C42" s="202"/>
      <c r="D42" s="202"/>
      <c r="E42" s="202"/>
      <c r="F42" s="202"/>
      <c r="G42" s="202"/>
    </row>
    <row r="43" spans="1:11" x14ac:dyDescent="0.3">
      <c r="B43" s="202"/>
      <c r="C43" s="202"/>
      <c r="D43" s="202"/>
      <c r="E43" s="202"/>
      <c r="F43" s="202"/>
      <c r="G43" s="202"/>
    </row>
    <row r="103" spans="2:12" x14ac:dyDescent="0.3">
      <c r="B103" s="202" t="s">
        <v>139</v>
      </c>
      <c r="C103" s="202"/>
      <c r="D103" s="202"/>
      <c r="E103" s="202"/>
      <c r="F103" s="202"/>
      <c r="G103" s="202"/>
      <c r="H103" s="202"/>
      <c r="I103" s="202"/>
      <c r="J103" s="202"/>
      <c r="K103" s="202"/>
      <c r="L103" s="202"/>
    </row>
    <row r="104" spans="2:12" x14ac:dyDescent="0.3">
      <c r="B104" s="202"/>
      <c r="C104" s="202"/>
      <c r="D104" s="202"/>
      <c r="E104" s="202"/>
      <c r="F104" s="202"/>
      <c r="G104" s="202"/>
      <c r="H104" s="202"/>
      <c r="I104" s="202"/>
      <c r="J104" s="202"/>
      <c r="K104" s="202"/>
      <c r="L104" s="202"/>
    </row>
  </sheetData>
  <mergeCells count="4">
    <mergeCell ref="B103:L104"/>
    <mergeCell ref="A2:K2"/>
    <mergeCell ref="A3:K4"/>
    <mergeCell ref="B42:G43"/>
  </mergeCells>
  <hyperlinks>
    <hyperlink ref="B1" location="Загальна!A1" display="Загальн" xr:uid="{1D03955A-5E94-4B83-AA9D-50B8280C2106}"/>
  </hyperlink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91E09-57A8-4945-BB87-AE09D9E6BA2A}">
  <dimension ref="A1:AI109"/>
  <sheetViews>
    <sheetView showGridLines="0" topLeftCell="E27" zoomScaleNormal="100" workbookViewId="0">
      <selection activeCell="G35" sqref="G35"/>
    </sheetView>
  </sheetViews>
  <sheetFormatPr defaultColWidth="9.109375" defaultRowHeight="13.8" x14ac:dyDescent="0.3"/>
  <cols>
    <col min="1" max="1" width="6.33203125" style="38" customWidth="1"/>
    <col min="2" max="2" width="45.5546875" style="34" customWidth="1"/>
    <col min="3" max="3" width="9.33203125" style="34" customWidth="1"/>
    <col min="4" max="4" width="11.109375" style="34" customWidth="1"/>
    <col min="5" max="5" width="13" style="38" customWidth="1"/>
    <col min="6" max="6" width="15.109375" style="34" customWidth="1"/>
    <col min="7" max="7" width="57.33203125" style="34" customWidth="1"/>
    <col min="8" max="8" width="9.109375" style="34"/>
    <col min="9" max="9" width="11" style="34" customWidth="1"/>
    <col min="10" max="10" width="10.6640625" style="34" customWidth="1"/>
    <col min="11" max="11" width="13.109375" style="34" customWidth="1"/>
    <col min="12" max="16384" width="9.109375" style="34"/>
  </cols>
  <sheetData>
    <row r="1" spans="1:35" ht="14.4" x14ac:dyDescent="0.3">
      <c r="A1" s="159"/>
      <c r="B1" s="160" t="s">
        <v>189</v>
      </c>
      <c r="C1" s="159"/>
      <c r="D1" s="159"/>
      <c r="E1" s="159"/>
      <c r="F1" s="159"/>
      <c r="G1" s="159"/>
      <c r="H1" s="159"/>
      <c r="I1" s="159"/>
      <c r="J1" s="159"/>
      <c r="K1" s="33"/>
    </row>
    <row r="2" spans="1:35" ht="15" customHeight="1" x14ac:dyDescent="0.3">
      <c r="A2" s="201" t="s">
        <v>137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35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35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35" s="38" customFormat="1" ht="69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35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35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35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35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35" x14ac:dyDescent="0.25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  <c r="L10" s="61"/>
      <c r="M10" s="61"/>
      <c r="N10" s="61"/>
      <c r="O10" s="61"/>
      <c r="P10" s="61"/>
      <c r="Q10" s="61"/>
      <c r="R10" s="61"/>
      <c r="S10" s="61"/>
      <c r="T10" s="61"/>
      <c r="U10" s="61"/>
      <c r="V10" s="61"/>
      <c r="W10" s="61"/>
      <c r="X10" s="61"/>
      <c r="Y10" s="61"/>
      <c r="Z10" s="61"/>
      <c r="AA10" s="61"/>
      <c r="AB10" s="61"/>
      <c r="AC10" s="61"/>
      <c r="AD10" s="61"/>
      <c r="AE10" s="61"/>
      <c r="AF10" s="61"/>
      <c r="AG10" s="61"/>
      <c r="AH10" s="61"/>
      <c r="AI10" s="61"/>
    </row>
    <row r="11" spans="1:35" s="64" customFormat="1" x14ac:dyDescent="0.25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1"/>
      <c r="AA11" s="61"/>
      <c r="AB11" s="61"/>
      <c r="AC11" s="61"/>
      <c r="AD11" s="61"/>
      <c r="AE11" s="61"/>
      <c r="AF11" s="61"/>
      <c r="AG11" s="61"/>
      <c r="AH11" s="61"/>
      <c r="AI11" s="61"/>
    </row>
    <row r="12" spans="1:35" s="64" customFormat="1" x14ac:dyDescent="0.25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</row>
    <row r="13" spans="1:35" s="66" customFormat="1" ht="41.4" x14ac:dyDescent="0.25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  <c r="L13" s="61"/>
      <c r="M13" s="61"/>
      <c r="N13" s="61"/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</row>
    <row r="14" spans="1:35" s="66" customFormat="1" x14ac:dyDescent="0.25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1"/>
    </row>
    <row r="15" spans="1:35" s="66" customFormat="1" x14ac:dyDescent="0.25">
      <c r="A15" s="7">
        <v>9</v>
      </c>
      <c r="B15" s="7" t="s">
        <v>76</v>
      </c>
      <c r="C15" s="51" t="s">
        <v>38</v>
      </c>
      <c r="D15" s="11">
        <v>25</v>
      </c>
      <c r="E15" s="10">
        <v>31</v>
      </c>
      <c r="F15" s="10">
        <f>D15*E15</f>
        <v>775</v>
      </c>
      <c r="G15" s="7" t="s">
        <v>155</v>
      </c>
      <c r="H15" s="8" t="s">
        <v>35</v>
      </c>
      <c r="I15" s="67">
        <f>D15*1.05</f>
        <v>26.25</v>
      </c>
      <c r="J15" s="10">
        <f>149*0.8</f>
        <v>119.2</v>
      </c>
      <c r="K15" s="11">
        <f t="shared" ref="K15:K26" si="3">J15*I15</f>
        <v>3129</v>
      </c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</row>
    <row r="16" spans="1:35" ht="41.4" x14ac:dyDescent="0.25">
      <c r="A16" s="7">
        <v>10</v>
      </c>
      <c r="B16" s="7" t="s">
        <v>37</v>
      </c>
      <c r="C16" s="68" t="s">
        <v>38</v>
      </c>
      <c r="D16" s="11">
        <v>23</v>
      </c>
      <c r="E16" s="10">
        <v>25</v>
      </c>
      <c r="F16" s="10">
        <f t="shared" ref="F16:F18" si="4">D16*E16</f>
        <v>575</v>
      </c>
      <c r="G16" s="12" t="s">
        <v>143</v>
      </c>
      <c r="H16" s="8" t="s">
        <v>35</v>
      </c>
      <c r="I16" s="10">
        <f>D16</f>
        <v>23</v>
      </c>
      <c r="J16" s="10">
        <f>17.45*0.8</f>
        <v>13.96</v>
      </c>
      <c r="K16" s="11">
        <f t="shared" si="3"/>
        <v>321.08000000000004</v>
      </c>
      <c r="L16" s="61"/>
      <c r="M16" s="61"/>
      <c r="N16" s="61"/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</row>
    <row r="17" spans="1:35" x14ac:dyDescent="0.25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</row>
    <row r="18" spans="1:35" s="71" customFormat="1" ht="27.6" x14ac:dyDescent="0.25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145</v>
      </c>
      <c r="H18" s="15" t="s">
        <v>41</v>
      </c>
      <c r="I18" s="11">
        <v>1</v>
      </c>
      <c r="J18" s="115" t="s">
        <v>146</v>
      </c>
      <c r="K18" s="11">
        <v>0</v>
      </c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</row>
    <row r="19" spans="1:35" s="71" customFormat="1" ht="27.6" x14ac:dyDescent="0.25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  <c r="AI19" s="61"/>
    </row>
    <row r="20" spans="1:35" s="71" customFormat="1" ht="27.6" x14ac:dyDescent="0.25">
      <c r="A20" s="7">
        <v>14</v>
      </c>
      <c r="B20" s="7"/>
      <c r="C20" s="21"/>
      <c r="D20" s="11"/>
      <c r="E20" s="11"/>
      <c r="F20" s="10"/>
      <c r="G20" s="12" t="s">
        <v>156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  <c r="AI20" s="61"/>
    </row>
    <row r="21" spans="1:35" s="71" customFormat="1" ht="27.6" x14ac:dyDescent="0.25">
      <c r="A21" s="7">
        <v>15</v>
      </c>
      <c r="B21" s="7" t="s">
        <v>157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158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  <c r="L21" s="61"/>
      <c r="M21" s="61"/>
      <c r="N21" s="61"/>
      <c r="O21" s="61"/>
      <c r="P21" s="61"/>
      <c r="Q21" s="61"/>
      <c r="R21" s="61"/>
      <c r="S21" s="61"/>
      <c r="T21" s="61"/>
      <c r="U21" s="61"/>
      <c r="V21" s="61"/>
      <c r="W21" s="61"/>
      <c r="X21" s="61"/>
      <c r="Y21" s="61"/>
      <c r="Z21" s="61"/>
      <c r="AA21" s="61"/>
      <c r="AB21" s="61"/>
      <c r="AC21" s="61"/>
      <c r="AD21" s="61"/>
      <c r="AE21" s="61"/>
      <c r="AF21" s="61"/>
      <c r="AG21" s="61"/>
      <c r="AH21" s="61"/>
      <c r="AI21" s="61"/>
    </row>
    <row r="22" spans="1:35" s="71" customFormat="1" x14ac:dyDescent="0.25">
      <c r="A22" s="7">
        <v>16</v>
      </c>
      <c r="B22" s="7"/>
      <c r="C22" s="21"/>
      <c r="D22" s="11"/>
      <c r="E22" s="11"/>
      <c r="F22" s="10"/>
      <c r="G22" s="12" t="s">
        <v>149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  <c r="L22" s="61"/>
      <c r="M22" s="61"/>
      <c r="N22" s="61"/>
      <c r="O22" s="61"/>
      <c r="P22" s="61"/>
      <c r="Q22" s="61"/>
      <c r="R22" s="61"/>
      <c r="S22" s="61"/>
      <c r="T22" s="61"/>
      <c r="U22" s="61"/>
      <c r="V22" s="61"/>
      <c r="W22" s="61"/>
      <c r="X22" s="61"/>
      <c r="Y22" s="61"/>
      <c r="Z22" s="61"/>
      <c r="AA22" s="61"/>
      <c r="AB22" s="61"/>
      <c r="AC22" s="61"/>
      <c r="AD22" s="61"/>
      <c r="AE22" s="61"/>
      <c r="AF22" s="61"/>
      <c r="AG22" s="61"/>
      <c r="AH22" s="61"/>
      <c r="AI22" s="61"/>
    </row>
    <row r="23" spans="1:35" s="71" customFormat="1" x14ac:dyDescent="0.25">
      <c r="A23" s="7">
        <v>17</v>
      </c>
      <c r="B23" s="7"/>
      <c r="C23" s="21"/>
      <c r="D23" s="11"/>
      <c r="E23" s="11"/>
      <c r="F23" s="10"/>
      <c r="G23" s="12" t="s">
        <v>159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</row>
    <row r="24" spans="1:35" s="71" customFormat="1" ht="27.6" x14ac:dyDescent="0.25">
      <c r="A24" s="7">
        <v>18</v>
      </c>
      <c r="B24" s="7"/>
      <c r="C24" s="59"/>
      <c r="D24" s="11"/>
      <c r="E24" s="11"/>
      <c r="F24" s="10"/>
      <c r="G24" s="12" t="s">
        <v>160</v>
      </c>
      <c r="H24" s="15" t="s">
        <v>41</v>
      </c>
      <c r="I24" s="11">
        <v>1</v>
      </c>
      <c r="J24" s="11">
        <f>700*0.8</f>
        <v>560</v>
      </c>
      <c r="K24" s="11">
        <f t="shared" si="3"/>
        <v>560</v>
      </c>
      <c r="L24" s="61"/>
      <c r="M24" s="61"/>
      <c r="N24" s="61"/>
      <c r="O24" s="61"/>
      <c r="P24" s="61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61"/>
      <c r="AD24" s="61"/>
      <c r="AE24" s="61"/>
      <c r="AF24" s="61"/>
      <c r="AG24" s="61"/>
      <c r="AH24" s="61"/>
      <c r="AI24" s="61"/>
    </row>
    <row r="25" spans="1:35" s="71" customFormat="1" x14ac:dyDescent="0.25">
      <c r="A25" s="7">
        <v>19</v>
      </c>
      <c r="B25" s="7" t="s">
        <v>78</v>
      </c>
      <c r="C25" s="21" t="s">
        <v>52</v>
      </c>
      <c r="D25" s="11">
        <v>1</v>
      </c>
      <c r="E25" s="11">
        <v>1500</v>
      </c>
      <c r="F25" s="10">
        <f t="shared" ref="F25:F26" si="6">D25*E25</f>
        <v>1500</v>
      </c>
      <c r="G25" s="12" t="s">
        <v>184</v>
      </c>
      <c r="H25" s="15" t="s">
        <v>35</v>
      </c>
      <c r="I25" s="11">
        <v>2</v>
      </c>
      <c r="J25" s="11">
        <f>75*0.8</f>
        <v>60</v>
      </c>
      <c r="K25" s="11">
        <f t="shared" si="3"/>
        <v>120</v>
      </c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71" customFormat="1" x14ac:dyDescent="0.25">
      <c r="A26" s="7">
        <v>20</v>
      </c>
      <c r="B26" s="7" t="s">
        <v>54</v>
      </c>
      <c r="C26" s="51" t="s">
        <v>38</v>
      </c>
      <c r="D26" s="11">
        <v>2</v>
      </c>
      <c r="E26" s="11">
        <v>25</v>
      </c>
      <c r="F26" s="10">
        <f t="shared" si="6"/>
        <v>50</v>
      </c>
      <c r="G26" s="72" t="s">
        <v>56</v>
      </c>
      <c r="H26" s="73" t="s">
        <v>41</v>
      </c>
      <c r="I26" s="67">
        <v>1</v>
      </c>
      <c r="J26" s="63">
        <v>30.83</v>
      </c>
      <c r="K26" s="11">
        <f t="shared" si="3"/>
        <v>30.83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s="64" customFormat="1" ht="43.2" customHeight="1" x14ac:dyDescent="0.25">
      <c r="A27" s="7">
        <v>21</v>
      </c>
      <c r="B27" s="74" t="s">
        <v>79</v>
      </c>
      <c r="C27" s="75"/>
      <c r="D27" s="75"/>
      <c r="E27" s="76"/>
      <c r="F27" s="77">
        <f>SUM(F15:F26)</f>
        <v>3950</v>
      </c>
      <c r="G27" s="53" t="s">
        <v>80</v>
      </c>
      <c r="H27" s="75"/>
      <c r="I27" s="75"/>
      <c r="J27" s="75"/>
      <c r="K27" s="77">
        <f>SUM(K15:K26)</f>
        <v>8738.0500000000011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x14ac:dyDescent="0.25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ht="27.6" x14ac:dyDescent="0.25">
      <c r="A29" s="7">
        <v>23</v>
      </c>
      <c r="B29" s="7" t="s">
        <v>147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142</v>
      </c>
      <c r="H29" s="15" t="s">
        <v>41</v>
      </c>
      <c r="I29" s="11">
        <v>1</v>
      </c>
      <c r="J29" s="115" t="s">
        <v>146</v>
      </c>
      <c r="K29" s="11">
        <v>0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x14ac:dyDescent="0.25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6" si="8">I30*J30</f>
        <v>200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ht="27.6" x14ac:dyDescent="0.25">
      <c r="A31" s="7">
        <v>25</v>
      </c>
      <c r="B31" s="7"/>
      <c r="C31" s="59"/>
      <c r="D31" s="11"/>
      <c r="E31" s="11"/>
      <c r="F31" s="11"/>
      <c r="G31" s="12" t="s">
        <v>162</v>
      </c>
      <c r="H31" s="15" t="s">
        <v>41</v>
      </c>
      <c r="I31" s="11">
        <v>1</v>
      </c>
      <c r="J31" s="115" t="s">
        <v>146</v>
      </c>
      <c r="K31" s="11">
        <v>0</v>
      </c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x14ac:dyDescent="0.25">
      <c r="A32" s="7">
        <v>26</v>
      </c>
      <c r="B32" s="7"/>
      <c r="C32" s="59"/>
      <c r="D32" s="11"/>
      <c r="E32" s="11"/>
      <c r="F32" s="11"/>
      <c r="G32" s="12" t="s">
        <v>151</v>
      </c>
      <c r="H32" s="15" t="s">
        <v>41</v>
      </c>
      <c r="I32" s="11">
        <v>1</v>
      </c>
      <c r="J32" s="11">
        <v>400</v>
      </c>
      <c r="K32" s="43">
        <f t="shared" si="8"/>
        <v>400</v>
      </c>
      <c r="L32" s="61"/>
      <c r="M32" s="61"/>
      <c r="N32" s="61"/>
      <c r="O32" s="61"/>
      <c r="P32" s="61"/>
      <c r="Q32" s="61"/>
      <c r="R32" s="61"/>
      <c r="S32" s="61"/>
      <c r="T32" s="61"/>
      <c r="U32" s="61"/>
      <c r="V32" s="61"/>
      <c r="W32" s="61"/>
      <c r="X32" s="61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</row>
    <row r="33" spans="1:35" x14ac:dyDescent="0.25">
      <c r="A33" s="7">
        <v>27</v>
      </c>
      <c r="B33" s="81"/>
      <c r="C33" s="21"/>
      <c r="D33" s="82"/>
      <c r="E33" s="11"/>
      <c r="F33" s="11"/>
      <c r="G33" s="12" t="s">
        <v>152</v>
      </c>
      <c r="H33" s="15" t="s">
        <v>35</v>
      </c>
      <c r="I33" s="11">
        <v>3</v>
      </c>
      <c r="J33" s="11">
        <v>3</v>
      </c>
      <c r="K33" s="43">
        <f t="shared" si="8"/>
        <v>9</v>
      </c>
      <c r="L33" s="61"/>
      <c r="M33" s="61"/>
      <c r="N33" s="61"/>
      <c r="O33" s="61"/>
      <c r="P33" s="61"/>
      <c r="Q33" s="61"/>
      <c r="R33" s="61"/>
      <c r="S33" s="61"/>
      <c r="T33" s="61"/>
      <c r="U33" s="61"/>
      <c r="V33" s="61"/>
      <c r="W33" s="61"/>
      <c r="X33" s="61"/>
      <c r="Y33" s="61"/>
      <c r="Z33" s="61"/>
      <c r="AA33" s="61"/>
      <c r="AB33" s="61"/>
      <c r="AC33" s="61"/>
      <c r="AD33" s="61"/>
      <c r="AE33" s="61"/>
      <c r="AF33" s="61"/>
      <c r="AG33" s="61"/>
      <c r="AH33" s="61"/>
      <c r="AI33" s="61"/>
    </row>
    <row r="34" spans="1:35" x14ac:dyDescent="0.25">
      <c r="A34" s="7">
        <v>28</v>
      </c>
      <c r="B34" s="81"/>
      <c r="C34" s="21"/>
      <c r="D34" s="82"/>
      <c r="E34" s="11"/>
      <c r="F34" s="11"/>
      <c r="G34" s="12" t="s">
        <v>163</v>
      </c>
      <c r="H34" s="15" t="s">
        <v>41</v>
      </c>
      <c r="I34" s="11">
        <v>1</v>
      </c>
      <c r="J34" s="11">
        <v>150</v>
      </c>
      <c r="K34" s="43">
        <f t="shared" si="8"/>
        <v>150</v>
      </c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</row>
    <row r="35" spans="1:35" x14ac:dyDescent="0.25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4</v>
      </c>
      <c r="J35" s="11">
        <f>359*0.8</f>
        <v>287.2</v>
      </c>
      <c r="K35" s="43">
        <f t="shared" si="8"/>
        <v>1148.8</v>
      </c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</row>
    <row r="36" spans="1:35" ht="27.6" x14ac:dyDescent="0.25">
      <c r="A36" s="7">
        <v>30</v>
      </c>
      <c r="B36" s="81"/>
      <c r="C36" s="21"/>
      <c r="D36" s="82"/>
      <c r="E36" s="11"/>
      <c r="F36" s="11"/>
      <c r="G36" s="12" t="s">
        <v>53</v>
      </c>
      <c r="H36" s="51" t="s">
        <v>38</v>
      </c>
      <c r="I36" s="11">
        <v>3</v>
      </c>
      <c r="J36" s="11">
        <f>41*0.8</f>
        <v>32.800000000000004</v>
      </c>
      <c r="K36" s="43">
        <f t="shared" si="8"/>
        <v>98.4</v>
      </c>
      <c r="L36" s="61"/>
      <c r="M36" s="61"/>
      <c r="N36" s="61"/>
      <c r="O36" s="61"/>
      <c r="P36" s="61"/>
      <c r="Q36" s="61"/>
      <c r="R36" s="61"/>
      <c r="S36" s="61"/>
      <c r="T36" s="61"/>
      <c r="U36" s="61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  <c r="AI36" s="61"/>
    </row>
    <row r="37" spans="1:35" x14ac:dyDescent="0.25">
      <c r="A37" s="7">
        <v>31</v>
      </c>
      <c r="B37" s="81"/>
      <c r="C37" s="21"/>
      <c r="D37" s="82"/>
      <c r="E37" s="11"/>
      <c r="F37" s="11"/>
      <c r="G37" s="12" t="s">
        <v>165</v>
      </c>
      <c r="H37" s="15" t="s">
        <v>41</v>
      </c>
      <c r="I37" s="11">
        <v>2</v>
      </c>
      <c r="J37" s="11">
        <v>360</v>
      </c>
      <c r="K37" s="43">
        <f>I37*J37</f>
        <v>720</v>
      </c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</row>
    <row r="38" spans="1:35" x14ac:dyDescent="0.25">
      <c r="A38" s="7">
        <v>32</v>
      </c>
      <c r="B38" s="40"/>
      <c r="C38" s="51"/>
      <c r="D38" s="43"/>
      <c r="E38" s="43"/>
      <c r="F38" s="78"/>
      <c r="G38" s="12"/>
      <c r="H38" s="15"/>
      <c r="I38" s="11"/>
      <c r="J38" s="115"/>
      <c r="K38" s="1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s="83" customFormat="1" ht="27.6" x14ac:dyDescent="0.25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2726.2</v>
      </c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x14ac:dyDescent="0.25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11464.25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x14ac:dyDescent="0.25">
      <c r="A41" s="7">
        <v>35</v>
      </c>
      <c r="B41" s="88" t="s">
        <v>85</v>
      </c>
      <c r="C41" s="89"/>
      <c r="D41" s="92"/>
      <c r="E41" s="87"/>
      <c r="F41" s="93">
        <f>F9+F39+F27+F13</f>
        <v>5030</v>
      </c>
      <c r="G41" s="94" t="s">
        <v>86</v>
      </c>
      <c r="H41" s="95">
        <v>0.03</v>
      </c>
      <c r="I41" s="90"/>
      <c r="J41" s="90"/>
      <c r="K41" s="91">
        <f>K40*H41</f>
        <v>343.92750000000001</v>
      </c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s="71" customFormat="1" x14ac:dyDescent="0.25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11808.1775</v>
      </c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71" customFormat="1" x14ac:dyDescent="0.25">
      <c r="A43" s="7">
        <v>37</v>
      </c>
      <c r="B43" s="97" t="s">
        <v>88</v>
      </c>
      <c r="C43" s="98"/>
      <c r="D43" s="92"/>
      <c r="E43" s="43"/>
      <c r="F43" s="93">
        <f>F41</f>
        <v>5030</v>
      </c>
      <c r="G43" s="97" t="s">
        <v>89</v>
      </c>
      <c r="H43" s="98"/>
      <c r="I43" s="90"/>
      <c r="J43" s="90"/>
      <c r="K43" s="91">
        <f>F43+K42</f>
        <v>16838.177499999998</v>
      </c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83" customFormat="1" x14ac:dyDescent="0.25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3367.6354999999999</v>
      </c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s="83" customFormat="1" x14ac:dyDescent="0.25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20205.812999999998</v>
      </c>
      <c r="L45" s="61"/>
      <c r="M45" s="61"/>
      <c r="N45" s="61"/>
      <c r="O45" s="61"/>
      <c r="P45" s="61"/>
      <c r="Q45" s="61"/>
      <c r="R45" s="61"/>
      <c r="S45" s="61"/>
      <c r="T45" s="61"/>
      <c r="U45" s="61"/>
      <c r="V45" s="61"/>
      <c r="W45" s="61"/>
      <c r="X45" s="61"/>
      <c r="Y45" s="61"/>
      <c r="Z45" s="61"/>
      <c r="AA45" s="61"/>
      <c r="AB45" s="61"/>
      <c r="AC45" s="61"/>
      <c r="AD45" s="61"/>
      <c r="AE45" s="61"/>
      <c r="AF45" s="61"/>
      <c r="AG45" s="61"/>
      <c r="AH45" s="61"/>
      <c r="AI45" s="61"/>
    </row>
    <row r="46" spans="1:35" s="64" customFormat="1" ht="15.6" x14ac:dyDescent="0.25">
      <c r="A46" s="100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61"/>
      <c r="M46" s="61"/>
      <c r="N46" s="61"/>
      <c r="O46" s="61"/>
      <c r="P46" s="61"/>
      <c r="Q46" s="61"/>
      <c r="R46" s="61"/>
      <c r="S46" s="61"/>
      <c r="T46" s="61"/>
      <c r="U46" s="61"/>
      <c r="V46" s="61"/>
      <c r="W46" s="61"/>
      <c r="X46" s="61"/>
      <c r="Y46" s="61"/>
      <c r="Z46" s="61"/>
      <c r="AA46" s="61"/>
      <c r="AB46" s="61"/>
      <c r="AC46" s="61"/>
      <c r="AD46" s="61"/>
      <c r="AE46" s="61"/>
      <c r="AF46" s="61"/>
      <c r="AG46" s="61"/>
      <c r="AH46" s="61"/>
      <c r="AI46" s="61"/>
    </row>
    <row r="47" spans="1:35" s="64" customFormat="1" ht="15.6" x14ac:dyDescent="0.25">
      <c r="A47" s="100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61"/>
      <c r="M47" s="61"/>
      <c r="N47" s="61"/>
      <c r="O47" s="61"/>
      <c r="P47" s="61"/>
      <c r="Q47" s="61"/>
      <c r="R47" s="61"/>
      <c r="S47" s="61"/>
      <c r="T47" s="61"/>
      <c r="U47" s="61"/>
      <c r="V47" s="61"/>
      <c r="W47" s="61"/>
      <c r="X47" s="61"/>
      <c r="Y47" s="61"/>
      <c r="Z47" s="61"/>
      <c r="AA47" s="61"/>
      <c r="AB47" s="61"/>
      <c r="AC47" s="61"/>
      <c r="AD47" s="61"/>
      <c r="AE47" s="61"/>
      <c r="AF47" s="61"/>
      <c r="AG47" s="61"/>
      <c r="AH47" s="61"/>
      <c r="AI47" s="61"/>
    </row>
    <row r="48" spans="1:35" s="64" customFormat="1" ht="15.6" x14ac:dyDescent="0.25">
      <c r="A48" s="100"/>
      <c r="B48" s="202" t="s">
        <v>139</v>
      </c>
      <c r="C48" s="202"/>
      <c r="D48" s="202"/>
      <c r="E48" s="202"/>
      <c r="F48" s="202"/>
      <c r="G48" s="202"/>
      <c r="H48" s="34"/>
      <c r="I48" s="34"/>
      <c r="J48" s="34"/>
      <c r="K48" s="34"/>
      <c r="L48" s="61"/>
      <c r="M48" s="61"/>
      <c r="N48" s="61"/>
      <c r="O48" s="61"/>
      <c r="P48" s="61"/>
      <c r="Q48" s="61"/>
      <c r="R48" s="61"/>
      <c r="S48" s="61"/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</row>
    <row r="49" spans="1:35" s="64" customFormat="1" ht="15.6" x14ac:dyDescent="0.25">
      <c r="A49" s="100"/>
      <c r="B49" s="202"/>
      <c r="C49" s="202"/>
      <c r="D49" s="202"/>
      <c r="E49" s="202"/>
      <c r="F49" s="202"/>
      <c r="G49" s="202"/>
      <c r="H49" s="34"/>
      <c r="I49" s="34"/>
      <c r="J49" s="34"/>
      <c r="K49" s="34"/>
      <c r="L49" s="61"/>
      <c r="M49" s="61"/>
      <c r="N49" s="61"/>
      <c r="O49" s="61"/>
      <c r="P49" s="61"/>
      <c r="Q49" s="61"/>
      <c r="R49" s="61"/>
      <c r="S49" s="61"/>
      <c r="T49" s="61"/>
      <c r="U49" s="61"/>
      <c r="V49" s="61"/>
      <c r="W49" s="61"/>
      <c r="X49" s="61"/>
      <c r="Y49" s="61"/>
      <c r="Z49" s="61"/>
      <c r="AA49" s="61"/>
      <c r="AB49" s="61"/>
      <c r="AC49" s="61"/>
      <c r="AD49" s="61"/>
      <c r="AE49" s="61"/>
      <c r="AF49" s="61"/>
      <c r="AG49" s="61"/>
      <c r="AH49" s="61"/>
      <c r="AI49" s="61"/>
    </row>
    <row r="50" spans="1:35" s="71" customFormat="1" x14ac:dyDescent="0.25">
      <c r="A50" s="101"/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61"/>
      <c r="M50" s="61"/>
      <c r="N50" s="61"/>
      <c r="O50" s="61"/>
      <c r="P50" s="61"/>
      <c r="Q50" s="61"/>
      <c r="R50" s="61"/>
      <c r="S50" s="61"/>
      <c r="T50" s="61"/>
      <c r="U50" s="61"/>
      <c r="V50" s="61"/>
      <c r="W50" s="61"/>
      <c r="X50" s="61"/>
      <c r="Y50" s="61"/>
      <c r="Z50" s="61"/>
      <c r="AA50" s="61"/>
      <c r="AB50" s="61"/>
      <c r="AC50" s="61"/>
      <c r="AD50" s="61"/>
      <c r="AE50" s="61"/>
      <c r="AF50" s="61"/>
      <c r="AG50" s="61"/>
      <c r="AH50" s="61"/>
      <c r="AI50" s="61"/>
    </row>
    <row r="51" spans="1:35" s="83" customFormat="1" x14ac:dyDescent="0.25">
      <c r="A51" s="101"/>
      <c r="B51" s="34"/>
      <c r="C51" s="34"/>
      <c r="D51" s="34"/>
      <c r="E51" s="34"/>
      <c r="F51" s="34"/>
      <c r="G51" s="34"/>
      <c r="H51" s="34"/>
      <c r="I51" s="34"/>
      <c r="J51" s="34"/>
      <c r="K51" s="34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</row>
    <row r="52" spans="1:35" s="83" customFormat="1" x14ac:dyDescent="0.25">
      <c r="A52" s="101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61"/>
      <c r="M52" s="61"/>
      <c r="N52" s="61"/>
      <c r="O52" s="61"/>
      <c r="P52" s="61"/>
      <c r="Q52" s="61"/>
      <c r="R52" s="61"/>
      <c r="S52" s="61"/>
      <c r="T52" s="61"/>
      <c r="U52" s="61"/>
      <c r="V52" s="61"/>
      <c r="W52" s="61"/>
      <c r="X52" s="61"/>
      <c r="Y52" s="61"/>
      <c r="Z52" s="61"/>
      <c r="AA52" s="61"/>
      <c r="AB52" s="61"/>
      <c r="AC52" s="61"/>
      <c r="AD52" s="61"/>
      <c r="AE52" s="61"/>
      <c r="AF52" s="61"/>
      <c r="AG52" s="61"/>
      <c r="AH52" s="61"/>
      <c r="AI52" s="61"/>
    </row>
    <row r="53" spans="1:35" s="83" customFormat="1" x14ac:dyDescent="0.25">
      <c r="A53" s="101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61"/>
      <c r="M53" s="61"/>
      <c r="N53" s="61"/>
      <c r="O53" s="61"/>
      <c r="P53" s="61"/>
      <c r="Q53" s="61"/>
      <c r="R53" s="61"/>
      <c r="S53" s="61"/>
      <c r="T53" s="61"/>
      <c r="U53" s="61"/>
      <c r="V53" s="61"/>
      <c r="W53" s="61"/>
      <c r="X53" s="61"/>
      <c r="Y53" s="61"/>
      <c r="Z53" s="61"/>
      <c r="AA53" s="61"/>
      <c r="AB53" s="61"/>
      <c r="AC53" s="61"/>
      <c r="AD53" s="61"/>
      <c r="AE53" s="61"/>
      <c r="AF53" s="61"/>
      <c r="AG53" s="61"/>
      <c r="AH53" s="61"/>
      <c r="AI53" s="61"/>
    </row>
    <row r="54" spans="1:35" s="83" customFormat="1" x14ac:dyDescent="0.25">
      <c r="A54" s="101"/>
      <c r="B54" s="34"/>
      <c r="C54" s="34"/>
      <c r="D54" s="34"/>
      <c r="E54" s="34"/>
      <c r="F54" s="34"/>
      <c r="G54" s="34"/>
      <c r="H54" s="34"/>
      <c r="I54" s="34"/>
      <c r="J54" s="34"/>
      <c r="K54" s="34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1"/>
      <c r="AA54" s="61"/>
      <c r="AB54" s="61"/>
      <c r="AC54" s="61"/>
      <c r="AD54" s="61"/>
      <c r="AE54" s="61"/>
      <c r="AF54" s="61"/>
      <c r="AG54" s="61"/>
      <c r="AH54" s="61"/>
      <c r="AI54" s="61"/>
    </row>
    <row r="55" spans="1:35" s="83" customFormat="1" x14ac:dyDescent="0.25">
      <c r="A55" s="101"/>
      <c r="B55" s="34"/>
      <c r="C55" s="34"/>
      <c r="D55" s="34"/>
      <c r="E55" s="34"/>
      <c r="F55" s="34"/>
      <c r="G55" s="34"/>
      <c r="H55" s="34"/>
      <c r="I55" s="34"/>
      <c r="J55" s="34"/>
      <c r="K55" s="34"/>
      <c r="L55" s="102"/>
      <c r="M55" s="61"/>
      <c r="N55" s="61"/>
      <c r="O55" s="61"/>
      <c r="P55" s="61"/>
      <c r="Q55" s="61"/>
      <c r="R55" s="61"/>
      <c r="S55" s="61"/>
      <c r="T55" s="61"/>
      <c r="U55" s="61"/>
      <c r="V55" s="61"/>
      <c r="W55" s="61"/>
      <c r="X55" s="61"/>
      <c r="Y55" s="61"/>
      <c r="Z55" s="61"/>
      <c r="AA55" s="61"/>
      <c r="AB55" s="61"/>
      <c r="AC55" s="61"/>
      <c r="AD55" s="61"/>
      <c r="AE55" s="61"/>
      <c r="AF55" s="61"/>
      <c r="AG55" s="61"/>
      <c r="AH55" s="61"/>
      <c r="AI55" s="61"/>
    </row>
    <row r="56" spans="1:35" s="83" customFormat="1" x14ac:dyDescent="0.25">
      <c r="A56" s="101"/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103"/>
      <c r="M56" s="61"/>
      <c r="N56" s="61"/>
      <c r="O56" s="61"/>
      <c r="P56" s="61"/>
      <c r="Q56" s="61"/>
      <c r="R56" s="61"/>
      <c r="S56" s="61"/>
      <c r="T56" s="61"/>
      <c r="U56" s="61"/>
      <c r="V56" s="61"/>
      <c r="W56" s="61"/>
      <c r="X56" s="61"/>
      <c r="Y56" s="61"/>
      <c r="Z56" s="61"/>
      <c r="AA56" s="61"/>
      <c r="AB56" s="61"/>
      <c r="AC56" s="61"/>
      <c r="AD56" s="61"/>
      <c r="AE56" s="61"/>
      <c r="AF56" s="61"/>
      <c r="AG56" s="61"/>
      <c r="AH56" s="61"/>
      <c r="AI56" s="61"/>
    </row>
    <row r="57" spans="1:35" s="103" customFormat="1" x14ac:dyDescent="0.25">
      <c r="A57" s="101"/>
      <c r="B57" s="34"/>
      <c r="C57" s="34"/>
      <c r="D57" s="34"/>
      <c r="E57" s="34"/>
      <c r="F57" s="34"/>
      <c r="G57" s="34"/>
      <c r="H57" s="34"/>
      <c r="I57" s="34"/>
      <c r="J57" s="34"/>
      <c r="K57" s="34"/>
    </row>
    <row r="58" spans="1:35" s="103" customFormat="1" x14ac:dyDescent="0.25">
      <c r="A58" s="101"/>
      <c r="B58" s="34"/>
      <c r="C58" s="34"/>
      <c r="D58" s="34"/>
      <c r="E58" s="34"/>
      <c r="F58" s="34"/>
      <c r="G58" s="34"/>
      <c r="H58" s="34"/>
      <c r="I58" s="34"/>
      <c r="J58" s="34"/>
      <c r="K58" s="34"/>
    </row>
    <row r="59" spans="1:35" s="103" customFormat="1" x14ac:dyDescent="0.25">
      <c r="A59" s="101"/>
      <c r="B59" s="34"/>
      <c r="C59" s="34"/>
      <c r="D59" s="34"/>
      <c r="E59" s="34"/>
      <c r="F59" s="34"/>
      <c r="G59" s="34"/>
      <c r="H59" s="34"/>
      <c r="I59" s="34"/>
      <c r="J59" s="34"/>
      <c r="K59" s="34"/>
    </row>
    <row r="60" spans="1:35" s="103" customFormat="1" x14ac:dyDescent="0.25">
      <c r="A60" s="101"/>
      <c r="B60" s="34"/>
      <c r="C60" s="34"/>
      <c r="D60" s="34"/>
      <c r="E60" s="34"/>
      <c r="F60" s="34"/>
      <c r="G60" s="34"/>
      <c r="H60" s="34"/>
      <c r="I60" s="34"/>
      <c r="J60" s="34"/>
      <c r="K60" s="34"/>
    </row>
    <row r="61" spans="1:35" s="103" customFormat="1" x14ac:dyDescent="0.25">
      <c r="A61" s="101"/>
      <c r="B61" s="34"/>
      <c r="C61" s="34"/>
      <c r="D61" s="34"/>
      <c r="E61" s="34"/>
      <c r="F61" s="34"/>
      <c r="G61" s="34"/>
      <c r="H61" s="34"/>
      <c r="I61" s="34"/>
      <c r="J61" s="34"/>
      <c r="K61" s="34"/>
      <c r="M61" s="102"/>
    </row>
    <row r="62" spans="1:35" s="103" customFormat="1" x14ac:dyDescent="0.25">
      <c r="A62" s="101"/>
      <c r="B62" s="34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104"/>
    </row>
    <row r="63" spans="1:35" s="103" customFormat="1" ht="31.5" customHeight="1" x14ac:dyDescent="0.25">
      <c r="A63" s="101"/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</row>
    <row r="64" spans="1:35" x14ac:dyDescent="0.25">
      <c r="A64" s="101"/>
      <c r="E64" s="34"/>
      <c r="O64" s="61"/>
    </row>
    <row r="65" spans="1:5" x14ac:dyDescent="0.3">
      <c r="A65" s="105"/>
      <c r="E65" s="34"/>
    </row>
    <row r="66" spans="1:5" x14ac:dyDescent="0.3">
      <c r="A66" s="34"/>
    </row>
    <row r="70" spans="1:5" x14ac:dyDescent="0.3">
      <c r="A70" s="106"/>
    </row>
    <row r="71" spans="1:5" x14ac:dyDescent="0.3">
      <c r="A71" s="106"/>
    </row>
    <row r="93" spans="1:15" x14ac:dyDescent="0.3">
      <c r="L93" s="66"/>
    </row>
    <row r="94" spans="1:15" x14ac:dyDescent="0.3">
      <c r="L94" s="66"/>
    </row>
    <row r="95" spans="1:15" s="66" customFormat="1" x14ac:dyDescent="0.3">
      <c r="A95" s="38"/>
      <c r="B95" s="34"/>
      <c r="C95" s="34"/>
      <c r="D95" s="34"/>
      <c r="E95" s="38"/>
      <c r="F95" s="34"/>
      <c r="G95" s="34"/>
      <c r="H95" s="34"/>
      <c r="I95" s="34"/>
      <c r="J95" s="34"/>
      <c r="K95" s="34"/>
      <c r="O95" s="34"/>
    </row>
    <row r="96" spans="1:15" s="66" customFormat="1" x14ac:dyDescent="0.3">
      <c r="A96" s="38"/>
      <c r="B96" s="34"/>
      <c r="C96" s="34"/>
      <c r="D96" s="34"/>
      <c r="E96" s="38"/>
      <c r="F96" s="34"/>
      <c r="G96" s="34"/>
      <c r="H96" s="34"/>
      <c r="I96" s="34"/>
      <c r="J96" s="34"/>
      <c r="K96" s="34"/>
    </row>
    <row r="97" spans="1:15" s="66" customFormat="1" x14ac:dyDescent="0.3">
      <c r="A97" s="38"/>
      <c r="B97" s="34"/>
      <c r="C97" s="34"/>
      <c r="D97" s="34"/>
      <c r="E97" s="38"/>
      <c r="F97" s="34"/>
      <c r="G97" s="34"/>
      <c r="H97" s="34"/>
      <c r="I97" s="34"/>
      <c r="J97" s="34"/>
      <c r="K97" s="34"/>
    </row>
    <row r="98" spans="1:15" s="66" customFormat="1" x14ac:dyDescent="0.3">
      <c r="A98" s="38"/>
      <c r="B98" s="34"/>
      <c r="C98" s="34"/>
      <c r="D98" s="34"/>
      <c r="E98" s="38"/>
      <c r="F98" s="34"/>
      <c r="G98" s="34"/>
      <c r="H98" s="34"/>
      <c r="I98" s="34"/>
      <c r="J98" s="34"/>
      <c r="K98" s="34"/>
      <c r="L98" s="83"/>
    </row>
    <row r="99" spans="1:15" s="66" customFormat="1" x14ac:dyDescent="0.3">
      <c r="A99" s="38"/>
      <c r="B99" s="34"/>
      <c r="C99" s="34"/>
      <c r="D99" s="34"/>
      <c r="E99" s="38"/>
      <c r="F99" s="34"/>
      <c r="G99" s="34"/>
      <c r="H99" s="34"/>
      <c r="I99" s="34"/>
      <c r="J99" s="34"/>
      <c r="K99" s="34"/>
      <c r="L99" s="83"/>
    </row>
    <row r="100" spans="1:15" s="83" customFormat="1" x14ac:dyDescent="0.3">
      <c r="A100" s="38"/>
      <c r="B100" s="34"/>
      <c r="C100" s="34"/>
      <c r="D100" s="34"/>
      <c r="E100" s="38"/>
      <c r="F100" s="34"/>
      <c r="G100" s="34"/>
      <c r="H100" s="34"/>
      <c r="I100" s="34"/>
      <c r="J100" s="34"/>
      <c r="K100" s="34"/>
      <c r="L100" s="107"/>
      <c r="O100" s="66"/>
    </row>
    <row r="101" spans="1:15" s="83" customFormat="1" x14ac:dyDescent="0.3">
      <c r="A101" s="38"/>
      <c r="B101" s="34"/>
      <c r="C101" s="34"/>
      <c r="D101" s="34"/>
      <c r="E101" s="38"/>
      <c r="F101" s="34"/>
      <c r="G101" s="34"/>
      <c r="H101" s="34"/>
      <c r="I101" s="34"/>
      <c r="J101" s="34"/>
      <c r="K101" s="34"/>
      <c r="L101" s="107"/>
    </row>
    <row r="102" spans="1:15" s="107" customFormat="1" ht="29.4" customHeight="1" x14ac:dyDescent="0.3">
      <c r="A102" s="38"/>
      <c r="B102" s="34"/>
      <c r="C102" s="34"/>
      <c r="D102" s="34"/>
      <c r="E102" s="38"/>
      <c r="F102" s="34"/>
      <c r="G102" s="34"/>
      <c r="H102" s="34"/>
      <c r="I102" s="34"/>
      <c r="J102" s="34"/>
      <c r="K102" s="34"/>
      <c r="O102" s="83"/>
    </row>
    <row r="103" spans="1:15" s="107" customFormat="1" ht="29.4" customHeight="1" x14ac:dyDescent="0.3">
      <c r="A103" s="38"/>
      <c r="B103" s="34"/>
      <c r="C103" s="34"/>
      <c r="D103" s="34"/>
      <c r="E103" s="38"/>
      <c r="F103" s="34"/>
      <c r="G103" s="34"/>
      <c r="H103" s="34"/>
      <c r="I103" s="34"/>
      <c r="J103" s="34"/>
      <c r="K103" s="34"/>
      <c r="L103" s="34"/>
    </row>
    <row r="104" spans="1:15" s="107" customFormat="1" ht="29.4" customHeight="1" x14ac:dyDescent="0.3">
      <c r="A104" s="38"/>
      <c r="B104" s="34"/>
      <c r="C104" s="34"/>
      <c r="D104" s="34"/>
      <c r="E104" s="38"/>
      <c r="F104" s="34"/>
      <c r="G104" s="34"/>
      <c r="H104" s="34"/>
      <c r="I104" s="34"/>
      <c r="J104" s="34"/>
      <c r="K104" s="34"/>
      <c r="L104" s="105"/>
    </row>
    <row r="105" spans="1:15" x14ac:dyDescent="0.3">
      <c r="L105" s="105"/>
      <c r="O105" s="107"/>
    </row>
    <row r="106" spans="1:15" s="105" customFormat="1" x14ac:dyDescent="0.3">
      <c r="A106" s="38"/>
      <c r="B106" s="34"/>
      <c r="C106" s="34"/>
      <c r="D106" s="34"/>
      <c r="E106" s="38"/>
      <c r="F106" s="34"/>
      <c r="G106" s="34"/>
      <c r="H106" s="34"/>
      <c r="I106" s="34"/>
      <c r="J106" s="34"/>
      <c r="K106" s="34"/>
      <c r="O106" s="34"/>
    </row>
    <row r="107" spans="1:15" s="105" customFormat="1" x14ac:dyDescent="0.3">
      <c r="A107" s="38"/>
      <c r="B107" s="34"/>
      <c r="C107" s="34"/>
      <c r="D107" s="34"/>
      <c r="E107" s="38"/>
      <c r="F107" s="34"/>
      <c r="G107" s="34"/>
      <c r="H107" s="34"/>
      <c r="I107" s="34"/>
      <c r="J107" s="34"/>
      <c r="K107" s="34"/>
      <c r="L107" s="34"/>
    </row>
    <row r="108" spans="1:15" s="105" customFormat="1" x14ac:dyDescent="0.3">
      <c r="A108" s="38"/>
      <c r="B108" s="34"/>
      <c r="C108" s="34"/>
      <c r="D108" s="34"/>
      <c r="E108" s="38"/>
      <c r="F108" s="34"/>
      <c r="G108" s="34"/>
      <c r="H108" s="34"/>
      <c r="I108" s="34"/>
      <c r="J108" s="34"/>
      <c r="K108" s="34"/>
      <c r="L108" s="34"/>
    </row>
    <row r="109" spans="1:15" x14ac:dyDescent="0.3">
      <c r="O109" s="105"/>
    </row>
  </sheetData>
  <mergeCells count="3">
    <mergeCell ref="A2:K2"/>
    <mergeCell ref="A3:K4"/>
    <mergeCell ref="B48:G49"/>
  </mergeCells>
  <hyperlinks>
    <hyperlink ref="B1" location="Загальна!A1" display="Загальн" xr:uid="{D1E41B71-2E2F-4418-AABB-A6D93B2DDF4A}"/>
  </hyperlink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036F27-D390-4CA0-A858-460FC18F04B8}">
  <dimension ref="A1:M48"/>
  <sheetViews>
    <sheetView showGridLines="0" topLeftCell="A23" zoomScale="85" zoomScaleNormal="85" workbookViewId="0">
      <selection activeCell="G36" sqref="G36:K36"/>
    </sheetView>
  </sheetViews>
  <sheetFormatPr defaultRowHeight="14.4" x14ac:dyDescent="0.3"/>
  <cols>
    <col min="1" max="1" width="4.5546875" customWidth="1"/>
    <col min="2" max="2" width="43.33203125" customWidth="1"/>
    <col min="3" max="3" width="8.109375" customWidth="1"/>
    <col min="4" max="4" width="9.6640625" customWidth="1"/>
    <col min="5" max="5" width="8.77734375" customWidth="1"/>
    <col min="6" max="6" width="11.6640625" customWidth="1"/>
    <col min="7" max="7" width="47.6640625" customWidth="1"/>
    <col min="8" max="8" width="11" customWidth="1"/>
    <col min="10" max="10" width="11.21875" customWidth="1"/>
    <col min="11" max="11" width="12.21875" customWidth="1"/>
    <col min="12" max="12" width="15.33203125" customWidth="1"/>
  </cols>
  <sheetData>
    <row r="1" spans="1:12" x14ac:dyDescent="0.3">
      <c r="B1" s="160" t="s">
        <v>189</v>
      </c>
    </row>
    <row r="2" spans="1:12" x14ac:dyDescent="0.3">
      <c r="B2" s="201" t="s">
        <v>169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x14ac:dyDescent="0.3">
      <c r="B3" s="201" t="s">
        <v>57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x14ac:dyDescent="0.3"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45</v>
      </c>
      <c r="E15" s="10">
        <v>31</v>
      </c>
      <c r="F15" s="10">
        <f>D15*E15</f>
        <v>1395</v>
      </c>
      <c r="G15" s="7" t="s">
        <v>155</v>
      </c>
      <c r="H15" s="8" t="s">
        <v>35</v>
      </c>
      <c r="I15" s="67">
        <f>D15*1.05</f>
        <v>47.25</v>
      </c>
      <c r="J15" s="10">
        <f>149*0.8</f>
        <v>119.2</v>
      </c>
      <c r="K15" s="11">
        <f t="shared" ref="K15:K26" si="3">J15*I15</f>
        <v>5632.2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40</v>
      </c>
      <c r="E16" s="10">
        <v>25</v>
      </c>
      <c r="F16" s="10">
        <f t="shared" ref="F16:F18" si="4">D16*E16</f>
        <v>1000</v>
      </c>
      <c r="G16" s="12" t="s">
        <v>143</v>
      </c>
      <c r="H16" s="8" t="s">
        <v>35</v>
      </c>
      <c r="I16" s="10">
        <f>D16</f>
        <v>40</v>
      </c>
      <c r="J16" s="10">
        <f>17.45*0.8</f>
        <v>13.96</v>
      </c>
      <c r="K16" s="11">
        <f t="shared" si="3"/>
        <v>558.40000000000009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3"/>
        <v>92.5</v>
      </c>
    </row>
    <row r="18" spans="1:11" ht="27.6" x14ac:dyDescent="0.3">
      <c r="A18" s="7">
        <v>12</v>
      </c>
      <c r="B18" s="7" t="s">
        <v>77</v>
      </c>
      <c r="C18" s="21" t="s">
        <v>52</v>
      </c>
      <c r="D18" s="11">
        <v>1</v>
      </c>
      <c r="E18" s="11">
        <v>750</v>
      </c>
      <c r="F18" s="10">
        <f t="shared" si="4"/>
        <v>750</v>
      </c>
      <c r="G18" s="12" t="s">
        <v>145</v>
      </c>
      <c r="H18" s="15" t="s">
        <v>41</v>
      </c>
      <c r="I18" s="11">
        <v>1</v>
      </c>
      <c r="J18" s="115" t="s">
        <v>146</v>
      </c>
      <c r="K18" s="11">
        <v>0</v>
      </c>
    </row>
    <row r="19" spans="1:11" ht="27.6" x14ac:dyDescent="0.3">
      <c r="A19" s="7">
        <v>13</v>
      </c>
      <c r="B19" s="7"/>
      <c r="C19" s="21"/>
      <c r="D19" s="11"/>
      <c r="E19" s="11"/>
      <c r="F19" s="10"/>
      <c r="G19" s="12" t="s">
        <v>47</v>
      </c>
      <c r="H19" s="15" t="s">
        <v>41</v>
      </c>
      <c r="I19" s="11">
        <v>1</v>
      </c>
      <c r="J19" s="11">
        <f>1105*0.8</f>
        <v>884</v>
      </c>
      <c r="K19" s="11">
        <f t="shared" si="3"/>
        <v>884</v>
      </c>
    </row>
    <row r="20" spans="1:11" ht="27.6" x14ac:dyDescent="0.3">
      <c r="A20" s="7">
        <v>14</v>
      </c>
      <c r="B20" s="7"/>
      <c r="C20" s="21"/>
      <c r="D20" s="11"/>
      <c r="E20" s="11"/>
      <c r="F20" s="10"/>
      <c r="G20" s="12" t="s">
        <v>156</v>
      </c>
      <c r="H20" s="15" t="s">
        <v>35</v>
      </c>
      <c r="I20" s="11">
        <v>1</v>
      </c>
      <c r="J20" s="11">
        <f>1322*0.8</f>
        <v>1057.6000000000001</v>
      </c>
      <c r="K20" s="11">
        <f t="shared" si="3"/>
        <v>1057.6000000000001</v>
      </c>
    </row>
    <row r="21" spans="1:11" ht="27.6" x14ac:dyDescent="0.3">
      <c r="A21" s="7">
        <v>15</v>
      </c>
      <c r="B21" s="7" t="s">
        <v>157</v>
      </c>
      <c r="C21" s="21" t="s">
        <v>41</v>
      </c>
      <c r="D21" s="11">
        <v>1</v>
      </c>
      <c r="E21" s="11">
        <v>300</v>
      </c>
      <c r="F21" s="10">
        <f t="shared" ref="F21" si="5">D21*E21</f>
        <v>300</v>
      </c>
      <c r="G21" s="12" t="s">
        <v>158</v>
      </c>
      <c r="H21" s="15" t="s">
        <v>41</v>
      </c>
      <c r="I21" s="11">
        <v>1</v>
      </c>
      <c r="J21" s="11">
        <f>215.5*0.8</f>
        <v>172.4</v>
      </c>
      <c r="K21" s="11">
        <f t="shared" si="3"/>
        <v>172.4</v>
      </c>
    </row>
    <row r="22" spans="1:11" ht="27.6" x14ac:dyDescent="0.3">
      <c r="A22" s="7">
        <v>16</v>
      </c>
      <c r="B22" s="7"/>
      <c r="C22" s="21"/>
      <c r="D22" s="11"/>
      <c r="E22" s="11"/>
      <c r="F22" s="10"/>
      <c r="G22" s="12" t="s">
        <v>149</v>
      </c>
      <c r="H22" s="15" t="s">
        <v>41</v>
      </c>
      <c r="I22" s="11">
        <v>1</v>
      </c>
      <c r="J22" s="11">
        <f>2305*0.8</f>
        <v>1844</v>
      </c>
      <c r="K22" s="11">
        <f t="shared" si="3"/>
        <v>1844</v>
      </c>
    </row>
    <row r="23" spans="1:11" ht="27.6" x14ac:dyDescent="0.3">
      <c r="A23" s="7">
        <v>17</v>
      </c>
      <c r="B23" s="7"/>
      <c r="C23" s="21"/>
      <c r="D23" s="11"/>
      <c r="E23" s="11"/>
      <c r="F23" s="10"/>
      <c r="G23" s="12" t="s">
        <v>159</v>
      </c>
      <c r="H23" s="15" t="s">
        <v>41</v>
      </c>
      <c r="I23" s="11">
        <v>1</v>
      </c>
      <c r="J23" s="11">
        <f>658.3*0.8</f>
        <v>526.64</v>
      </c>
      <c r="K23" s="11">
        <f t="shared" si="3"/>
        <v>526.64</v>
      </c>
    </row>
    <row r="24" spans="1:11" ht="27.6" x14ac:dyDescent="0.3">
      <c r="A24" s="7">
        <v>18</v>
      </c>
      <c r="B24" s="7"/>
      <c r="C24" s="59"/>
      <c r="D24" s="11"/>
      <c r="E24" s="11"/>
      <c r="F24" s="10"/>
      <c r="G24" s="12" t="s">
        <v>160</v>
      </c>
      <c r="H24" s="15" t="s">
        <v>41</v>
      </c>
      <c r="I24" s="11">
        <v>1</v>
      </c>
      <c r="J24" s="11">
        <f>700*0.8</f>
        <v>560</v>
      </c>
      <c r="K24" s="11">
        <f t="shared" si="3"/>
        <v>560</v>
      </c>
    </row>
    <row r="25" spans="1:11" x14ac:dyDescent="0.3">
      <c r="A25" s="7">
        <v>19</v>
      </c>
      <c r="B25" s="7" t="s">
        <v>78</v>
      </c>
      <c r="C25" s="21" t="s">
        <v>52</v>
      </c>
      <c r="D25" s="11">
        <v>1</v>
      </c>
      <c r="E25" s="11">
        <v>1000</v>
      </c>
      <c r="F25" s="10">
        <f t="shared" ref="F25:F26" si="6">D25*E25</f>
        <v>1000</v>
      </c>
      <c r="G25" s="12" t="s">
        <v>168</v>
      </c>
      <c r="H25" s="15" t="s">
        <v>35</v>
      </c>
      <c r="I25" s="11">
        <v>3</v>
      </c>
      <c r="J25" s="11">
        <v>86</v>
      </c>
      <c r="K25" s="11">
        <f t="shared" si="3"/>
        <v>258</v>
      </c>
    </row>
    <row r="26" spans="1:11" x14ac:dyDescent="0.3">
      <c r="A26" s="7">
        <v>20</v>
      </c>
      <c r="B26" s="7" t="s">
        <v>54</v>
      </c>
      <c r="C26" s="51" t="s">
        <v>38</v>
      </c>
      <c r="D26" s="11">
        <v>4</v>
      </c>
      <c r="E26" s="11">
        <v>25</v>
      </c>
      <c r="F26" s="10">
        <f t="shared" si="6"/>
        <v>100</v>
      </c>
      <c r="G26" s="72" t="s">
        <v>56</v>
      </c>
      <c r="H26" s="73" t="s">
        <v>41</v>
      </c>
      <c r="I26" s="67">
        <v>2</v>
      </c>
      <c r="J26" s="63">
        <v>30.83</v>
      </c>
      <c r="K26" s="11">
        <f t="shared" si="3"/>
        <v>61.66</v>
      </c>
    </row>
    <row r="27" spans="1:11" ht="41.4" x14ac:dyDescent="0.3">
      <c r="A27" s="7">
        <v>21</v>
      </c>
      <c r="B27" s="74" t="s">
        <v>79</v>
      </c>
      <c r="C27" s="75"/>
      <c r="D27" s="75"/>
      <c r="E27" s="76"/>
      <c r="F27" s="77">
        <f>SUM(F15:F26)</f>
        <v>4545</v>
      </c>
      <c r="G27" s="53" t="s">
        <v>80</v>
      </c>
      <c r="H27" s="75"/>
      <c r="I27" s="75"/>
      <c r="J27" s="75"/>
      <c r="K27" s="77">
        <f>SUM(K15:K26)</f>
        <v>11647.4</v>
      </c>
    </row>
    <row r="28" spans="1:11" x14ac:dyDescent="0.3">
      <c r="A28" s="7">
        <v>22</v>
      </c>
      <c r="B28" s="40" t="s">
        <v>81</v>
      </c>
      <c r="C28" s="51"/>
      <c r="D28" s="43"/>
      <c r="E28" s="43"/>
      <c r="F28" s="78"/>
      <c r="G28" s="79"/>
      <c r="H28" s="80"/>
      <c r="I28" s="43"/>
      <c r="J28" s="43"/>
      <c r="K28" s="43"/>
    </row>
    <row r="29" spans="1:11" ht="41.4" x14ac:dyDescent="0.3">
      <c r="A29" s="7">
        <v>23</v>
      </c>
      <c r="B29" s="7" t="s">
        <v>147</v>
      </c>
      <c r="C29" s="59" t="s">
        <v>52</v>
      </c>
      <c r="D29" s="11">
        <v>1</v>
      </c>
      <c r="E29" s="11">
        <v>1000</v>
      </c>
      <c r="F29" s="11">
        <f t="shared" ref="F29" si="7">D29*E29</f>
        <v>1000</v>
      </c>
      <c r="G29" s="12" t="s">
        <v>142</v>
      </c>
      <c r="H29" s="15" t="s">
        <v>41</v>
      </c>
      <c r="I29" s="11">
        <v>1</v>
      </c>
      <c r="J29" s="115" t="s">
        <v>146</v>
      </c>
      <c r="K29" s="11">
        <v>0</v>
      </c>
    </row>
    <row r="30" spans="1:11" x14ac:dyDescent="0.3">
      <c r="A30" s="7">
        <v>24</v>
      </c>
      <c r="B30" s="7"/>
      <c r="C30" s="59"/>
      <c r="D30" s="11"/>
      <c r="E30" s="11"/>
      <c r="F30" s="11"/>
      <c r="G30" s="12" t="s">
        <v>45</v>
      </c>
      <c r="H30" s="15" t="s">
        <v>41</v>
      </c>
      <c r="I30" s="11">
        <v>1</v>
      </c>
      <c r="J30" s="11">
        <v>200</v>
      </c>
      <c r="K30" s="43">
        <f t="shared" ref="K30:K36" si="8">I30*J30</f>
        <v>200</v>
      </c>
    </row>
    <row r="31" spans="1:11" ht="27.6" x14ac:dyDescent="0.3">
      <c r="A31" s="7">
        <v>25</v>
      </c>
      <c r="B31" s="7"/>
      <c r="C31" s="59"/>
      <c r="D31" s="11"/>
      <c r="E31" s="11"/>
      <c r="F31" s="11"/>
      <c r="G31" s="12" t="s">
        <v>162</v>
      </c>
      <c r="H31" s="15" t="s">
        <v>41</v>
      </c>
      <c r="I31" s="11">
        <v>1</v>
      </c>
      <c r="J31" s="115" t="s">
        <v>146</v>
      </c>
      <c r="K31" s="11">
        <v>0</v>
      </c>
    </row>
    <row r="32" spans="1:11" x14ac:dyDescent="0.3">
      <c r="A32" s="7">
        <v>26</v>
      </c>
      <c r="B32" s="7"/>
      <c r="C32" s="59"/>
      <c r="D32" s="11"/>
      <c r="E32" s="11"/>
      <c r="F32" s="11"/>
      <c r="G32" s="12" t="s">
        <v>151</v>
      </c>
      <c r="H32" s="15" t="s">
        <v>41</v>
      </c>
      <c r="I32" s="11">
        <v>1</v>
      </c>
      <c r="J32" s="11">
        <v>400</v>
      </c>
      <c r="K32" s="43">
        <f t="shared" si="8"/>
        <v>400</v>
      </c>
    </row>
    <row r="33" spans="1:13" x14ac:dyDescent="0.3">
      <c r="A33" s="7">
        <v>27</v>
      </c>
      <c r="B33" s="81"/>
      <c r="C33" s="21"/>
      <c r="D33" s="82"/>
      <c r="E33" s="11"/>
      <c r="F33" s="11"/>
      <c r="G33" s="12" t="s">
        <v>152</v>
      </c>
      <c r="H33" s="15" t="s">
        <v>35</v>
      </c>
      <c r="I33" s="11">
        <v>6</v>
      </c>
      <c r="J33" s="11">
        <v>3</v>
      </c>
      <c r="K33" s="43">
        <f t="shared" si="8"/>
        <v>18</v>
      </c>
    </row>
    <row r="34" spans="1:13" x14ac:dyDescent="0.3">
      <c r="A34" s="7">
        <v>28</v>
      </c>
      <c r="B34" s="81"/>
      <c r="C34" s="21"/>
      <c r="D34" s="82"/>
      <c r="E34" s="11"/>
      <c r="F34" s="11"/>
      <c r="G34" s="12" t="s">
        <v>163</v>
      </c>
      <c r="H34" s="15" t="s">
        <v>41</v>
      </c>
      <c r="I34" s="11">
        <v>1</v>
      </c>
      <c r="J34" s="11">
        <v>150</v>
      </c>
      <c r="K34" s="43">
        <f t="shared" si="8"/>
        <v>150</v>
      </c>
    </row>
    <row r="35" spans="1:13" ht="27.6" x14ac:dyDescent="0.3">
      <c r="A35" s="7">
        <v>29</v>
      </c>
      <c r="B35" s="81"/>
      <c r="C35" s="21"/>
      <c r="D35" s="82"/>
      <c r="E35" s="11"/>
      <c r="F35" s="11"/>
      <c r="G35" s="12" t="s">
        <v>50</v>
      </c>
      <c r="H35" s="15" t="s">
        <v>41</v>
      </c>
      <c r="I35" s="11">
        <v>4</v>
      </c>
      <c r="J35" s="11">
        <f>359*0.8</f>
        <v>287.2</v>
      </c>
      <c r="K35" s="43">
        <f t="shared" si="8"/>
        <v>1148.8</v>
      </c>
    </row>
    <row r="36" spans="1:13" ht="27.6" x14ac:dyDescent="0.3">
      <c r="A36" s="7">
        <v>30</v>
      </c>
      <c r="B36" s="81"/>
      <c r="C36" s="21"/>
      <c r="D36" s="82"/>
      <c r="E36" s="11"/>
      <c r="F36" s="11"/>
      <c r="G36" s="12" t="s">
        <v>53</v>
      </c>
      <c r="H36" s="51" t="s">
        <v>38</v>
      </c>
      <c r="I36" s="11">
        <v>3</v>
      </c>
      <c r="J36" s="11">
        <f>41*0.8</f>
        <v>32.800000000000004</v>
      </c>
      <c r="K36" s="43">
        <f t="shared" si="8"/>
        <v>98.4</v>
      </c>
    </row>
    <row r="37" spans="1:13" x14ac:dyDescent="0.3">
      <c r="A37" s="7">
        <v>31</v>
      </c>
      <c r="B37" s="81"/>
      <c r="C37" s="21"/>
      <c r="D37" s="82"/>
      <c r="E37" s="11"/>
      <c r="F37" s="11"/>
      <c r="G37" s="12" t="s">
        <v>165</v>
      </c>
      <c r="H37" s="15" t="s">
        <v>41</v>
      </c>
      <c r="I37" s="11">
        <v>0</v>
      </c>
      <c r="J37" s="11">
        <v>360</v>
      </c>
      <c r="K37" s="43">
        <f>I37*J37</f>
        <v>0</v>
      </c>
    </row>
    <row r="38" spans="1:13" x14ac:dyDescent="0.3">
      <c r="A38" s="7">
        <v>32</v>
      </c>
      <c r="B38" s="40"/>
      <c r="C38" s="51"/>
      <c r="D38" s="43"/>
      <c r="E38" s="43"/>
      <c r="F38" s="78"/>
      <c r="G38" s="12"/>
      <c r="H38" s="15"/>
      <c r="I38" s="11"/>
      <c r="J38" s="115"/>
      <c r="K38" s="11"/>
    </row>
    <row r="39" spans="1:13" ht="27.6" x14ac:dyDescent="0.3">
      <c r="A39" s="7">
        <v>33</v>
      </c>
      <c r="B39" s="53" t="s">
        <v>82</v>
      </c>
      <c r="C39" s="54"/>
      <c r="D39" s="55"/>
      <c r="E39" s="55"/>
      <c r="F39" s="55">
        <f>SUM(F29:F38)</f>
        <v>1000</v>
      </c>
      <c r="G39" s="84" t="s">
        <v>83</v>
      </c>
      <c r="H39" s="56"/>
      <c r="I39" s="55"/>
      <c r="J39" s="65"/>
      <c r="K39" s="55">
        <f>SUM(K29:K38)</f>
        <v>2015.2</v>
      </c>
    </row>
    <row r="40" spans="1:13" ht="27.6" x14ac:dyDescent="0.3">
      <c r="A40" s="7">
        <v>34</v>
      </c>
      <c r="B40" s="85"/>
      <c r="C40" s="86"/>
      <c r="D40" s="85"/>
      <c r="E40" s="86"/>
      <c r="F40" s="87"/>
      <c r="G40" s="88" t="s">
        <v>84</v>
      </c>
      <c r="H40" s="89"/>
      <c r="I40" s="90"/>
      <c r="J40" s="90"/>
      <c r="K40" s="91">
        <f>K39+K27+K13+K9</f>
        <v>13662.6</v>
      </c>
    </row>
    <row r="41" spans="1:13" x14ac:dyDescent="0.3">
      <c r="A41" s="7">
        <v>35</v>
      </c>
      <c r="B41" s="88" t="s">
        <v>85</v>
      </c>
      <c r="C41" s="89"/>
      <c r="D41" s="92"/>
      <c r="E41" s="87"/>
      <c r="F41" s="93">
        <f>F9+F39+F27+F13</f>
        <v>5625</v>
      </c>
      <c r="G41" s="94" t="s">
        <v>86</v>
      </c>
      <c r="H41" s="95">
        <v>0.03</v>
      </c>
      <c r="I41" s="90"/>
      <c r="J41" s="90"/>
      <c r="K41" s="91">
        <f>K40*H41</f>
        <v>409.87799999999999</v>
      </c>
    </row>
    <row r="42" spans="1:13" x14ac:dyDescent="0.3">
      <c r="A42" s="7">
        <v>36</v>
      </c>
      <c r="B42" s="94"/>
      <c r="C42" s="96"/>
      <c r="D42" s="92"/>
      <c r="E42" s="87"/>
      <c r="F42" s="93"/>
      <c r="G42" s="97" t="s">
        <v>87</v>
      </c>
      <c r="H42" s="89"/>
      <c r="I42" s="90"/>
      <c r="J42" s="90"/>
      <c r="K42" s="91">
        <f>K40+K41</f>
        <v>14072.478000000001</v>
      </c>
    </row>
    <row r="43" spans="1:13" x14ac:dyDescent="0.3">
      <c r="A43" s="7">
        <v>37</v>
      </c>
      <c r="B43" s="97" t="s">
        <v>88</v>
      </c>
      <c r="C43" s="98"/>
      <c r="D43" s="92"/>
      <c r="E43" s="43"/>
      <c r="F43" s="93">
        <f>F41</f>
        <v>5625</v>
      </c>
      <c r="G43" s="97" t="s">
        <v>89</v>
      </c>
      <c r="H43" s="98"/>
      <c r="I43" s="90"/>
      <c r="J43" s="90"/>
      <c r="K43" s="91">
        <f>F43+K42</f>
        <v>19697.478000000003</v>
      </c>
    </row>
    <row r="44" spans="1:13" x14ac:dyDescent="0.3">
      <c r="A44" s="7">
        <v>38</v>
      </c>
      <c r="B44" s="99"/>
      <c r="C44" s="98"/>
      <c r="D44" s="99"/>
      <c r="E44" s="98"/>
      <c r="F44" s="99"/>
      <c r="G44" s="97" t="s">
        <v>90</v>
      </c>
      <c r="H44" s="98"/>
      <c r="I44" s="90"/>
      <c r="J44" s="90"/>
      <c r="K44" s="91">
        <f>K45/6</f>
        <v>3939.4956000000002</v>
      </c>
    </row>
    <row r="45" spans="1:13" x14ac:dyDescent="0.3">
      <c r="A45" s="7">
        <v>39</v>
      </c>
      <c r="B45" s="99"/>
      <c r="C45" s="98"/>
      <c r="D45" s="99"/>
      <c r="E45" s="98"/>
      <c r="F45" s="99"/>
      <c r="G45" s="97" t="s">
        <v>91</v>
      </c>
      <c r="H45" s="98"/>
      <c r="I45" s="90"/>
      <c r="J45" s="90"/>
      <c r="K45" s="91">
        <f>K43*1.2</f>
        <v>23636.973600000001</v>
      </c>
    </row>
    <row r="47" spans="1:13" ht="14.4" customHeight="1" x14ac:dyDescent="0.5">
      <c r="B47" s="202" t="s">
        <v>139</v>
      </c>
      <c r="C47" s="202"/>
      <c r="D47" s="202"/>
      <c r="E47" s="202"/>
      <c r="F47" s="202"/>
      <c r="G47" s="202"/>
      <c r="H47" s="162"/>
      <c r="I47" s="162"/>
      <c r="J47" s="162"/>
      <c r="K47" s="162"/>
      <c r="L47" s="162"/>
      <c r="M47" s="162"/>
    </row>
    <row r="48" spans="1:13" ht="15" customHeight="1" x14ac:dyDescent="0.5">
      <c r="B48" s="202"/>
      <c r="C48" s="202"/>
      <c r="D48" s="202"/>
      <c r="E48" s="202"/>
      <c r="F48" s="202"/>
      <c r="G48" s="202"/>
      <c r="H48" s="162"/>
      <c r="I48" s="162"/>
      <c r="J48" s="162"/>
      <c r="K48" s="162"/>
      <c r="L48" s="162"/>
      <c r="M48" s="162"/>
    </row>
  </sheetData>
  <mergeCells count="3">
    <mergeCell ref="B2:L2"/>
    <mergeCell ref="B3:L4"/>
    <mergeCell ref="B47:G48"/>
  </mergeCells>
  <hyperlinks>
    <hyperlink ref="B1" location="Загальна!A1" display="Загальн" xr:uid="{595B1761-1DA6-4665-AD84-4F3D8D2214D7}"/>
  </hyperlink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8C54C-4EBA-45D2-9E40-75223BD1BD44}">
  <dimension ref="A1:M67"/>
  <sheetViews>
    <sheetView showGridLines="0" zoomScale="80" zoomScaleNormal="80" workbookViewId="0">
      <selection activeCell="B1" sqref="B1"/>
    </sheetView>
  </sheetViews>
  <sheetFormatPr defaultRowHeight="14.4" x14ac:dyDescent="0.3"/>
  <cols>
    <col min="1" max="1" width="4.77734375" customWidth="1"/>
    <col min="2" max="2" width="37.5546875" customWidth="1"/>
    <col min="3" max="3" width="11.109375" customWidth="1"/>
    <col min="4" max="4" width="9.6640625" customWidth="1"/>
    <col min="5" max="5" width="9.88671875" customWidth="1"/>
    <col min="6" max="6" width="10.5546875" customWidth="1"/>
    <col min="7" max="7" width="45.77734375" customWidth="1"/>
    <col min="8" max="8" width="14" customWidth="1"/>
    <col min="10" max="10" width="11" customWidth="1"/>
    <col min="11" max="11" width="15.88671875" customWidth="1"/>
    <col min="12" max="12" width="15.33203125" customWidth="1"/>
  </cols>
  <sheetData>
    <row r="1" spans="1:12" x14ac:dyDescent="0.3">
      <c r="B1" s="160" t="s">
        <v>189</v>
      </c>
      <c r="C1" s="159"/>
      <c r="D1" s="159"/>
      <c r="E1" s="159"/>
      <c r="F1" s="159"/>
      <c r="G1" s="159"/>
      <c r="H1" s="159"/>
      <c r="I1" s="159"/>
      <c r="J1" s="159"/>
      <c r="K1" s="159"/>
      <c r="L1" s="33"/>
    </row>
    <row r="2" spans="1:12" x14ac:dyDescent="0.3">
      <c r="B2" s="201" t="s">
        <v>95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x14ac:dyDescent="0.3">
      <c r="B3" s="201" t="s">
        <v>57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x14ac:dyDescent="0.3"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ht="82.8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2</v>
      </c>
      <c r="E11" s="11">
        <v>80</v>
      </c>
      <c r="F11" s="60">
        <f>D11*E11</f>
        <v>160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160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90</v>
      </c>
      <c r="E15" s="10">
        <v>31</v>
      </c>
      <c r="F15" s="10">
        <f>D15*E15</f>
        <v>2790</v>
      </c>
      <c r="G15" s="7" t="s">
        <v>155</v>
      </c>
      <c r="H15" s="8" t="s">
        <v>35</v>
      </c>
      <c r="I15" s="67">
        <f>D15*1.05</f>
        <v>94.5</v>
      </c>
      <c r="J15" s="10">
        <f>149*0.8</f>
        <v>119.2</v>
      </c>
      <c r="K15" s="11">
        <f t="shared" ref="K15:K27" si="3">J15*I15</f>
        <v>11264.4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80</v>
      </c>
      <c r="E16" s="10">
        <v>25</v>
      </c>
      <c r="F16" s="10">
        <f t="shared" ref="F16:F20" si="4">D16*E16</f>
        <v>2000</v>
      </c>
      <c r="G16" s="12" t="s">
        <v>143</v>
      </c>
      <c r="H16" s="8" t="s">
        <v>35</v>
      </c>
      <c r="I16" s="10">
        <f>D16</f>
        <v>80</v>
      </c>
      <c r="J16" s="10">
        <f>17.45*0.8</f>
        <v>13.96</v>
      </c>
      <c r="K16" s="11">
        <f t="shared" si="3"/>
        <v>1116.8000000000002</v>
      </c>
    </row>
    <row r="17" spans="1:11" x14ac:dyDescent="0.3">
      <c r="A17" s="7"/>
      <c r="B17" s="7" t="s">
        <v>76</v>
      </c>
      <c r="C17" s="51" t="s">
        <v>38</v>
      </c>
      <c r="D17" s="11">
        <v>75</v>
      </c>
      <c r="E17" s="10">
        <v>31</v>
      </c>
      <c r="F17" s="10">
        <f>D17*E17</f>
        <v>2325</v>
      </c>
      <c r="G17" s="184" t="s">
        <v>208</v>
      </c>
      <c r="H17" s="199" t="s">
        <v>35</v>
      </c>
      <c r="I17" s="200">
        <v>75</v>
      </c>
      <c r="J17" s="195">
        <v>52.5</v>
      </c>
      <c r="K17" s="194">
        <f t="shared" si="3"/>
        <v>3937.5</v>
      </c>
    </row>
    <row r="18" spans="1:11" ht="41.4" x14ac:dyDescent="0.3">
      <c r="A18" s="7"/>
      <c r="B18" s="7" t="s">
        <v>37</v>
      </c>
      <c r="C18" s="68" t="s">
        <v>38</v>
      </c>
      <c r="D18" s="11">
        <v>60</v>
      </c>
      <c r="E18" s="10">
        <v>25</v>
      </c>
      <c r="F18" s="10">
        <f t="shared" ref="F18" si="5">D18*E18</f>
        <v>1500</v>
      </c>
      <c r="G18" s="12" t="s">
        <v>143</v>
      </c>
      <c r="H18" s="8" t="s">
        <v>35</v>
      </c>
      <c r="I18" s="10">
        <f>D18</f>
        <v>60</v>
      </c>
      <c r="J18" s="10">
        <f>17.45*0.8</f>
        <v>13.96</v>
      </c>
      <c r="K18" s="11">
        <f t="shared" ref="K18" si="6">J18*I18</f>
        <v>837.6</v>
      </c>
    </row>
    <row r="19" spans="1:11" ht="27.6" x14ac:dyDescent="0.3">
      <c r="A19" s="7">
        <v>11</v>
      </c>
      <c r="B19" s="44"/>
      <c r="C19" s="69"/>
      <c r="D19" s="70"/>
      <c r="E19" s="10"/>
      <c r="F19" s="10"/>
      <c r="G19" s="12" t="s">
        <v>42</v>
      </c>
      <c r="H19" s="15" t="s">
        <v>43</v>
      </c>
      <c r="I19" s="67">
        <v>1</v>
      </c>
      <c r="J19" s="10">
        <v>92.5</v>
      </c>
      <c r="K19" s="11">
        <f t="shared" si="3"/>
        <v>92.5</v>
      </c>
    </row>
    <row r="20" spans="1:11" ht="27.6" x14ac:dyDescent="0.3">
      <c r="A20" s="7">
        <v>12</v>
      </c>
      <c r="B20" s="7" t="s">
        <v>77</v>
      </c>
      <c r="C20" s="21" t="s">
        <v>52</v>
      </c>
      <c r="D20" s="11">
        <v>2</v>
      </c>
      <c r="E20" s="11">
        <v>750</v>
      </c>
      <c r="F20" s="10">
        <f t="shared" si="4"/>
        <v>1500</v>
      </c>
      <c r="G20" s="12" t="s">
        <v>145</v>
      </c>
      <c r="H20" s="15" t="s">
        <v>41</v>
      </c>
      <c r="I20" s="11">
        <v>2</v>
      </c>
      <c r="J20" s="115" t="s">
        <v>146</v>
      </c>
      <c r="K20" s="11">
        <v>0</v>
      </c>
    </row>
    <row r="21" spans="1:11" ht="41.4" x14ac:dyDescent="0.3">
      <c r="A21" s="7">
        <v>13</v>
      </c>
      <c r="B21" s="7"/>
      <c r="C21" s="21"/>
      <c r="D21" s="11"/>
      <c r="E21" s="11"/>
      <c r="F21" s="10"/>
      <c r="G21" s="12" t="s">
        <v>47</v>
      </c>
      <c r="H21" s="15" t="s">
        <v>41</v>
      </c>
      <c r="I21" s="11">
        <v>2</v>
      </c>
      <c r="J21" s="11">
        <f>1105*0.8</f>
        <v>884</v>
      </c>
      <c r="K21" s="11">
        <f t="shared" si="3"/>
        <v>1768</v>
      </c>
    </row>
    <row r="22" spans="1:11" ht="27.6" x14ac:dyDescent="0.3">
      <c r="A22" s="7">
        <v>14</v>
      </c>
      <c r="B22" s="7"/>
      <c r="C22" s="21"/>
      <c r="D22" s="11"/>
      <c r="E22" s="11"/>
      <c r="F22" s="10"/>
      <c r="G22" s="12" t="s">
        <v>156</v>
      </c>
      <c r="H22" s="15" t="s">
        <v>35</v>
      </c>
      <c r="I22" s="11">
        <v>2</v>
      </c>
      <c r="J22" s="11">
        <f>1322*0.8</f>
        <v>1057.6000000000001</v>
      </c>
      <c r="K22" s="11">
        <f t="shared" si="3"/>
        <v>2115.2000000000003</v>
      </c>
    </row>
    <row r="23" spans="1:11" ht="27.6" x14ac:dyDescent="0.3">
      <c r="A23" s="7">
        <v>15</v>
      </c>
      <c r="B23" s="7" t="s">
        <v>157</v>
      </c>
      <c r="C23" s="21" t="s">
        <v>41</v>
      </c>
      <c r="D23" s="11">
        <v>2</v>
      </c>
      <c r="E23" s="11">
        <v>300</v>
      </c>
      <c r="F23" s="10">
        <f t="shared" ref="F23" si="7">D23*E23</f>
        <v>600</v>
      </c>
      <c r="G23" s="12" t="s">
        <v>158</v>
      </c>
      <c r="H23" s="15" t="s">
        <v>41</v>
      </c>
      <c r="I23" s="11">
        <v>2</v>
      </c>
      <c r="J23" s="11">
        <f>215.5*0.8</f>
        <v>172.4</v>
      </c>
      <c r="K23" s="11">
        <f t="shared" si="3"/>
        <v>344.8</v>
      </c>
    </row>
    <row r="24" spans="1:11" ht="27.6" x14ac:dyDescent="0.3">
      <c r="A24" s="7">
        <v>16</v>
      </c>
      <c r="B24" s="7"/>
      <c r="C24" s="21"/>
      <c r="D24" s="11"/>
      <c r="E24" s="11"/>
      <c r="F24" s="10"/>
      <c r="G24" s="12" t="s">
        <v>149</v>
      </c>
      <c r="H24" s="15" t="s">
        <v>41</v>
      </c>
      <c r="I24" s="11">
        <v>2</v>
      </c>
      <c r="J24" s="11">
        <f>2305*0.8</f>
        <v>1844</v>
      </c>
      <c r="K24" s="11">
        <f t="shared" si="3"/>
        <v>3688</v>
      </c>
    </row>
    <row r="25" spans="1:11" ht="27.6" x14ac:dyDescent="0.3">
      <c r="A25" s="7">
        <v>17</v>
      </c>
      <c r="B25" s="7"/>
      <c r="C25" s="21"/>
      <c r="D25" s="11"/>
      <c r="E25" s="11"/>
      <c r="F25" s="10"/>
      <c r="G25" s="12" t="s">
        <v>159</v>
      </c>
      <c r="H25" s="15" t="s">
        <v>41</v>
      </c>
      <c r="I25" s="11">
        <v>2</v>
      </c>
      <c r="J25" s="11">
        <f>658.3*0.8</f>
        <v>526.64</v>
      </c>
      <c r="K25" s="11">
        <f t="shared" si="3"/>
        <v>1053.28</v>
      </c>
    </row>
    <row r="26" spans="1:11" ht="27.6" x14ac:dyDescent="0.3">
      <c r="A26" s="7">
        <v>18</v>
      </c>
      <c r="B26" s="7"/>
      <c r="C26" s="59"/>
      <c r="D26" s="11"/>
      <c r="E26" s="11"/>
      <c r="F26" s="10"/>
      <c r="G26" s="12" t="s">
        <v>160</v>
      </c>
      <c r="H26" s="15" t="s">
        <v>41</v>
      </c>
      <c r="I26" s="11">
        <v>2</v>
      </c>
      <c r="J26" s="11">
        <f>700*0.8</f>
        <v>560</v>
      </c>
      <c r="K26" s="11">
        <f t="shared" si="3"/>
        <v>1120</v>
      </c>
    </row>
    <row r="27" spans="1:11" x14ac:dyDescent="0.3">
      <c r="A27" s="7">
        <v>19</v>
      </c>
      <c r="B27" s="7" t="s">
        <v>78</v>
      </c>
      <c r="C27" s="21" t="s">
        <v>52</v>
      </c>
      <c r="D27" s="11">
        <v>1</v>
      </c>
      <c r="E27" s="11">
        <v>1000</v>
      </c>
      <c r="F27" s="10">
        <f t="shared" ref="F27" si="8">D27*E27</f>
        <v>1000</v>
      </c>
      <c r="G27" s="12" t="s">
        <v>168</v>
      </c>
      <c r="H27" s="15" t="s">
        <v>35</v>
      </c>
      <c r="I27" s="11">
        <v>10</v>
      </c>
      <c r="J27" s="11">
        <v>86</v>
      </c>
      <c r="K27" s="11">
        <f t="shared" si="3"/>
        <v>860</v>
      </c>
    </row>
    <row r="28" spans="1:11" x14ac:dyDescent="0.3">
      <c r="A28" s="7">
        <v>20</v>
      </c>
      <c r="B28" s="7" t="s">
        <v>54</v>
      </c>
      <c r="C28" s="51" t="s">
        <v>38</v>
      </c>
      <c r="D28" s="11">
        <v>4</v>
      </c>
      <c r="E28" s="11">
        <v>25</v>
      </c>
      <c r="F28" s="10">
        <f t="shared" ref="F28" si="9">D28*E28</f>
        <v>100</v>
      </c>
      <c r="G28" s="72" t="s">
        <v>56</v>
      </c>
      <c r="H28" s="73" t="s">
        <v>41</v>
      </c>
      <c r="I28" s="67">
        <v>2</v>
      </c>
      <c r="J28" s="63">
        <v>30.83</v>
      </c>
      <c r="K28" s="11">
        <f t="shared" ref="K28" si="10">J28*I28</f>
        <v>61.66</v>
      </c>
    </row>
    <row r="29" spans="1:11" x14ac:dyDescent="0.3">
      <c r="A29" s="7"/>
      <c r="B29" s="7"/>
      <c r="C29" s="21"/>
      <c r="D29" s="11"/>
      <c r="E29" s="11"/>
      <c r="F29" s="10"/>
      <c r="G29" s="12"/>
      <c r="H29" s="15"/>
      <c r="I29" s="11"/>
      <c r="J29" s="11"/>
      <c r="K29" s="11"/>
    </row>
    <row r="30" spans="1:11" ht="27.6" x14ac:dyDescent="0.3">
      <c r="A30" s="44">
        <v>105</v>
      </c>
      <c r="B30" s="179" t="s">
        <v>197</v>
      </c>
      <c r="C30" s="68" t="s">
        <v>41</v>
      </c>
      <c r="D30" s="10">
        <v>5</v>
      </c>
      <c r="E30" s="140">
        <v>500</v>
      </c>
      <c r="F30" s="60">
        <f>D30*E30</f>
        <v>2500</v>
      </c>
      <c r="G30" s="180" t="s">
        <v>207</v>
      </c>
      <c r="H30" s="181" t="s">
        <v>41</v>
      </c>
      <c r="I30" s="26">
        <v>5</v>
      </c>
      <c r="J30" s="182" t="s">
        <v>198</v>
      </c>
      <c r="K30" s="183"/>
    </row>
    <row r="31" spans="1:11" x14ac:dyDescent="0.3">
      <c r="A31" s="44">
        <v>106</v>
      </c>
      <c r="B31" s="69"/>
      <c r="C31" s="68"/>
      <c r="D31" s="140"/>
      <c r="E31" s="140"/>
      <c r="F31" s="60"/>
      <c r="G31" s="188" t="s">
        <v>201</v>
      </c>
      <c r="H31" s="185" t="s">
        <v>41</v>
      </c>
      <c r="I31" s="185">
        <v>1</v>
      </c>
      <c r="J31" s="186">
        <v>195</v>
      </c>
      <c r="K31" s="187">
        <f t="shared" ref="K31:K36" si="11">J31*I31</f>
        <v>195</v>
      </c>
    </row>
    <row r="32" spans="1:11" x14ac:dyDescent="0.3">
      <c r="A32" s="44">
        <v>107</v>
      </c>
      <c r="B32" s="69"/>
      <c r="C32" s="68"/>
      <c r="D32" s="140"/>
      <c r="E32" s="140"/>
      <c r="F32" s="60"/>
      <c r="G32" s="188" t="s">
        <v>200</v>
      </c>
      <c r="H32" s="189" t="s">
        <v>41</v>
      </c>
      <c r="I32" s="190">
        <v>2</v>
      </c>
      <c r="J32" s="189">
        <v>204</v>
      </c>
      <c r="K32" s="189">
        <f t="shared" ref="K32" si="12">I32*J32</f>
        <v>408</v>
      </c>
    </row>
    <row r="33" spans="1:11" x14ac:dyDescent="0.3">
      <c r="A33" s="44">
        <v>108</v>
      </c>
      <c r="B33" s="69"/>
      <c r="C33" s="68"/>
      <c r="D33" s="140"/>
      <c r="E33" s="140"/>
      <c r="F33" s="60"/>
      <c r="G33" s="180" t="s">
        <v>199</v>
      </c>
      <c r="H33" s="181" t="s">
        <v>41</v>
      </c>
      <c r="I33" s="26">
        <v>3</v>
      </c>
      <c r="J33" s="182">
        <v>420</v>
      </c>
      <c r="K33" s="183">
        <f t="shared" si="11"/>
        <v>1260</v>
      </c>
    </row>
    <row r="34" spans="1:11" x14ac:dyDescent="0.3">
      <c r="A34" s="44"/>
      <c r="B34" s="69"/>
      <c r="C34" s="68"/>
      <c r="D34" s="140"/>
      <c r="E34" s="140"/>
      <c r="F34" s="60"/>
      <c r="G34" s="148" t="s">
        <v>202</v>
      </c>
      <c r="H34" s="149" t="s">
        <v>41</v>
      </c>
      <c r="I34" s="11">
        <v>3</v>
      </c>
      <c r="J34" s="115">
        <v>50</v>
      </c>
      <c r="K34" s="60">
        <f t="shared" si="11"/>
        <v>150</v>
      </c>
    </row>
    <row r="35" spans="1:11" ht="27.6" x14ac:dyDescent="0.3">
      <c r="A35" s="44"/>
      <c r="B35" s="69"/>
      <c r="C35" s="68"/>
      <c r="D35" s="140"/>
      <c r="E35" s="140"/>
      <c r="F35" s="60"/>
      <c r="G35" s="191" t="s">
        <v>203</v>
      </c>
      <c r="H35" s="51" t="s">
        <v>41</v>
      </c>
      <c r="I35" s="11">
        <v>3</v>
      </c>
      <c r="J35" s="60">
        <v>4.17</v>
      </c>
      <c r="K35" s="60">
        <f t="shared" si="11"/>
        <v>12.51</v>
      </c>
    </row>
    <row r="36" spans="1:11" x14ac:dyDescent="0.3">
      <c r="A36" s="44"/>
      <c r="B36" s="69"/>
      <c r="C36" s="68"/>
      <c r="D36" s="140"/>
      <c r="E36" s="140"/>
      <c r="F36" s="60"/>
      <c r="G36" s="192" t="s">
        <v>204</v>
      </c>
      <c r="H36" s="193" t="s">
        <v>205</v>
      </c>
      <c r="I36" s="194">
        <v>30</v>
      </c>
      <c r="J36" s="195">
        <v>5.09</v>
      </c>
      <c r="K36" s="196">
        <f t="shared" si="11"/>
        <v>152.69999999999999</v>
      </c>
    </row>
    <row r="37" spans="1:11" x14ac:dyDescent="0.3">
      <c r="A37" s="44"/>
      <c r="B37" s="69"/>
      <c r="C37" s="68"/>
      <c r="D37" s="140"/>
      <c r="E37" s="140"/>
      <c r="F37" s="60"/>
      <c r="G37" s="192" t="s">
        <v>206</v>
      </c>
      <c r="H37" s="193" t="s">
        <v>41</v>
      </c>
      <c r="I37" s="194">
        <v>20</v>
      </c>
      <c r="J37" s="195">
        <v>6.09</v>
      </c>
      <c r="K37" s="196">
        <f t="shared" ref="K37" si="13">J37*I37</f>
        <v>121.8</v>
      </c>
    </row>
    <row r="38" spans="1:11" x14ac:dyDescent="0.3">
      <c r="A38" s="44"/>
      <c r="B38" s="69"/>
      <c r="C38" s="68"/>
      <c r="D38" s="140"/>
      <c r="E38" s="140"/>
      <c r="F38" s="60"/>
      <c r="G38" s="192" t="s">
        <v>174</v>
      </c>
      <c r="H38" s="197" t="s">
        <v>41</v>
      </c>
      <c r="I38" s="198">
        <v>10</v>
      </c>
      <c r="J38" s="198">
        <v>28.33</v>
      </c>
      <c r="K38" s="194">
        <f t="shared" ref="K38:K39" si="14">I38*J38</f>
        <v>283.29999999999995</v>
      </c>
    </row>
    <row r="39" spans="1:11" x14ac:dyDescent="0.3">
      <c r="A39" s="44"/>
      <c r="B39" s="69"/>
      <c r="C39" s="68"/>
      <c r="D39" s="140"/>
      <c r="E39" s="140"/>
      <c r="F39" s="60"/>
      <c r="G39" s="12" t="s">
        <v>209</v>
      </c>
      <c r="H39" s="15" t="s">
        <v>41</v>
      </c>
      <c r="I39" s="11">
        <v>5</v>
      </c>
      <c r="J39" s="11">
        <v>200</v>
      </c>
      <c r="K39" s="43">
        <f t="shared" si="14"/>
        <v>1000</v>
      </c>
    </row>
    <row r="40" spans="1:11" x14ac:dyDescent="0.3">
      <c r="A40" s="7"/>
      <c r="B40" s="7"/>
      <c r="C40" s="51"/>
      <c r="D40" s="11"/>
      <c r="E40" s="11"/>
      <c r="F40" s="10"/>
      <c r="G40" s="192"/>
      <c r="H40" s="197"/>
      <c r="I40" s="198"/>
      <c r="J40" s="198"/>
      <c r="K40" s="194"/>
    </row>
    <row r="41" spans="1:11" ht="41.4" x14ac:dyDescent="0.3">
      <c r="A41" s="7">
        <v>21</v>
      </c>
      <c r="B41" s="74" t="s">
        <v>79</v>
      </c>
      <c r="C41" s="75"/>
      <c r="D41" s="75"/>
      <c r="E41" s="76"/>
      <c r="F41" s="77">
        <f>SUM(F15:F40)</f>
        <v>14315</v>
      </c>
      <c r="G41" s="53" t="s">
        <v>80</v>
      </c>
      <c r="H41" s="75"/>
      <c r="I41" s="75"/>
      <c r="J41" s="75"/>
      <c r="K41" s="77">
        <f>SUM(K15:K40)</f>
        <v>31843.049999999996</v>
      </c>
    </row>
    <row r="42" spans="1:11" x14ac:dyDescent="0.3">
      <c r="A42" s="7">
        <v>22</v>
      </c>
      <c r="B42" s="40" t="s">
        <v>81</v>
      </c>
      <c r="C42" s="51"/>
      <c r="D42" s="43"/>
      <c r="E42" s="43"/>
      <c r="F42" s="78"/>
      <c r="G42" s="79"/>
      <c r="H42" s="80"/>
      <c r="I42" s="43"/>
      <c r="J42" s="43"/>
      <c r="K42" s="43"/>
    </row>
    <row r="43" spans="1:11" ht="41.4" x14ac:dyDescent="0.3">
      <c r="A43" s="7">
        <v>23</v>
      </c>
      <c r="B43" s="7" t="s">
        <v>147</v>
      </c>
      <c r="C43" s="59" t="s">
        <v>52</v>
      </c>
      <c r="D43" s="11">
        <v>2</v>
      </c>
      <c r="E43" s="11">
        <v>1000</v>
      </c>
      <c r="F43" s="11">
        <f t="shared" ref="F43" si="15">D43*E43</f>
        <v>2000</v>
      </c>
      <c r="G43" s="12" t="s">
        <v>142</v>
      </c>
      <c r="H43" s="15" t="s">
        <v>41</v>
      </c>
      <c r="I43" s="11">
        <v>2</v>
      </c>
      <c r="J43" s="115" t="s">
        <v>146</v>
      </c>
      <c r="K43" s="11">
        <v>0</v>
      </c>
    </row>
    <row r="44" spans="1:11" ht="27.6" x14ac:dyDescent="0.3">
      <c r="A44" s="7">
        <v>24</v>
      </c>
      <c r="B44" s="7"/>
      <c r="C44" s="59"/>
      <c r="D44" s="11"/>
      <c r="E44" s="11"/>
      <c r="F44" s="11"/>
      <c r="G44" s="12" t="s">
        <v>45</v>
      </c>
      <c r="H44" s="15" t="s">
        <v>41</v>
      </c>
      <c r="I44" s="11">
        <v>2</v>
      </c>
      <c r="J44" s="11">
        <v>200</v>
      </c>
      <c r="K44" s="43">
        <f t="shared" ref="K44:K50" si="16">I44*J44</f>
        <v>400</v>
      </c>
    </row>
    <row r="45" spans="1:11" ht="27.6" x14ac:dyDescent="0.3">
      <c r="A45" s="7">
        <v>25</v>
      </c>
      <c r="B45" s="7"/>
      <c r="C45" s="59"/>
      <c r="D45" s="11"/>
      <c r="E45" s="11"/>
      <c r="F45" s="11"/>
      <c r="G45" s="12" t="s">
        <v>162</v>
      </c>
      <c r="H45" s="15" t="s">
        <v>41</v>
      </c>
      <c r="I45" s="11">
        <v>2</v>
      </c>
      <c r="J45" s="115" t="s">
        <v>146</v>
      </c>
      <c r="K45" s="11">
        <v>0</v>
      </c>
    </row>
    <row r="46" spans="1:11" x14ac:dyDescent="0.3">
      <c r="A46" s="7">
        <v>26</v>
      </c>
      <c r="B46" s="7"/>
      <c r="C46" s="59"/>
      <c r="D46" s="11"/>
      <c r="E46" s="11"/>
      <c r="F46" s="11"/>
      <c r="G46" s="12" t="s">
        <v>151</v>
      </c>
      <c r="H46" s="15" t="s">
        <v>41</v>
      </c>
      <c r="I46" s="11">
        <v>2</v>
      </c>
      <c r="J46" s="11">
        <v>400</v>
      </c>
      <c r="K46" s="43">
        <f t="shared" si="16"/>
        <v>800</v>
      </c>
    </row>
    <row r="47" spans="1:11" x14ac:dyDescent="0.3">
      <c r="A47" s="7">
        <v>27</v>
      </c>
      <c r="B47" s="81"/>
      <c r="C47" s="21"/>
      <c r="D47" s="82"/>
      <c r="E47" s="11"/>
      <c r="F47" s="11"/>
      <c r="G47" s="12" t="s">
        <v>152</v>
      </c>
      <c r="H47" s="15" t="s">
        <v>35</v>
      </c>
      <c r="I47" s="11">
        <v>20</v>
      </c>
      <c r="J47" s="11">
        <v>3</v>
      </c>
      <c r="K47" s="43">
        <f t="shared" si="16"/>
        <v>60</v>
      </c>
    </row>
    <row r="48" spans="1:11" x14ac:dyDescent="0.3">
      <c r="A48" s="7">
        <v>28</v>
      </c>
      <c r="B48" s="81"/>
      <c r="C48" s="21"/>
      <c r="D48" s="82"/>
      <c r="E48" s="11"/>
      <c r="F48" s="11"/>
      <c r="G48" s="12" t="s">
        <v>163</v>
      </c>
      <c r="H48" s="15" t="s">
        <v>41</v>
      </c>
      <c r="I48" s="11">
        <v>2</v>
      </c>
      <c r="J48" s="11">
        <v>150</v>
      </c>
      <c r="K48" s="43">
        <f t="shared" si="16"/>
        <v>300</v>
      </c>
    </row>
    <row r="49" spans="1:13" ht="27.6" x14ac:dyDescent="0.3">
      <c r="A49" s="7">
        <v>29</v>
      </c>
      <c r="B49" s="81"/>
      <c r="C49" s="21"/>
      <c r="D49" s="82"/>
      <c r="E49" s="11"/>
      <c r="F49" s="11"/>
      <c r="G49" s="12" t="s">
        <v>50</v>
      </c>
      <c r="H49" s="15" t="s">
        <v>41</v>
      </c>
      <c r="I49" s="11">
        <v>8</v>
      </c>
      <c r="J49" s="11">
        <f>359*0.8</f>
        <v>287.2</v>
      </c>
      <c r="K49" s="43">
        <f t="shared" si="16"/>
        <v>2297.6</v>
      </c>
    </row>
    <row r="50" spans="1:13" ht="27.6" x14ac:dyDescent="0.3">
      <c r="A50" s="7">
        <v>30</v>
      </c>
      <c r="B50" s="81"/>
      <c r="C50" s="21"/>
      <c r="D50" s="82"/>
      <c r="E50" s="11"/>
      <c r="F50" s="11"/>
      <c r="G50" s="12" t="s">
        <v>53</v>
      </c>
      <c r="H50" s="51" t="s">
        <v>38</v>
      </c>
      <c r="I50" s="11">
        <v>6</v>
      </c>
      <c r="J50" s="11">
        <f>41*0.8</f>
        <v>32.800000000000004</v>
      </c>
      <c r="K50" s="43">
        <f t="shared" si="16"/>
        <v>196.8</v>
      </c>
    </row>
    <row r="51" spans="1:13" x14ac:dyDescent="0.3">
      <c r="A51" s="7">
        <v>31</v>
      </c>
      <c r="B51" s="81"/>
      <c r="C51" s="21"/>
      <c r="D51" s="82"/>
      <c r="E51" s="11"/>
      <c r="F51" s="11"/>
      <c r="G51" s="12" t="s">
        <v>165</v>
      </c>
      <c r="H51" s="15" t="s">
        <v>41</v>
      </c>
      <c r="I51" s="11">
        <v>4</v>
      </c>
      <c r="J51" s="11">
        <v>360</v>
      </c>
      <c r="K51" s="43">
        <f>I51*J51</f>
        <v>1440</v>
      </c>
    </row>
    <row r="52" spans="1:13" x14ac:dyDescent="0.3">
      <c r="A52" s="7">
        <v>32</v>
      </c>
      <c r="B52" s="40"/>
      <c r="C52" s="51"/>
      <c r="D52" s="43"/>
      <c r="E52" s="43"/>
      <c r="F52" s="78"/>
      <c r="G52" s="12"/>
      <c r="H52" s="15"/>
      <c r="I52" s="11"/>
      <c r="J52" s="115"/>
      <c r="K52" s="11"/>
    </row>
    <row r="53" spans="1:13" ht="27.6" x14ac:dyDescent="0.3">
      <c r="A53" s="7">
        <v>33</v>
      </c>
      <c r="B53" s="53" t="s">
        <v>82</v>
      </c>
      <c r="C53" s="54"/>
      <c r="D53" s="55"/>
      <c r="E53" s="55"/>
      <c r="F53" s="55">
        <f>SUM(F43:F52)</f>
        <v>2000</v>
      </c>
      <c r="G53" s="84" t="s">
        <v>83</v>
      </c>
      <c r="H53" s="56"/>
      <c r="I53" s="55"/>
      <c r="J53" s="65"/>
      <c r="K53" s="55">
        <f>SUM(K43:K52)</f>
        <v>5494.4</v>
      </c>
    </row>
    <row r="54" spans="1:13" ht="27.6" x14ac:dyDescent="0.3">
      <c r="A54" s="7">
        <v>34</v>
      </c>
      <c r="B54" s="85"/>
      <c r="C54" s="86"/>
      <c r="D54" s="85"/>
      <c r="E54" s="86"/>
      <c r="F54" s="87"/>
      <c r="G54" s="88" t="s">
        <v>84</v>
      </c>
      <c r="H54" s="89"/>
      <c r="I54" s="90"/>
      <c r="J54" s="90"/>
      <c r="K54" s="91">
        <f>K53+K41+K13+K9</f>
        <v>37337.449999999997</v>
      </c>
    </row>
    <row r="55" spans="1:13" ht="27.6" x14ac:dyDescent="0.3">
      <c r="A55" s="7">
        <v>35</v>
      </c>
      <c r="B55" s="88" t="s">
        <v>85</v>
      </c>
      <c r="C55" s="89"/>
      <c r="D55" s="92"/>
      <c r="E55" s="87"/>
      <c r="F55" s="93">
        <f>F9+F53+F41+F13</f>
        <v>16475</v>
      </c>
      <c r="G55" s="94" t="s">
        <v>86</v>
      </c>
      <c r="H55" s="95">
        <v>0.03</v>
      </c>
      <c r="I55" s="90"/>
      <c r="J55" s="90"/>
      <c r="K55" s="91">
        <f>K54*H55</f>
        <v>1120.1234999999999</v>
      </c>
    </row>
    <row r="56" spans="1:13" x14ac:dyDescent="0.3">
      <c r="A56" s="7">
        <v>36</v>
      </c>
      <c r="B56" s="94"/>
      <c r="C56" s="96"/>
      <c r="D56" s="92"/>
      <c r="E56" s="87"/>
      <c r="F56" s="93"/>
      <c r="G56" s="97" t="s">
        <v>87</v>
      </c>
      <c r="H56" s="89"/>
      <c r="I56" s="90"/>
      <c r="J56" s="90"/>
      <c r="K56" s="91">
        <f>K54+K55</f>
        <v>38457.573499999999</v>
      </c>
    </row>
    <row r="57" spans="1:13" x14ac:dyDescent="0.3">
      <c r="A57" s="7">
        <v>37</v>
      </c>
      <c r="B57" s="97" t="s">
        <v>88</v>
      </c>
      <c r="C57" s="98"/>
      <c r="D57" s="92"/>
      <c r="E57" s="43"/>
      <c r="F57" s="93">
        <f>F55</f>
        <v>16475</v>
      </c>
      <c r="G57" s="97" t="s">
        <v>89</v>
      </c>
      <c r="H57" s="98"/>
      <c r="I57" s="90"/>
      <c r="J57" s="90"/>
      <c r="K57" s="91">
        <f>F57+K56</f>
        <v>54932.573499999999</v>
      </c>
    </row>
    <row r="58" spans="1:13" x14ac:dyDescent="0.3">
      <c r="A58" s="7">
        <v>38</v>
      </c>
      <c r="B58" s="99"/>
      <c r="C58" s="98"/>
      <c r="D58" s="99"/>
      <c r="E58" s="98"/>
      <c r="F58" s="99"/>
      <c r="G58" s="97" t="s">
        <v>90</v>
      </c>
      <c r="H58" s="98"/>
      <c r="I58" s="90"/>
      <c r="J58" s="90"/>
      <c r="K58" s="91">
        <f>K59/6</f>
        <v>10986.5147</v>
      </c>
    </row>
    <row r="59" spans="1:13" x14ac:dyDescent="0.3">
      <c r="A59" s="7">
        <v>39</v>
      </c>
      <c r="B59" s="99"/>
      <c r="C59" s="98"/>
      <c r="D59" s="99"/>
      <c r="E59" s="98"/>
      <c r="F59" s="99"/>
      <c r="G59" s="97" t="s">
        <v>91</v>
      </c>
      <c r="H59" s="98"/>
      <c r="I59" s="90"/>
      <c r="J59" s="90"/>
      <c r="K59" s="91">
        <f>K57*1.2</f>
        <v>65919.088199999998</v>
      </c>
    </row>
    <row r="60" spans="1:13" x14ac:dyDescent="0.3">
      <c r="A60" s="109"/>
      <c r="B60" s="174"/>
      <c r="C60" s="175"/>
      <c r="D60" s="174"/>
      <c r="E60" s="175"/>
      <c r="F60" s="174"/>
      <c r="G60" s="176"/>
      <c r="H60" s="175"/>
      <c r="I60" s="177"/>
      <c r="J60" s="177"/>
      <c r="K60" s="178"/>
    </row>
    <row r="62" spans="1:13" ht="14.4" customHeight="1" x14ac:dyDescent="0.5">
      <c r="B62" s="202" t="s">
        <v>139</v>
      </c>
      <c r="C62" s="202"/>
      <c r="D62" s="202"/>
      <c r="E62" s="202"/>
      <c r="F62" s="202"/>
      <c r="G62" s="202"/>
      <c r="H62" s="162"/>
      <c r="I62" s="162"/>
      <c r="J62" s="162"/>
      <c r="K62" s="162"/>
      <c r="L62" s="162"/>
      <c r="M62" s="162"/>
    </row>
    <row r="63" spans="1:13" ht="14.4" customHeight="1" x14ac:dyDescent="0.5">
      <c r="B63" s="202"/>
      <c r="C63" s="202"/>
      <c r="D63" s="202"/>
      <c r="E63" s="202"/>
      <c r="F63" s="202"/>
      <c r="G63" s="202"/>
      <c r="H63" s="162"/>
      <c r="I63" s="162"/>
      <c r="J63" s="162"/>
      <c r="K63" s="162"/>
      <c r="L63" s="162"/>
      <c r="M63" s="162"/>
    </row>
    <row r="67" ht="15" customHeight="1" x14ac:dyDescent="0.3"/>
  </sheetData>
  <mergeCells count="3">
    <mergeCell ref="B2:L2"/>
    <mergeCell ref="B3:L4"/>
    <mergeCell ref="B62:G63"/>
  </mergeCells>
  <hyperlinks>
    <hyperlink ref="B1" location="Загальна!A1" display="Загальн" xr:uid="{909AC119-7A4E-4C7D-87BE-2D994CD948DD}"/>
  </hyperlink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A1172-6177-4A37-8F61-43D27251A062}">
  <dimension ref="A1:AI43"/>
  <sheetViews>
    <sheetView showGridLines="0" topLeftCell="A5" zoomScaleNormal="100" workbookViewId="0">
      <selection activeCell="I28" sqref="I28"/>
    </sheetView>
  </sheetViews>
  <sheetFormatPr defaultRowHeight="14.4" x14ac:dyDescent="0.3"/>
  <cols>
    <col min="1" max="1" width="7.44140625" customWidth="1"/>
    <col min="2" max="2" width="36" customWidth="1"/>
    <col min="3" max="3" width="9.6640625" customWidth="1"/>
    <col min="4" max="4" width="7.88671875" customWidth="1"/>
    <col min="5" max="5" width="9" customWidth="1"/>
    <col min="6" max="6" width="8.6640625" bestFit="1" customWidth="1"/>
    <col min="7" max="7" width="36.33203125" customWidth="1"/>
    <col min="10" max="10" width="12.21875" customWidth="1"/>
    <col min="11" max="11" width="15.33203125" customWidth="1"/>
  </cols>
  <sheetData>
    <row r="1" spans="1:11" x14ac:dyDescent="0.3">
      <c r="B1" s="160" t="s">
        <v>189</v>
      </c>
      <c r="G1" s="27"/>
    </row>
    <row r="2" spans="1:11" x14ac:dyDescent="0.3">
      <c r="A2" s="201" t="s">
        <v>96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ht="15.75" customHeight="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1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x14ac:dyDescent="0.3">
      <c r="A11" s="7">
        <v>5</v>
      </c>
      <c r="B11" s="45" t="s">
        <v>72</v>
      </c>
      <c r="C11" s="59" t="s">
        <v>41</v>
      </c>
      <c r="D11" s="11">
        <v>2</v>
      </c>
      <c r="E11" s="11">
        <v>80</v>
      </c>
      <c r="F11" s="60">
        <f>D11*E11</f>
        <v>160</v>
      </c>
      <c r="G11" s="62"/>
      <c r="H11" s="63"/>
      <c r="I11" s="63"/>
      <c r="J11" s="63"/>
      <c r="K11" s="19"/>
    </row>
    <row r="12" spans="1:11" x14ac:dyDescent="0.3">
      <c r="A12" s="7">
        <v>6</v>
      </c>
      <c r="B12" s="44"/>
      <c r="C12" s="59"/>
      <c r="D12" s="11"/>
      <c r="E12" s="60"/>
      <c r="F12" s="60"/>
      <c r="G12" s="62"/>
      <c r="H12" s="63"/>
      <c r="I12" s="63"/>
      <c r="J12" s="63"/>
      <c r="K12" s="19"/>
    </row>
    <row r="13" spans="1:11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160</v>
      </c>
      <c r="G13" s="53" t="s">
        <v>74</v>
      </c>
      <c r="H13" s="56"/>
      <c r="I13" s="55"/>
      <c r="J13" s="57"/>
      <c r="K13" s="58">
        <f>SUM(K10:K11)</f>
        <v>0</v>
      </c>
    </row>
    <row r="14" spans="1:11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1" ht="27.6" x14ac:dyDescent="0.3">
      <c r="A15" s="7">
        <v>9</v>
      </c>
      <c r="B15" s="4" t="s">
        <v>34</v>
      </c>
      <c r="C15" s="3" t="s">
        <v>35</v>
      </c>
      <c r="D15" s="108">
        <f>I15</f>
        <v>20</v>
      </c>
      <c r="E15" s="6">
        <v>35</v>
      </c>
      <c r="F15" s="6">
        <f>D15*E15</f>
        <v>700</v>
      </c>
      <c r="G15" s="7" t="s">
        <v>36</v>
      </c>
      <c r="H15" s="8" t="s">
        <v>35</v>
      </c>
      <c r="I15" s="9">
        <v>20</v>
      </c>
      <c r="J15" s="10">
        <f>214*0.8</f>
        <v>171.20000000000002</v>
      </c>
      <c r="K15" s="11">
        <f t="shared" ref="K15:K17" si="1">J15*I15</f>
        <v>3424.0000000000005</v>
      </c>
    </row>
    <row r="16" spans="1:11" ht="82.8" x14ac:dyDescent="0.3">
      <c r="A16" s="7">
        <v>10</v>
      </c>
      <c r="B16" s="7" t="s">
        <v>37</v>
      </c>
      <c r="C16" s="8" t="s">
        <v>38</v>
      </c>
      <c r="D16" s="11">
        <v>15</v>
      </c>
      <c r="E16" s="10">
        <v>25</v>
      </c>
      <c r="F16" s="10">
        <f t="shared" ref="F16" si="2">D16*E16</f>
        <v>375</v>
      </c>
      <c r="G16" s="12" t="s">
        <v>39</v>
      </c>
      <c r="H16" s="8" t="s">
        <v>35</v>
      </c>
      <c r="I16" s="10">
        <f>D16</f>
        <v>15</v>
      </c>
      <c r="J16" s="10">
        <f>17.45*0.8</f>
        <v>13.96</v>
      </c>
      <c r="K16" s="11">
        <f t="shared" si="1"/>
        <v>209.4</v>
      </c>
    </row>
    <row r="17" spans="1:35" ht="27.6" x14ac:dyDescent="0.3">
      <c r="A17" s="7"/>
      <c r="B17" s="4"/>
      <c r="C17" s="2"/>
      <c r="D17" s="13"/>
      <c r="E17" s="14"/>
      <c r="F17" s="6"/>
      <c r="G17" s="12" t="s">
        <v>42</v>
      </c>
      <c r="H17" s="15" t="s">
        <v>43</v>
      </c>
      <c r="I17" s="9">
        <v>1</v>
      </c>
      <c r="J17" s="10">
        <v>92.5</v>
      </c>
      <c r="K17" s="11">
        <f t="shared" si="1"/>
        <v>92.5</v>
      </c>
    </row>
    <row r="18" spans="1:35" ht="28.8" x14ac:dyDescent="0.3">
      <c r="A18" s="7">
        <v>15</v>
      </c>
      <c r="B18" s="18" t="s">
        <v>48</v>
      </c>
      <c r="C18" s="2" t="s">
        <v>41</v>
      </c>
      <c r="D18" s="5">
        <v>1</v>
      </c>
      <c r="E18" s="6">
        <v>2000</v>
      </c>
      <c r="F18" s="6">
        <f>E18*D18</f>
        <v>2000</v>
      </c>
      <c r="G18" s="12" t="s">
        <v>145</v>
      </c>
      <c r="H18" s="15" t="s">
        <v>41</v>
      </c>
      <c r="I18" s="11">
        <v>1</v>
      </c>
      <c r="J18" s="115" t="s">
        <v>146</v>
      </c>
      <c r="K18" s="11">
        <v>0</v>
      </c>
    </row>
    <row r="19" spans="1:35" ht="41.4" x14ac:dyDescent="0.3">
      <c r="A19" s="7"/>
      <c r="B19" s="18"/>
      <c r="C19" s="2"/>
      <c r="D19" s="5"/>
      <c r="E19" s="6"/>
      <c r="F19" s="6"/>
      <c r="G19" s="12" t="s">
        <v>49</v>
      </c>
      <c r="H19" s="15" t="s">
        <v>41</v>
      </c>
      <c r="I19" s="11">
        <v>1</v>
      </c>
      <c r="J19" s="11">
        <f>1451*0.8</f>
        <v>1160.8</v>
      </c>
      <c r="K19" s="11">
        <f>J19*I19</f>
        <v>1160.8</v>
      </c>
    </row>
    <row r="20" spans="1:35" ht="27.6" x14ac:dyDescent="0.3">
      <c r="A20" s="7">
        <v>16</v>
      </c>
      <c r="B20" s="18"/>
      <c r="C20" s="2"/>
      <c r="D20" s="5"/>
      <c r="E20" s="6"/>
      <c r="F20" s="6"/>
      <c r="G20" s="153" t="s">
        <v>153</v>
      </c>
      <c r="H20" s="15" t="s">
        <v>41</v>
      </c>
      <c r="I20" s="11">
        <v>1</v>
      </c>
      <c r="J20" s="11">
        <v>1433.33</v>
      </c>
      <c r="K20" s="11">
        <f>J20*I20</f>
        <v>1433.33</v>
      </c>
    </row>
    <row r="21" spans="1:35" ht="27.6" x14ac:dyDescent="0.3">
      <c r="A21" s="7">
        <v>20</v>
      </c>
      <c r="B21" s="4" t="s">
        <v>51</v>
      </c>
      <c r="C21" s="2" t="s">
        <v>52</v>
      </c>
      <c r="D21" s="13">
        <v>2</v>
      </c>
      <c r="E21" s="14">
        <v>1000</v>
      </c>
      <c r="F21" s="14">
        <f>E21*D21</f>
        <v>2000</v>
      </c>
      <c r="G21" s="12" t="s">
        <v>55</v>
      </c>
      <c r="H21" s="15" t="s">
        <v>41</v>
      </c>
      <c r="I21" s="11">
        <v>1</v>
      </c>
      <c r="J21" s="11">
        <f>2305*0.8</f>
        <v>1844</v>
      </c>
      <c r="K21" s="19">
        <f>I21*J21</f>
        <v>1844</v>
      </c>
    </row>
    <row r="22" spans="1:35" ht="27.6" x14ac:dyDescent="0.3">
      <c r="A22" s="7">
        <v>21</v>
      </c>
      <c r="B22" s="18"/>
      <c r="C22" s="3"/>
      <c r="D22" s="5"/>
      <c r="E22" s="6"/>
      <c r="F22" s="6"/>
      <c r="G22" s="12" t="s">
        <v>159</v>
      </c>
      <c r="H22" s="15" t="s">
        <v>41</v>
      </c>
      <c r="I22" s="11">
        <v>1</v>
      </c>
      <c r="J22" s="11">
        <f>658.3*0.8</f>
        <v>526.64</v>
      </c>
      <c r="K22" s="11">
        <f t="shared" ref="K22:K23" si="3">J22*I22</f>
        <v>526.64</v>
      </c>
    </row>
    <row r="23" spans="1:35" ht="42" customHeight="1" x14ac:dyDescent="0.3">
      <c r="A23" s="7">
        <v>22</v>
      </c>
      <c r="B23" s="18"/>
      <c r="C23" s="3"/>
      <c r="D23" s="5"/>
      <c r="E23" s="6"/>
      <c r="F23" s="6"/>
      <c r="G23" s="12" t="s">
        <v>160</v>
      </c>
      <c r="H23" s="15" t="s">
        <v>41</v>
      </c>
      <c r="I23" s="11">
        <v>1</v>
      </c>
      <c r="J23" s="11">
        <f>700*0.8</f>
        <v>560</v>
      </c>
      <c r="K23" s="11">
        <f t="shared" si="3"/>
        <v>560</v>
      </c>
    </row>
    <row r="24" spans="1:35" ht="41.4" x14ac:dyDescent="0.3">
      <c r="A24" s="7">
        <v>26</v>
      </c>
      <c r="B24" s="74" t="s">
        <v>79</v>
      </c>
      <c r="C24" s="75"/>
      <c r="D24" s="75"/>
      <c r="E24" s="76"/>
      <c r="F24" s="77">
        <f>SUM(F15:F23)</f>
        <v>5075</v>
      </c>
      <c r="G24" s="53" t="s">
        <v>80</v>
      </c>
      <c r="H24" s="75"/>
      <c r="I24" s="75"/>
      <c r="J24" s="75"/>
      <c r="K24" s="77">
        <f>SUM(K14:K23)</f>
        <v>9250.67</v>
      </c>
    </row>
    <row r="25" spans="1:35" s="34" customFormat="1" ht="13.8" x14ac:dyDescent="0.25">
      <c r="A25" s="7">
        <v>22</v>
      </c>
      <c r="B25" s="40" t="s">
        <v>81</v>
      </c>
      <c r="C25" s="51"/>
      <c r="D25" s="43"/>
      <c r="E25" s="43"/>
      <c r="F25" s="78"/>
      <c r="G25" s="79"/>
      <c r="H25" s="80"/>
      <c r="I25" s="43"/>
      <c r="J25" s="43"/>
      <c r="K25" s="43"/>
      <c r="L25" s="61"/>
      <c r="M25" s="61"/>
      <c r="N25" s="61"/>
      <c r="O25" s="61"/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1"/>
      <c r="AI25" s="61"/>
    </row>
    <row r="26" spans="1:35" s="34" customFormat="1" ht="41.4" x14ac:dyDescent="0.25">
      <c r="A26" s="7">
        <v>23</v>
      </c>
      <c r="B26" s="7" t="s">
        <v>147</v>
      </c>
      <c r="C26" s="59" t="s">
        <v>52</v>
      </c>
      <c r="D26" s="11">
        <v>1</v>
      </c>
      <c r="E26" s="11">
        <v>1000</v>
      </c>
      <c r="F26" s="11">
        <f t="shared" ref="F26" si="4">D26*E26</f>
        <v>1000</v>
      </c>
      <c r="G26" s="12" t="s">
        <v>142</v>
      </c>
      <c r="H26" s="15" t="s">
        <v>41</v>
      </c>
      <c r="I26" s="11">
        <v>1</v>
      </c>
      <c r="J26" s="115" t="s">
        <v>146</v>
      </c>
      <c r="K26" s="11">
        <v>0</v>
      </c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</row>
    <row r="27" spans="1:35" s="34" customFormat="1" ht="27.6" x14ac:dyDescent="0.25">
      <c r="A27" s="7">
        <v>24</v>
      </c>
      <c r="B27" s="7"/>
      <c r="C27" s="59"/>
      <c r="D27" s="11"/>
      <c r="E27" s="11"/>
      <c r="F27" s="11"/>
      <c r="G27" s="12" t="s">
        <v>45</v>
      </c>
      <c r="H27" s="15" t="s">
        <v>41</v>
      </c>
      <c r="I27" s="11">
        <v>1</v>
      </c>
      <c r="J27" s="11">
        <v>200</v>
      </c>
      <c r="K27" s="43">
        <f t="shared" ref="K27:K29" si="5">I27*J27</f>
        <v>200</v>
      </c>
      <c r="L27" s="61"/>
      <c r="M27" s="61"/>
      <c r="N27" s="61"/>
      <c r="O27" s="61"/>
      <c r="P27" s="61"/>
      <c r="Q27" s="61"/>
      <c r="R27" s="61"/>
      <c r="S27" s="61"/>
      <c r="T27" s="61"/>
      <c r="U27" s="61"/>
      <c r="V27" s="61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</row>
    <row r="28" spans="1:35" s="34" customFormat="1" ht="27.6" x14ac:dyDescent="0.25">
      <c r="A28" s="7">
        <v>29</v>
      </c>
      <c r="B28" s="81"/>
      <c r="C28" s="21"/>
      <c r="D28" s="82"/>
      <c r="E28" s="11"/>
      <c r="F28" s="11"/>
      <c r="G28" s="12" t="s">
        <v>50</v>
      </c>
      <c r="H28" s="15" t="s">
        <v>41</v>
      </c>
      <c r="I28" s="11">
        <v>4</v>
      </c>
      <c r="J28" s="11">
        <f>359*0.8</f>
        <v>287.2</v>
      </c>
      <c r="K28" s="43">
        <f t="shared" si="5"/>
        <v>1148.8</v>
      </c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</row>
    <row r="29" spans="1:35" s="34" customFormat="1" ht="27.6" x14ac:dyDescent="0.25">
      <c r="A29" s="7">
        <v>30</v>
      </c>
      <c r="B29" s="81"/>
      <c r="C29" s="21"/>
      <c r="D29" s="82"/>
      <c r="E29" s="11"/>
      <c r="F29" s="11"/>
      <c r="G29" s="12" t="s">
        <v>53</v>
      </c>
      <c r="H29" s="51" t="s">
        <v>38</v>
      </c>
      <c r="I29" s="11">
        <v>3</v>
      </c>
      <c r="J29" s="11">
        <f>41*0.8</f>
        <v>32.800000000000004</v>
      </c>
      <c r="K29" s="43">
        <f t="shared" si="5"/>
        <v>98.4</v>
      </c>
      <c r="L29" s="61"/>
      <c r="M29" s="61"/>
      <c r="N29" s="61"/>
      <c r="O29" s="61"/>
      <c r="P29" s="61"/>
      <c r="Q29" s="61"/>
      <c r="R29" s="61"/>
      <c r="S29" s="61"/>
      <c r="T29" s="61"/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1"/>
      <c r="AH29" s="61"/>
      <c r="AI29" s="61"/>
    </row>
    <row r="30" spans="1:35" s="34" customFormat="1" ht="27.6" x14ac:dyDescent="0.25">
      <c r="A30" s="7">
        <v>31</v>
      </c>
      <c r="B30" s="81"/>
      <c r="C30" s="21"/>
      <c r="D30" s="82"/>
      <c r="E30" s="11"/>
      <c r="F30" s="11"/>
      <c r="G30" s="12" t="s">
        <v>165</v>
      </c>
      <c r="H30" s="15" t="s">
        <v>41</v>
      </c>
      <c r="I30" s="11">
        <v>2</v>
      </c>
      <c r="J30" s="11">
        <v>360</v>
      </c>
      <c r="K30" s="43">
        <f>I30*J30</f>
        <v>720</v>
      </c>
      <c r="L30" s="61"/>
      <c r="M30" s="61"/>
      <c r="N30" s="61"/>
      <c r="O30" s="61"/>
      <c r="P30" s="61"/>
      <c r="Q30" s="61"/>
      <c r="R30" s="61"/>
      <c r="S30" s="61"/>
      <c r="T30" s="61"/>
      <c r="U30" s="61"/>
      <c r="V30" s="61"/>
      <c r="W30" s="61"/>
      <c r="X30" s="61"/>
      <c r="Y30" s="61"/>
      <c r="Z30" s="61"/>
      <c r="AA30" s="61"/>
      <c r="AB30" s="61"/>
      <c r="AC30" s="61"/>
      <c r="AD30" s="61"/>
      <c r="AE30" s="61"/>
      <c r="AF30" s="61"/>
      <c r="AG30" s="61"/>
      <c r="AH30" s="61"/>
      <c r="AI30" s="61"/>
    </row>
    <row r="31" spans="1:35" s="34" customFormat="1" ht="13.8" x14ac:dyDescent="0.25">
      <c r="A31" s="7">
        <v>32</v>
      </c>
      <c r="B31" s="40"/>
      <c r="C31" s="51"/>
      <c r="D31" s="43"/>
      <c r="E31" s="43"/>
      <c r="F31" s="78"/>
      <c r="G31" s="12"/>
      <c r="H31" s="15"/>
      <c r="I31" s="11"/>
      <c r="J31" s="115"/>
      <c r="K31" s="11"/>
      <c r="L31" s="61"/>
      <c r="M31" s="61"/>
      <c r="N31" s="61"/>
      <c r="O31" s="61"/>
      <c r="P31" s="61"/>
      <c r="Q31" s="61"/>
      <c r="R31" s="61"/>
      <c r="S31" s="61"/>
      <c r="T31" s="61"/>
      <c r="U31" s="61"/>
      <c r="V31" s="61"/>
      <c r="W31" s="61"/>
      <c r="X31" s="61"/>
      <c r="Y31" s="61"/>
      <c r="Z31" s="61"/>
      <c r="AA31" s="61"/>
      <c r="AB31" s="61"/>
      <c r="AC31" s="61"/>
      <c r="AD31" s="61"/>
      <c r="AE31" s="61"/>
      <c r="AF31" s="61"/>
      <c r="AG31" s="61"/>
      <c r="AH31" s="61"/>
      <c r="AI31" s="61"/>
    </row>
    <row r="32" spans="1:35" ht="41.4" x14ac:dyDescent="0.3">
      <c r="A32" s="7"/>
      <c r="B32" s="53" t="s">
        <v>82</v>
      </c>
      <c r="C32" s="54"/>
      <c r="D32" s="55"/>
      <c r="E32" s="55"/>
      <c r="F32" s="55">
        <f>SUM(F26:F31)</f>
        <v>1000</v>
      </c>
      <c r="G32" s="84" t="s">
        <v>83</v>
      </c>
      <c r="H32" s="56"/>
      <c r="I32" s="55"/>
      <c r="J32" s="65"/>
      <c r="K32" s="55">
        <f>SUM(K26:K31)</f>
        <v>2167.1999999999998</v>
      </c>
    </row>
    <row r="33" spans="1:12" ht="27.6" x14ac:dyDescent="0.3">
      <c r="A33" s="7">
        <v>27</v>
      </c>
      <c r="B33" s="85"/>
      <c r="C33" s="86"/>
      <c r="D33" s="85"/>
      <c r="E33" s="86"/>
      <c r="F33" s="87"/>
      <c r="G33" s="88" t="s">
        <v>84</v>
      </c>
      <c r="H33" s="89"/>
      <c r="I33" s="90"/>
      <c r="J33" s="90"/>
      <c r="K33" s="91">
        <f>K24+K13+K9+K32</f>
        <v>11417.869999999999</v>
      </c>
    </row>
    <row r="34" spans="1:12" ht="27.6" x14ac:dyDescent="0.3">
      <c r="A34" s="7">
        <v>28</v>
      </c>
      <c r="B34" s="88" t="s">
        <v>85</v>
      </c>
      <c r="C34" s="89"/>
      <c r="D34" s="92"/>
      <c r="E34" s="87"/>
      <c r="F34" s="93">
        <f>F9+F24+F13+F32</f>
        <v>6235</v>
      </c>
      <c r="G34" s="94" t="s">
        <v>86</v>
      </c>
      <c r="H34" s="95">
        <v>0.03</v>
      </c>
      <c r="I34" s="90"/>
      <c r="J34" s="90"/>
      <c r="K34" s="91">
        <f>K33*H34</f>
        <v>342.53609999999998</v>
      </c>
    </row>
    <row r="35" spans="1:12" x14ac:dyDescent="0.3">
      <c r="A35" s="7">
        <v>29</v>
      </c>
      <c r="B35" s="94"/>
      <c r="C35" s="96"/>
      <c r="D35" s="92"/>
      <c r="E35" s="87"/>
      <c r="F35" s="93"/>
      <c r="G35" s="97" t="s">
        <v>87</v>
      </c>
      <c r="H35" s="89"/>
      <c r="I35" s="90"/>
      <c r="J35" s="90"/>
      <c r="K35" s="91">
        <f>K33+K34</f>
        <v>11760.406099999998</v>
      </c>
    </row>
    <row r="36" spans="1:12" x14ac:dyDescent="0.3">
      <c r="A36" s="7">
        <v>30</v>
      </c>
      <c r="B36" s="97" t="s">
        <v>88</v>
      </c>
      <c r="C36" s="98"/>
      <c r="D36" s="92"/>
      <c r="E36" s="43"/>
      <c r="F36" s="93">
        <f>F34</f>
        <v>6235</v>
      </c>
      <c r="G36" s="97" t="s">
        <v>89</v>
      </c>
      <c r="H36" s="98"/>
      <c r="I36" s="90"/>
      <c r="J36" s="90"/>
      <c r="K36" s="91">
        <f>F36+K35</f>
        <v>17995.4061</v>
      </c>
    </row>
    <row r="37" spans="1:12" x14ac:dyDescent="0.3">
      <c r="A37" s="7">
        <v>31</v>
      </c>
      <c r="B37" s="99"/>
      <c r="C37" s="98"/>
      <c r="D37" s="99"/>
      <c r="E37" s="98"/>
      <c r="F37" s="99"/>
      <c r="G37" s="97" t="s">
        <v>90</v>
      </c>
      <c r="H37" s="98"/>
      <c r="I37" s="90"/>
      <c r="J37" s="90"/>
      <c r="K37" s="91">
        <f>K38/6</f>
        <v>3599.08122</v>
      </c>
    </row>
    <row r="38" spans="1:12" x14ac:dyDescent="0.3">
      <c r="A38" s="7">
        <v>32</v>
      </c>
      <c r="B38" s="99"/>
      <c r="C38" s="98"/>
      <c r="D38" s="99"/>
      <c r="E38" s="98"/>
      <c r="F38" s="99"/>
      <c r="G38" s="97" t="s">
        <v>91</v>
      </c>
      <c r="H38" s="98"/>
      <c r="I38" s="90"/>
      <c r="J38" s="90"/>
      <c r="K38" s="91">
        <f>K36*1.2</f>
        <v>21594.48732</v>
      </c>
    </row>
    <row r="41" spans="1:12" ht="14.4" customHeight="1" x14ac:dyDescent="0.5">
      <c r="B41" s="202" t="s">
        <v>139</v>
      </c>
      <c r="C41" s="202"/>
      <c r="D41" s="202"/>
      <c r="E41" s="202"/>
      <c r="F41" s="202"/>
      <c r="G41" s="202"/>
      <c r="H41" s="162"/>
      <c r="I41" s="162"/>
      <c r="J41" s="162"/>
      <c r="K41" s="162"/>
      <c r="L41" s="162"/>
    </row>
    <row r="42" spans="1:12" ht="14.4" customHeight="1" x14ac:dyDescent="0.5">
      <c r="A42" s="162"/>
      <c r="B42" s="202"/>
      <c r="C42" s="202"/>
      <c r="D42" s="202"/>
      <c r="E42" s="202"/>
      <c r="F42" s="202"/>
      <c r="G42" s="202"/>
      <c r="H42" s="162"/>
      <c r="I42" s="162"/>
      <c r="J42" s="162"/>
      <c r="K42" s="162"/>
      <c r="L42" s="162"/>
    </row>
    <row r="43" spans="1:12" ht="15" customHeight="1" x14ac:dyDescent="0.3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  <c r="L43" s="163"/>
    </row>
  </sheetData>
  <mergeCells count="3">
    <mergeCell ref="A2:K2"/>
    <mergeCell ref="A3:K4"/>
    <mergeCell ref="B41:G42"/>
  </mergeCells>
  <hyperlinks>
    <hyperlink ref="B1" location="Загальна!A1" display="Загальн" xr:uid="{67AFCAC1-F6FA-4B64-8415-CED9AF7C0996}"/>
  </hyperlink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140B5-7C49-44E7-A185-654948148ED2}">
  <dimension ref="A1:AH43"/>
  <sheetViews>
    <sheetView showGridLines="0" topLeftCell="A22" zoomScaleNormal="100" workbookViewId="0">
      <selection activeCell="B1" sqref="B1"/>
    </sheetView>
  </sheetViews>
  <sheetFormatPr defaultRowHeight="14.4" x14ac:dyDescent="0.3"/>
  <cols>
    <col min="1" max="1" width="7.44140625" customWidth="1"/>
    <col min="2" max="2" width="36" customWidth="1"/>
    <col min="3" max="3" width="9.6640625" customWidth="1"/>
    <col min="4" max="4" width="7.88671875" customWidth="1"/>
    <col min="5" max="5" width="9" customWidth="1"/>
    <col min="6" max="6" width="9.109375" bestFit="1" customWidth="1"/>
    <col min="7" max="7" width="36.33203125" customWidth="1"/>
    <col min="10" max="10" width="12.21875" customWidth="1"/>
    <col min="11" max="11" width="15.33203125" customWidth="1"/>
  </cols>
  <sheetData>
    <row r="1" spans="1:11" x14ac:dyDescent="0.3">
      <c r="B1" s="160" t="s">
        <v>189</v>
      </c>
      <c r="G1" s="27"/>
    </row>
    <row r="2" spans="1:11" x14ac:dyDescent="0.3">
      <c r="A2" s="201" t="s">
        <v>109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>J8*I8</f>
        <v>0</v>
      </c>
    </row>
    <row r="9" spans="1:11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ht="27.6" x14ac:dyDescent="0.3">
      <c r="A11" s="7">
        <v>5</v>
      </c>
      <c r="B11" s="45" t="s">
        <v>104</v>
      </c>
      <c r="C11" s="59" t="s">
        <v>41</v>
      </c>
      <c r="D11" s="11">
        <v>3</v>
      </c>
      <c r="E11" s="11">
        <v>80</v>
      </c>
      <c r="F11" s="60">
        <f>D11*E11</f>
        <v>240</v>
      </c>
      <c r="G11" s="62"/>
      <c r="H11" s="63"/>
      <c r="I11" s="63"/>
      <c r="J11" s="63"/>
      <c r="K11" s="19"/>
    </row>
    <row r="12" spans="1:11" ht="27.6" x14ac:dyDescent="0.3">
      <c r="A12" s="7">
        <v>6</v>
      </c>
      <c r="B12" s="45" t="s">
        <v>103</v>
      </c>
      <c r="C12" s="59" t="s">
        <v>41</v>
      </c>
      <c r="D12" s="11">
        <v>2</v>
      </c>
      <c r="E12" s="11">
        <v>120</v>
      </c>
      <c r="F12" s="60">
        <f>D12*E12</f>
        <v>240</v>
      </c>
      <c r="G12" s="62"/>
      <c r="H12" s="63"/>
      <c r="I12" s="63"/>
      <c r="J12" s="63"/>
      <c r="K12" s="19"/>
    </row>
    <row r="13" spans="1:11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480</v>
      </c>
      <c r="G13" s="53" t="s">
        <v>74</v>
      </c>
      <c r="H13" s="56"/>
      <c r="I13" s="55"/>
      <c r="J13" s="57"/>
      <c r="K13" s="58">
        <f>SUM(K10:K11)</f>
        <v>0</v>
      </c>
    </row>
    <row r="14" spans="1:11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1" ht="27.6" x14ac:dyDescent="0.3">
      <c r="A15" s="7">
        <v>9</v>
      </c>
      <c r="B15" s="4" t="s">
        <v>34</v>
      </c>
      <c r="C15" s="3" t="s">
        <v>35</v>
      </c>
      <c r="D15" s="108">
        <f>I15+I16</f>
        <v>43</v>
      </c>
      <c r="E15" s="6">
        <v>35</v>
      </c>
      <c r="F15" s="6">
        <f>D15*E15</f>
        <v>1505</v>
      </c>
      <c r="G15" s="7" t="s">
        <v>36</v>
      </c>
      <c r="H15" s="8" t="s">
        <v>35</v>
      </c>
      <c r="I15" s="9">
        <v>18</v>
      </c>
      <c r="J15" s="10">
        <f>214*0.8</f>
        <v>171.20000000000002</v>
      </c>
      <c r="K15" s="11">
        <f t="shared" ref="K15:K17" si="0">J15*I15</f>
        <v>3081.6000000000004</v>
      </c>
    </row>
    <row r="16" spans="1:11" ht="27.6" x14ac:dyDescent="0.3">
      <c r="A16" s="7">
        <v>10</v>
      </c>
      <c r="B16" s="4"/>
      <c r="C16" s="3"/>
      <c r="D16" s="108"/>
      <c r="E16" s="6"/>
      <c r="F16" s="6"/>
      <c r="G16" s="7" t="s">
        <v>100</v>
      </c>
      <c r="H16" s="8" t="s">
        <v>35</v>
      </c>
      <c r="I16" s="9">
        <v>25</v>
      </c>
      <c r="J16" s="10">
        <f>214*0.8</f>
        <v>171.20000000000002</v>
      </c>
      <c r="K16" s="11">
        <f t="shared" si="0"/>
        <v>4280</v>
      </c>
    </row>
    <row r="17" spans="1:34" ht="82.8" x14ac:dyDescent="0.3">
      <c r="A17" s="7">
        <v>11</v>
      </c>
      <c r="B17" s="7" t="s">
        <v>37</v>
      </c>
      <c r="C17" s="8" t="s">
        <v>38</v>
      </c>
      <c r="D17" s="11">
        <v>35</v>
      </c>
      <c r="E17" s="10">
        <v>25</v>
      </c>
      <c r="F17" s="10">
        <f>D17*E17</f>
        <v>875</v>
      </c>
      <c r="G17" s="12" t="s">
        <v>39</v>
      </c>
      <c r="H17" s="8" t="s">
        <v>35</v>
      </c>
      <c r="I17" s="10">
        <f>D17</f>
        <v>35</v>
      </c>
      <c r="J17" s="10">
        <f>17.45*0.8</f>
        <v>13.96</v>
      </c>
      <c r="K17" s="11">
        <f t="shared" si="0"/>
        <v>488.6</v>
      </c>
    </row>
    <row r="18" spans="1:34" ht="28.8" x14ac:dyDescent="0.3">
      <c r="A18" s="7">
        <v>12</v>
      </c>
      <c r="B18" s="18" t="s">
        <v>48</v>
      </c>
      <c r="C18" s="2" t="s">
        <v>41</v>
      </c>
      <c r="D18" s="5">
        <v>1</v>
      </c>
      <c r="E18" s="6">
        <v>2000</v>
      </c>
      <c r="F18" s="6">
        <f>E18*D18</f>
        <v>2000</v>
      </c>
      <c r="G18" s="12" t="s">
        <v>185</v>
      </c>
      <c r="H18" s="15" t="s">
        <v>41</v>
      </c>
      <c r="I18" s="11">
        <v>1</v>
      </c>
      <c r="J18" s="115" t="s">
        <v>146</v>
      </c>
      <c r="K18" s="11">
        <v>0</v>
      </c>
    </row>
    <row r="19" spans="1:34" s="71" customFormat="1" ht="27.6" x14ac:dyDescent="0.25">
      <c r="A19" s="7"/>
      <c r="B19" s="21"/>
      <c r="C19" s="11"/>
      <c r="D19" s="11"/>
      <c r="E19" s="10"/>
      <c r="F19" s="158"/>
      <c r="G19" s="12" t="s">
        <v>50</v>
      </c>
      <c r="H19" s="15" t="s">
        <v>41</v>
      </c>
      <c r="I19" s="11">
        <v>1</v>
      </c>
      <c r="J19" s="11">
        <f>359*0.8</f>
        <v>287.2</v>
      </c>
      <c r="K19" s="43">
        <f t="shared" ref="K19:K20" si="1">I19*J19</f>
        <v>287.2</v>
      </c>
      <c r="L19" s="61"/>
      <c r="M19" s="61"/>
      <c r="N19" s="61"/>
      <c r="O19" s="61"/>
      <c r="P19" s="61"/>
      <c r="Q19" s="61"/>
      <c r="R19" s="61"/>
      <c r="S19" s="61"/>
      <c r="T19" s="61"/>
      <c r="U19" s="61"/>
      <c r="V19" s="61"/>
      <c r="W19" s="61"/>
      <c r="X19" s="61"/>
      <c r="Y19" s="61"/>
      <c r="Z19" s="61"/>
      <c r="AA19" s="61"/>
      <c r="AB19" s="61"/>
      <c r="AC19" s="61"/>
      <c r="AD19" s="61"/>
      <c r="AE19" s="61"/>
      <c r="AF19" s="61"/>
      <c r="AG19" s="61"/>
      <c r="AH19" s="61"/>
    </row>
    <row r="20" spans="1:34" s="71" customFormat="1" ht="27.6" x14ac:dyDescent="0.25">
      <c r="A20" s="7"/>
      <c r="B20" s="21"/>
      <c r="C20" s="11"/>
      <c r="D20" s="11"/>
      <c r="E20" s="10"/>
      <c r="F20" s="158"/>
      <c r="G20" s="12" t="s">
        <v>53</v>
      </c>
      <c r="H20" s="51" t="s">
        <v>38</v>
      </c>
      <c r="I20" s="11">
        <v>3</v>
      </c>
      <c r="J20" s="11">
        <f>41*0.8</f>
        <v>32.800000000000004</v>
      </c>
      <c r="K20" s="43">
        <f t="shared" si="1"/>
        <v>98.4</v>
      </c>
      <c r="L20" s="61"/>
      <c r="M20" s="61"/>
      <c r="N20" s="61"/>
      <c r="O20" s="61"/>
      <c r="P20" s="61"/>
      <c r="Q20" s="61"/>
      <c r="R20" s="61"/>
      <c r="S20" s="61"/>
      <c r="T20" s="61"/>
      <c r="U20" s="61"/>
      <c r="V20" s="61"/>
      <c r="W20" s="61"/>
      <c r="X20" s="61"/>
      <c r="Y20" s="61"/>
      <c r="Z20" s="61"/>
      <c r="AA20" s="61"/>
      <c r="AB20" s="61"/>
      <c r="AC20" s="61"/>
      <c r="AD20" s="61"/>
      <c r="AE20" s="61"/>
      <c r="AF20" s="61"/>
      <c r="AG20" s="61"/>
      <c r="AH20" s="61"/>
    </row>
    <row r="21" spans="1:34" ht="27.6" x14ac:dyDescent="0.3">
      <c r="A21" s="7">
        <v>14</v>
      </c>
      <c r="B21" s="151"/>
      <c r="C21" s="152"/>
      <c r="D21" s="5"/>
      <c r="E21" s="6"/>
      <c r="F21" s="14"/>
      <c r="G21" s="153" t="s">
        <v>153</v>
      </c>
      <c r="H21" s="15" t="s">
        <v>41</v>
      </c>
      <c r="I21" s="11">
        <v>1</v>
      </c>
      <c r="J21" s="11">
        <v>1433.33</v>
      </c>
      <c r="K21" s="11">
        <f>J21*I21</f>
        <v>1433.33</v>
      </c>
    </row>
    <row r="22" spans="1:34" ht="41.4" x14ac:dyDescent="0.3">
      <c r="A22" s="7">
        <v>15</v>
      </c>
      <c r="B22" s="18" t="s">
        <v>46</v>
      </c>
      <c r="C22" s="2" t="s">
        <v>41</v>
      </c>
      <c r="D22" s="5">
        <v>3</v>
      </c>
      <c r="E22" s="6">
        <v>68</v>
      </c>
      <c r="F22" s="6">
        <f t="shared" ref="F22" si="2">E22*D22</f>
        <v>204</v>
      </c>
      <c r="G22" s="12" t="s">
        <v>47</v>
      </c>
      <c r="H22" s="15" t="s">
        <v>41</v>
      </c>
      <c r="I22" s="11">
        <v>2</v>
      </c>
      <c r="J22" s="11">
        <f>1105*0.8</f>
        <v>884</v>
      </c>
      <c r="K22" s="11">
        <f t="shared" ref="K22:K23" si="3">J22*I22</f>
        <v>1768</v>
      </c>
    </row>
    <row r="23" spans="1:34" ht="41.4" x14ac:dyDescent="0.3">
      <c r="A23" s="7">
        <v>16</v>
      </c>
      <c r="B23" s="18"/>
      <c r="C23" s="2"/>
      <c r="D23" s="5"/>
      <c r="E23" s="6"/>
      <c r="F23" s="6"/>
      <c r="G23" s="12" t="s">
        <v>49</v>
      </c>
      <c r="H23" s="15" t="s">
        <v>41</v>
      </c>
      <c r="I23" s="11">
        <v>1</v>
      </c>
      <c r="J23" s="11">
        <f>1451*0.8</f>
        <v>1160.8</v>
      </c>
      <c r="K23" s="11">
        <f t="shared" si="3"/>
        <v>1160.8</v>
      </c>
    </row>
    <row r="24" spans="1:34" ht="27.6" x14ac:dyDescent="0.3">
      <c r="A24" s="7">
        <v>12</v>
      </c>
      <c r="B24" s="4" t="s">
        <v>40</v>
      </c>
      <c r="C24" s="2" t="s">
        <v>41</v>
      </c>
      <c r="D24" s="13">
        <v>1</v>
      </c>
      <c r="E24" s="14">
        <v>300</v>
      </c>
      <c r="F24" s="6">
        <f>E24*D24</f>
        <v>300</v>
      </c>
      <c r="G24" s="12" t="s">
        <v>42</v>
      </c>
      <c r="H24" s="15" t="s">
        <v>43</v>
      </c>
      <c r="I24" s="9">
        <v>1</v>
      </c>
      <c r="J24" s="10">
        <v>92.5</v>
      </c>
      <c r="K24" s="11">
        <f t="shared" ref="K24:K26" si="4">J24*I24</f>
        <v>92.5</v>
      </c>
    </row>
    <row r="25" spans="1:34" ht="41.4" x14ac:dyDescent="0.3">
      <c r="A25" s="7">
        <v>13</v>
      </c>
      <c r="B25" s="16"/>
      <c r="C25" s="2"/>
      <c r="D25" s="5"/>
      <c r="E25" s="14"/>
      <c r="F25" s="6"/>
      <c r="G25" s="12" t="s">
        <v>44</v>
      </c>
      <c r="H25" s="15" t="s">
        <v>41</v>
      </c>
      <c r="I25" s="11">
        <v>1</v>
      </c>
      <c r="J25" s="11">
        <f>2419*0.8</f>
        <v>1935.2</v>
      </c>
      <c r="K25" s="11">
        <f t="shared" si="4"/>
        <v>1935.2</v>
      </c>
    </row>
    <row r="26" spans="1:34" ht="27.6" x14ac:dyDescent="0.3">
      <c r="A26" s="7">
        <v>14</v>
      </c>
      <c r="B26" s="17"/>
      <c r="C26" s="2"/>
      <c r="D26" s="5"/>
      <c r="E26" s="6"/>
      <c r="F26" s="6"/>
      <c r="G26" s="12" t="s">
        <v>45</v>
      </c>
      <c r="H26" s="15" t="s">
        <v>41</v>
      </c>
      <c r="I26" s="11">
        <v>1</v>
      </c>
      <c r="J26" s="11">
        <v>200</v>
      </c>
      <c r="K26" s="11">
        <f t="shared" si="4"/>
        <v>200</v>
      </c>
    </row>
    <row r="27" spans="1:34" ht="27.6" x14ac:dyDescent="0.3">
      <c r="A27" s="7">
        <v>15</v>
      </c>
      <c r="B27" s="109" t="s">
        <v>101</v>
      </c>
      <c r="C27" s="110" t="s">
        <v>41</v>
      </c>
      <c r="D27" s="23">
        <v>2</v>
      </c>
      <c r="E27" s="23">
        <v>1000</v>
      </c>
      <c r="F27" s="6">
        <f>E27*D27</f>
        <v>2000</v>
      </c>
      <c r="G27" s="12" t="s">
        <v>55</v>
      </c>
      <c r="H27" s="15" t="s">
        <v>41</v>
      </c>
      <c r="I27" s="11">
        <v>2</v>
      </c>
      <c r="J27" s="11">
        <f>2305*0.8</f>
        <v>1844</v>
      </c>
      <c r="K27" s="19">
        <f t="shared" ref="K27:K28" si="5">I27*J27</f>
        <v>3688</v>
      </c>
    </row>
    <row r="28" spans="1:34" x14ac:dyDescent="0.3">
      <c r="A28" s="7">
        <v>16</v>
      </c>
      <c r="B28" s="7"/>
      <c r="C28" s="21"/>
      <c r="D28" s="23"/>
      <c r="E28" s="23"/>
      <c r="F28" s="6"/>
      <c r="G28" s="12" t="s">
        <v>102</v>
      </c>
      <c r="H28" s="15" t="s">
        <v>41</v>
      </c>
      <c r="I28" s="11">
        <v>3</v>
      </c>
      <c r="J28" s="11">
        <v>107.5</v>
      </c>
      <c r="K28" s="19">
        <f t="shared" si="5"/>
        <v>322.5</v>
      </c>
    </row>
    <row r="29" spans="1:34" ht="27.6" x14ac:dyDescent="0.3">
      <c r="A29" s="7">
        <v>17</v>
      </c>
      <c r="B29" s="7"/>
      <c r="C29" s="22"/>
      <c r="D29" s="23"/>
      <c r="E29" s="23"/>
      <c r="F29" s="6"/>
      <c r="G29" s="12" t="s">
        <v>159</v>
      </c>
      <c r="H29" s="15" t="s">
        <v>41</v>
      </c>
      <c r="I29" s="11">
        <v>1</v>
      </c>
      <c r="J29" s="11">
        <f>658.3*0.8</f>
        <v>526.64</v>
      </c>
      <c r="K29" s="11">
        <f t="shared" ref="K29:K30" si="6">J29*I29</f>
        <v>526.64</v>
      </c>
    </row>
    <row r="30" spans="1:34" ht="41.4" x14ac:dyDescent="0.3">
      <c r="A30" s="7"/>
      <c r="B30" s="7"/>
      <c r="C30" s="22"/>
      <c r="D30" s="23"/>
      <c r="E30" s="23"/>
      <c r="F30" s="6"/>
      <c r="G30" s="12" t="s">
        <v>160</v>
      </c>
      <c r="H30" s="15" t="s">
        <v>41</v>
      </c>
      <c r="I30" s="11">
        <v>1</v>
      </c>
      <c r="J30" s="11">
        <f>700*0.8</f>
        <v>560</v>
      </c>
      <c r="K30" s="11">
        <f t="shared" si="6"/>
        <v>560</v>
      </c>
    </row>
    <row r="31" spans="1:34" ht="27.6" x14ac:dyDescent="0.3">
      <c r="A31" s="7">
        <v>18</v>
      </c>
      <c r="B31" s="7" t="s">
        <v>54</v>
      </c>
      <c r="C31" s="21" t="s">
        <v>38</v>
      </c>
      <c r="D31" s="11">
        <v>10</v>
      </c>
      <c r="E31" s="11">
        <v>25</v>
      </c>
      <c r="F31" s="10">
        <f>D31*E31</f>
        <v>250</v>
      </c>
      <c r="G31" s="24" t="s">
        <v>107</v>
      </c>
      <c r="H31" s="25" t="s">
        <v>41</v>
      </c>
      <c r="I31" s="9">
        <v>5</v>
      </c>
      <c r="J31" s="26">
        <v>61.67</v>
      </c>
      <c r="K31" s="11">
        <f>J31*I31</f>
        <v>308.35000000000002</v>
      </c>
    </row>
    <row r="32" spans="1:34" ht="28.8" x14ac:dyDescent="0.3">
      <c r="A32" s="7">
        <v>19</v>
      </c>
      <c r="B32" s="20" t="s">
        <v>105</v>
      </c>
      <c r="C32" s="3" t="s">
        <v>52</v>
      </c>
      <c r="D32" s="23">
        <v>3</v>
      </c>
      <c r="E32" s="6">
        <v>1000</v>
      </c>
      <c r="F32" s="6">
        <f>E32*D32</f>
        <v>3000</v>
      </c>
      <c r="G32" s="12"/>
      <c r="H32" s="15"/>
      <c r="I32" s="11"/>
      <c r="J32" s="11"/>
      <c r="K32" s="19"/>
    </row>
    <row r="33" spans="1:12" x14ac:dyDescent="0.3">
      <c r="A33" s="7">
        <v>20</v>
      </c>
      <c r="B33" s="81"/>
      <c r="C33" s="21"/>
      <c r="D33" s="82"/>
      <c r="E33" s="11"/>
      <c r="F33" s="11">
        <f>D33*E33</f>
        <v>0</v>
      </c>
      <c r="G33" s="12"/>
      <c r="H33" s="15"/>
      <c r="I33" s="11"/>
      <c r="J33" s="60"/>
      <c r="K33" s="60">
        <f>I33*J33</f>
        <v>0</v>
      </c>
    </row>
    <row r="34" spans="1:12" ht="41.4" x14ac:dyDescent="0.3">
      <c r="A34" s="7">
        <v>21</v>
      </c>
      <c r="B34" s="53" t="s">
        <v>82</v>
      </c>
      <c r="C34" s="54"/>
      <c r="D34" s="55"/>
      <c r="E34" s="55"/>
      <c r="F34" s="55">
        <f>SUM(F15:F33)</f>
        <v>10134</v>
      </c>
      <c r="G34" s="84" t="s">
        <v>83</v>
      </c>
      <c r="H34" s="56"/>
      <c r="I34" s="55"/>
      <c r="J34" s="65"/>
      <c r="K34" s="77">
        <f>SUM(K15:K33)</f>
        <v>20231.12</v>
      </c>
    </row>
    <row r="35" spans="1:12" ht="27.6" x14ac:dyDescent="0.3">
      <c r="A35" s="7">
        <v>22</v>
      </c>
      <c r="B35" s="85"/>
      <c r="C35" s="86"/>
      <c r="D35" s="85"/>
      <c r="E35" s="86"/>
      <c r="F35" s="87"/>
      <c r="G35" s="88" t="s">
        <v>84</v>
      </c>
      <c r="H35" s="89"/>
      <c r="I35" s="90"/>
      <c r="J35" s="90"/>
      <c r="K35" s="91">
        <f>K34+K13+K9</f>
        <v>20231.12</v>
      </c>
    </row>
    <row r="36" spans="1:12" ht="27.6" x14ac:dyDescent="0.3">
      <c r="A36" s="7">
        <v>23</v>
      </c>
      <c r="B36" s="88" t="s">
        <v>85</v>
      </c>
      <c r="C36" s="89"/>
      <c r="D36" s="92"/>
      <c r="E36" s="87"/>
      <c r="F36" s="93">
        <f>F9+F34+F13</f>
        <v>10614</v>
      </c>
      <c r="G36" s="94" t="s">
        <v>86</v>
      </c>
      <c r="H36" s="95">
        <v>0.03</v>
      </c>
      <c r="I36" s="90"/>
      <c r="J36" s="90"/>
      <c r="K36" s="91">
        <f>K35*H36</f>
        <v>606.93359999999996</v>
      </c>
    </row>
    <row r="37" spans="1:12" x14ac:dyDescent="0.3">
      <c r="A37" s="7">
        <v>24</v>
      </c>
      <c r="B37" s="94"/>
      <c r="C37" s="96"/>
      <c r="D37" s="92"/>
      <c r="E37" s="87"/>
      <c r="F37" s="93"/>
      <c r="G37" s="97" t="s">
        <v>87</v>
      </c>
      <c r="H37" s="89"/>
      <c r="I37" s="90"/>
      <c r="J37" s="90"/>
      <c r="K37" s="91">
        <f>K35+K36</f>
        <v>20838.053599999999</v>
      </c>
    </row>
    <row r="38" spans="1:12" x14ac:dyDescent="0.3">
      <c r="A38" s="7">
        <v>25</v>
      </c>
      <c r="B38" s="97" t="s">
        <v>88</v>
      </c>
      <c r="C38" s="98"/>
      <c r="D38" s="92"/>
      <c r="E38" s="43"/>
      <c r="F38" s="93">
        <f>F36</f>
        <v>10614</v>
      </c>
      <c r="G38" s="97" t="s">
        <v>89</v>
      </c>
      <c r="H38" s="98"/>
      <c r="I38" s="90"/>
      <c r="J38" s="90"/>
      <c r="K38" s="91">
        <f>F38+K37</f>
        <v>31452.053599999999</v>
      </c>
    </row>
    <row r="39" spans="1:12" x14ac:dyDescent="0.3">
      <c r="A39" s="7">
        <v>26</v>
      </c>
      <c r="B39" s="99"/>
      <c r="C39" s="98"/>
      <c r="D39" s="99"/>
      <c r="E39" s="98"/>
      <c r="F39" s="99"/>
      <c r="G39" s="97" t="s">
        <v>90</v>
      </c>
      <c r="H39" s="98"/>
      <c r="I39" s="90"/>
      <c r="J39" s="90"/>
      <c r="K39" s="91">
        <f>K40/6</f>
        <v>6290.4107199999999</v>
      </c>
    </row>
    <row r="40" spans="1:12" x14ac:dyDescent="0.3">
      <c r="A40" s="7">
        <v>27</v>
      </c>
      <c r="B40" s="99"/>
      <c r="C40" s="98"/>
      <c r="D40" s="99"/>
      <c r="E40" s="98"/>
      <c r="F40" s="99"/>
      <c r="G40" s="97" t="s">
        <v>91</v>
      </c>
      <c r="H40" s="98"/>
      <c r="I40" s="90"/>
      <c r="J40" s="90"/>
      <c r="K40" s="91">
        <f>K38*1.2</f>
        <v>37742.464319999999</v>
      </c>
    </row>
    <row r="42" spans="1:12" ht="14.4" customHeight="1" x14ac:dyDescent="0.5">
      <c r="B42" s="202" t="s">
        <v>139</v>
      </c>
      <c r="C42" s="202"/>
      <c r="D42" s="202"/>
      <c r="E42" s="202"/>
      <c r="F42" s="202"/>
      <c r="G42" s="202"/>
      <c r="H42" s="162"/>
      <c r="I42" s="162"/>
      <c r="J42" s="162"/>
      <c r="K42" s="162"/>
      <c r="L42" s="162"/>
    </row>
    <row r="43" spans="1:12" ht="14.4" customHeight="1" x14ac:dyDescent="0.5">
      <c r="A43" s="162"/>
      <c r="B43" s="202"/>
      <c r="C43" s="202"/>
      <c r="D43" s="202"/>
      <c r="E43" s="202"/>
      <c r="F43" s="202"/>
      <c r="G43" s="202"/>
      <c r="H43" s="162"/>
      <c r="I43" s="162"/>
      <c r="J43" s="162"/>
      <c r="K43" s="162"/>
      <c r="L43" s="162"/>
    </row>
  </sheetData>
  <mergeCells count="3">
    <mergeCell ref="A2:K2"/>
    <mergeCell ref="A3:K4"/>
    <mergeCell ref="B42:G43"/>
  </mergeCells>
  <hyperlinks>
    <hyperlink ref="B1" location="Загальна!A1" display="Загальн" xr:uid="{6CD65DB0-49CA-43E8-8E8D-AF65449AAA53}"/>
  </hyperlink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B22FE-1812-4733-BB1D-BEDCBCC830D6}">
  <dimension ref="A1:AI54"/>
  <sheetViews>
    <sheetView showGridLines="0" topLeftCell="A5" zoomScale="85" zoomScaleNormal="85" workbookViewId="0">
      <selection activeCell="G41" sqref="G41"/>
    </sheetView>
  </sheetViews>
  <sheetFormatPr defaultRowHeight="14.4" x14ac:dyDescent="0.3"/>
  <cols>
    <col min="1" max="1" width="7.44140625" customWidth="1"/>
    <col min="2" max="2" width="36" customWidth="1"/>
    <col min="3" max="3" width="9.6640625" customWidth="1"/>
    <col min="4" max="4" width="7.88671875" customWidth="1"/>
    <col min="5" max="5" width="9" customWidth="1"/>
    <col min="6" max="6" width="9.77734375" bestFit="1" customWidth="1"/>
    <col min="7" max="7" width="36.33203125" customWidth="1"/>
    <col min="10" max="10" width="12.21875" customWidth="1"/>
    <col min="11" max="11" width="15.33203125" customWidth="1"/>
  </cols>
  <sheetData>
    <row r="1" spans="1:11" x14ac:dyDescent="0.3">
      <c r="B1" s="160" t="s">
        <v>189</v>
      </c>
      <c r="G1" s="27"/>
    </row>
    <row r="2" spans="1:11" x14ac:dyDescent="0.3">
      <c r="A2" s="201" t="s">
        <v>106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</row>
    <row r="3" spans="1:11" x14ac:dyDescent="0.3">
      <c r="A3" s="201" t="s">
        <v>57</v>
      </c>
      <c r="B3" s="201"/>
      <c r="C3" s="201"/>
      <c r="D3" s="201"/>
      <c r="E3" s="201"/>
      <c r="F3" s="201"/>
      <c r="G3" s="201"/>
      <c r="H3" s="201"/>
      <c r="I3" s="201"/>
      <c r="J3" s="201"/>
      <c r="K3" s="201"/>
    </row>
    <row r="4" spans="1:11" x14ac:dyDescent="0.3">
      <c r="A4" s="201"/>
      <c r="B4" s="201"/>
      <c r="C4" s="201"/>
      <c r="D4" s="201"/>
      <c r="E4" s="201"/>
      <c r="F4" s="201"/>
      <c r="G4" s="201"/>
      <c r="H4" s="201"/>
      <c r="I4" s="201"/>
      <c r="J4" s="201"/>
      <c r="K4" s="201"/>
    </row>
    <row r="5" spans="1:11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1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1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1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1" ht="41.4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1" x14ac:dyDescent="0.3">
      <c r="A10" s="7">
        <v>4</v>
      </c>
      <c r="B10" s="40"/>
      <c r="C10" s="59"/>
      <c r="D10" s="60"/>
      <c r="E10" s="60"/>
      <c r="F10" s="60"/>
      <c r="G10" s="7"/>
      <c r="H10" s="21"/>
      <c r="I10" s="21"/>
      <c r="J10" s="21"/>
      <c r="K10" s="19"/>
    </row>
    <row r="11" spans="1:11" ht="27.6" x14ac:dyDescent="0.3">
      <c r="A11" s="7">
        <v>5</v>
      </c>
      <c r="B11" s="45" t="s">
        <v>104</v>
      </c>
      <c r="C11" s="59" t="s">
        <v>41</v>
      </c>
      <c r="D11" s="11">
        <v>6</v>
      </c>
      <c r="E11" s="11">
        <v>80</v>
      </c>
      <c r="F11" s="60">
        <f>D11*E11</f>
        <v>480</v>
      </c>
      <c r="G11" s="62"/>
      <c r="H11" s="63"/>
      <c r="I11" s="63"/>
      <c r="J11" s="63"/>
      <c r="K11" s="19"/>
    </row>
    <row r="12" spans="1:11" ht="27.6" x14ac:dyDescent="0.3">
      <c r="A12" s="7">
        <v>6</v>
      </c>
      <c r="B12" s="45" t="s">
        <v>103</v>
      </c>
      <c r="C12" s="59" t="s">
        <v>41</v>
      </c>
      <c r="D12" s="11">
        <v>2</v>
      </c>
      <c r="E12" s="11">
        <v>120</v>
      </c>
      <c r="F12" s="60">
        <f>D12*E12</f>
        <v>240</v>
      </c>
      <c r="G12" s="62"/>
      <c r="H12" s="63"/>
      <c r="I12" s="63"/>
      <c r="J12" s="63"/>
      <c r="K12" s="19"/>
    </row>
    <row r="13" spans="1:11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720</v>
      </c>
      <c r="G13" s="53" t="s">
        <v>74</v>
      </c>
      <c r="H13" s="56"/>
      <c r="I13" s="55"/>
      <c r="J13" s="57"/>
      <c r="K13" s="58">
        <f>SUM(K10:K11)</f>
        <v>0</v>
      </c>
    </row>
    <row r="14" spans="1:11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1" ht="27.6" x14ac:dyDescent="0.3">
      <c r="A15" s="7">
        <v>9</v>
      </c>
      <c r="B15" s="7" t="s">
        <v>76</v>
      </c>
      <c r="C15" s="51" t="s">
        <v>38</v>
      </c>
      <c r="D15" s="11">
        <f>I15</f>
        <v>40</v>
      </c>
      <c r="E15" s="10">
        <v>31</v>
      </c>
      <c r="F15" s="10">
        <f>D15*E15</f>
        <v>1240</v>
      </c>
      <c r="G15" s="7" t="s">
        <v>155</v>
      </c>
      <c r="H15" s="8" t="s">
        <v>35</v>
      </c>
      <c r="I15" s="67">
        <v>40</v>
      </c>
      <c r="J15" s="10">
        <f>149*0.8</f>
        <v>119.2</v>
      </c>
      <c r="K15" s="11">
        <f t="shared" ref="K15:K29" si="1">J15*I15</f>
        <v>4768</v>
      </c>
    </row>
    <row r="16" spans="1:11" ht="27.6" x14ac:dyDescent="0.3">
      <c r="A16" s="7"/>
      <c r="B16" s="7" t="s">
        <v>170</v>
      </c>
      <c r="C16" s="51" t="s">
        <v>38</v>
      </c>
      <c r="D16" s="11">
        <v>56</v>
      </c>
      <c r="E16" s="10">
        <v>31</v>
      </c>
      <c r="F16" s="10">
        <f>D16*E16</f>
        <v>1736</v>
      </c>
      <c r="G16" s="44" t="s">
        <v>171</v>
      </c>
      <c r="H16" s="68" t="s">
        <v>35</v>
      </c>
      <c r="I16" s="139">
        <v>56</v>
      </c>
      <c r="J16" s="140">
        <v>24</v>
      </c>
      <c r="K16" s="60">
        <f t="shared" si="1"/>
        <v>1344</v>
      </c>
    </row>
    <row r="17" spans="1:11" ht="27.6" x14ac:dyDescent="0.3">
      <c r="A17" s="7">
        <v>11</v>
      </c>
      <c r="B17" s="44"/>
      <c r="C17" s="69"/>
      <c r="D17" s="70"/>
      <c r="E17" s="10"/>
      <c r="F17" s="10"/>
      <c r="G17" s="12" t="s">
        <v>42</v>
      </c>
      <c r="H17" s="15" t="s">
        <v>43</v>
      </c>
      <c r="I17" s="67">
        <v>1</v>
      </c>
      <c r="J17" s="10">
        <v>92.5</v>
      </c>
      <c r="K17" s="11">
        <f t="shared" si="1"/>
        <v>92.5</v>
      </c>
    </row>
    <row r="18" spans="1:11" ht="55.2" x14ac:dyDescent="0.3">
      <c r="A18" s="7">
        <v>10</v>
      </c>
      <c r="B18" s="7" t="s">
        <v>37</v>
      </c>
      <c r="C18" s="68" t="s">
        <v>38</v>
      </c>
      <c r="D18" s="11">
        <v>35</v>
      </c>
      <c r="E18" s="10">
        <v>25</v>
      </c>
      <c r="F18" s="10">
        <f t="shared" ref="F18:F21" si="2">D18*E18</f>
        <v>875</v>
      </c>
      <c r="G18" s="12" t="s">
        <v>143</v>
      </c>
      <c r="H18" s="8" t="s">
        <v>35</v>
      </c>
      <c r="I18" s="10">
        <f>D18</f>
        <v>35</v>
      </c>
      <c r="J18" s="10">
        <f>17.45*0.8</f>
        <v>13.96</v>
      </c>
      <c r="K18" s="11">
        <f t="shared" si="1"/>
        <v>488.6</v>
      </c>
    </row>
    <row r="19" spans="1:11" ht="27.6" x14ac:dyDescent="0.3">
      <c r="A19" s="7"/>
      <c r="B19" s="7"/>
      <c r="C19" s="68"/>
      <c r="D19" s="11"/>
      <c r="E19" s="10"/>
      <c r="F19" s="10"/>
      <c r="G19" s="12" t="s">
        <v>186</v>
      </c>
      <c r="H19" s="8" t="s">
        <v>35</v>
      </c>
      <c r="I19" s="10">
        <v>50</v>
      </c>
      <c r="J19" s="10">
        <v>8.1999999999999993</v>
      </c>
      <c r="K19" s="11">
        <f t="shared" si="1"/>
        <v>409.99999999999994</v>
      </c>
    </row>
    <row r="20" spans="1:11" ht="27.6" x14ac:dyDescent="0.3">
      <c r="A20" s="7">
        <v>11</v>
      </c>
      <c r="B20" s="44"/>
      <c r="C20" s="69"/>
      <c r="D20" s="70"/>
      <c r="E20" s="10"/>
      <c r="F20" s="10"/>
      <c r="G20" s="12" t="s">
        <v>42</v>
      </c>
      <c r="H20" s="15" t="s">
        <v>43</v>
      </c>
      <c r="I20" s="67">
        <v>1</v>
      </c>
      <c r="J20" s="10">
        <v>92.5</v>
      </c>
      <c r="K20" s="11">
        <f t="shared" si="1"/>
        <v>92.5</v>
      </c>
    </row>
    <row r="21" spans="1:11" ht="27.6" x14ac:dyDescent="0.3">
      <c r="A21" s="7">
        <v>12</v>
      </c>
      <c r="B21" s="7" t="s">
        <v>77</v>
      </c>
      <c r="C21" s="21" t="s">
        <v>52</v>
      </c>
      <c r="D21" s="11">
        <v>2</v>
      </c>
      <c r="E21" s="11">
        <v>750</v>
      </c>
      <c r="F21" s="10">
        <f t="shared" si="2"/>
        <v>1500</v>
      </c>
      <c r="G21" s="12" t="s">
        <v>145</v>
      </c>
      <c r="H21" s="15" t="s">
        <v>41</v>
      </c>
      <c r="I21" s="11">
        <v>2</v>
      </c>
      <c r="J21" s="115" t="s">
        <v>146</v>
      </c>
      <c r="K21" s="11">
        <v>0</v>
      </c>
    </row>
    <row r="22" spans="1:11" ht="41.4" x14ac:dyDescent="0.3">
      <c r="A22" s="7">
        <v>13</v>
      </c>
      <c r="B22" s="7"/>
      <c r="C22" s="21"/>
      <c r="D22" s="11"/>
      <c r="E22" s="11"/>
      <c r="F22" s="10"/>
      <c r="G22" s="12" t="s">
        <v>47</v>
      </c>
      <c r="H22" s="15" t="s">
        <v>41</v>
      </c>
      <c r="I22" s="11">
        <v>2</v>
      </c>
      <c r="J22" s="11">
        <f>1105*0.8</f>
        <v>884</v>
      </c>
      <c r="K22" s="11">
        <f t="shared" si="1"/>
        <v>1768</v>
      </c>
    </row>
    <row r="23" spans="1:11" ht="41.4" x14ac:dyDescent="0.3">
      <c r="A23" s="7">
        <v>14</v>
      </c>
      <c r="B23" s="7"/>
      <c r="C23" s="21"/>
      <c r="D23" s="11"/>
      <c r="E23" s="11"/>
      <c r="F23" s="10"/>
      <c r="G23" s="12" t="s">
        <v>156</v>
      </c>
      <c r="H23" s="15" t="s">
        <v>35</v>
      </c>
      <c r="I23" s="11">
        <v>2</v>
      </c>
      <c r="J23" s="11">
        <f>1322*0.8</f>
        <v>1057.6000000000001</v>
      </c>
      <c r="K23" s="11">
        <f t="shared" si="1"/>
        <v>2115.2000000000003</v>
      </c>
    </row>
    <row r="24" spans="1:11" ht="27.6" x14ac:dyDescent="0.3">
      <c r="A24" s="7">
        <v>15</v>
      </c>
      <c r="B24" s="7" t="s">
        <v>157</v>
      </c>
      <c r="C24" s="21" t="s">
        <v>41</v>
      </c>
      <c r="D24" s="11">
        <v>2</v>
      </c>
      <c r="E24" s="11">
        <v>300</v>
      </c>
      <c r="F24" s="10">
        <f t="shared" ref="F24" si="3">D24*E24</f>
        <v>600</v>
      </c>
      <c r="G24" s="12" t="s">
        <v>158</v>
      </c>
      <c r="H24" s="15" t="s">
        <v>41</v>
      </c>
      <c r="I24" s="11">
        <v>2</v>
      </c>
      <c r="J24" s="11">
        <f>215.5*0.8</f>
        <v>172.4</v>
      </c>
      <c r="K24" s="11">
        <f t="shared" si="1"/>
        <v>344.8</v>
      </c>
    </row>
    <row r="25" spans="1:11" ht="27.6" x14ac:dyDescent="0.3">
      <c r="A25" s="7">
        <v>16</v>
      </c>
      <c r="B25" s="7"/>
      <c r="C25" s="21"/>
      <c r="D25" s="11"/>
      <c r="E25" s="11"/>
      <c r="F25" s="10"/>
      <c r="G25" s="12" t="s">
        <v>149</v>
      </c>
      <c r="H25" s="15" t="s">
        <v>41</v>
      </c>
      <c r="I25" s="11">
        <v>2</v>
      </c>
      <c r="J25" s="11">
        <f>2305*0.8</f>
        <v>1844</v>
      </c>
      <c r="K25" s="11">
        <f t="shared" si="1"/>
        <v>3688</v>
      </c>
    </row>
    <row r="26" spans="1:11" ht="27.6" x14ac:dyDescent="0.3">
      <c r="A26" s="7">
        <v>17</v>
      </c>
      <c r="B26" s="7"/>
      <c r="C26" s="21"/>
      <c r="D26" s="11"/>
      <c r="E26" s="11"/>
      <c r="F26" s="10"/>
      <c r="G26" s="12" t="s">
        <v>159</v>
      </c>
      <c r="H26" s="15" t="s">
        <v>41</v>
      </c>
      <c r="I26" s="11">
        <v>2</v>
      </c>
      <c r="J26" s="11">
        <f>658.3*0.8</f>
        <v>526.64</v>
      </c>
      <c r="K26" s="11">
        <f t="shared" si="1"/>
        <v>1053.28</v>
      </c>
    </row>
    <row r="27" spans="1:11" ht="41.4" x14ac:dyDescent="0.3">
      <c r="A27" s="7">
        <v>18</v>
      </c>
      <c r="B27" s="7"/>
      <c r="C27" s="59"/>
      <c r="D27" s="11"/>
      <c r="E27" s="11"/>
      <c r="F27" s="10"/>
      <c r="G27" s="12" t="s">
        <v>160</v>
      </c>
      <c r="H27" s="15" t="s">
        <v>41</v>
      </c>
      <c r="I27" s="11">
        <v>2</v>
      </c>
      <c r="J27" s="11">
        <f>700*0.8</f>
        <v>560</v>
      </c>
      <c r="K27" s="11">
        <f t="shared" si="1"/>
        <v>1120</v>
      </c>
    </row>
    <row r="28" spans="1:11" x14ac:dyDescent="0.3">
      <c r="A28" s="7">
        <v>19</v>
      </c>
      <c r="B28" s="7" t="s">
        <v>78</v>
      </c>
      <c r="C28" s="21" t="s">
        <v>52</v>
      </c>
      <c r="D28" s="11">
        <v>2</v>
      </c>
      <c r="E28" s="11">
        <v>1500</v>
      </c>
      <c r="F28" s="10">
        <f t="shared" ref="F28:F29" si="4">D28*E28</f>
        <v>3000</v>
      </c>
      <c r="G28" s="12" t="s">
        <v>168</v>
      </c>
      <c r="H28" s="15" t="s">
        <v>35</v>
      </c>
      <c r="I28" s="11">
        <v>6</v>
      </c>
      <c r="J28" s="11">
        <v>86</v>
      </c>
      <c r="K28" s="11">
        <f t="shared" si="1"/>
        <v>516</v>
      </c>
    </row>
    <row r="29" spans="1:11" ht="27.6" x14ac:dyDescent="0.3">
      <c r="A29" s="7">
        <v>20</v>
      </c>
      <c r="B29" s="7" t="s">
        <v>54</v>
      </c>
      <c r="C29" s="51" t="s">
        <v>38</v>
      </c>
      <c r="D29" s="11">
        <v>4</v>
      </c>
      <c r="E29" s="11">
        <v>25</v>
      </c>
      <c r="F29" s="10">
        <f t="shared" si="4"/>
        <v>100</v>
      </c>
      <c r="G29" s="72" t="s">
        <v>56</v>
      </c>
      <c r="H29" s="73" t="s">
        <v>41</v>
      </c>
      <c r="I29" s="67">
        <v>2</v>
      </c>
      <c r="J29" s="63">
        <v>30.83</v>
      </c>
      <c r="K29" s="11">
        <f t="shared" si="1"/>
        <v>61.66</v>
      </c>
    </row>
    <row r="30" spans="1:11" ht="27.6" x14ac:dyDescent="0.3">
      <c r="A30" s="7"/>
      <c r="B30" s="141" t="s">
        <v>172</v>
      </c>
      <c r="C30" s="142" t="s">
        <v>41</v>
      </c>
      <c r="D30" s="11">
        <v>14</v>
      </c>
      <c r="E30" s="60">
        <v>20</v>
      </c>
      <c r="F30" s="140">
        <f>D30*E30</f>
        <v>280</v>
      </c>
      <c r="G30" s="143" t="s">
        <v>173</v>
      </c>
      <c r="H30" s="142" t="s">
        <v>41</v>
      </c>
      <c r="I30" s="144">
        <v>14</v>
      </c>
      <c r="J30" s="115" t="s">
        <v>146</v>
      </c>
      <c r="K30" s="145">
        <v>0</v>
      </c>
    </row>
    <row r="31" spans="1:11" ht="27.6" x14ac:dyDescent="0.3">
      <c r="A31" s="7"/>
      <c r="B31" s="141"/>
      <c r="C31" s="142"/>
      <c r="D31" s="11"/>
      <c r="E31" s="60"/>
      <c r="F31" s="140"/>
      <c r="G31" s="12" t="s">
        <v>174</v>
      </c>
      <c r="H31" s="146" t="s">
        <v>41</v>
      </c>
      <c r="I31" s="147">
        <v>3</v>
      </c>
      <c r="J31" s="115">
        <v>25</v>
      </c>
      <c r="K31" s="60">
        <f t="shared" ref="K31:K33" si="5">I31*J31</f>
        <v>75</v>
      </c>
    </row>
    <row r="32" spans="1:11" ht="27.6" x14ac:dyDescent="0.3">
      <c r="A32" s="7"/>
      <c r="B32" s="141"/>
      <c r="C32" s="142"/>
      <c r="D32" s="11"/>
      <c r="E32" s="60"/>
      <c r="F32" s="140"/>
      <c r="G32" s="12" t="s">
        <v>175</v>
      </c>
      <c r="H32" s="146" t="s">
        <v>41</v>
      </c>
      <c r="I32" s="147">
        <v>30</v>
      </c>
      <c r="J32" s="115">
        <v>23.34</v>
      </c>
      <c r="K32" s="60">
        <f t="shared" si="5"/>
        <v>700.2</v>
      </c>
    </row>
    <row r="33" spans="1:35" ht="27.6" x14ac:dyDescent="0.3">
      <c r="A33" s="7"/>
      <c r="B33" s="141"/>
      <c r="C33" s="142"/>
      <c r="D33" s="11"/>
      <c r="E33" s="60"/>
      <c r="F33" s="140"/>
      <c r="G33" s="12" t="s">
        <v>176</v>
      </c>
      <c r="H33" s="146" t="s">
        <v>41</v>
      </c>
      <c r="I33" s="147">
        <v>1</v>
      </c>
      <c r="J33" s="115">
        <v>500</v>
      </c>
      <c r="K33" s="60">
        <f t="shared" si="5"/>
        <v>500</v>
      </c>
    </row>
    <row r="34" spans="1:35" ht="27.6" x14ac:dyDescent="0.3">
      <c r="A34" s="7"/>
      <c r="B34" s="7"/>
      <c r="C34" s="21"/>
      <c r="D34" s="11"/>
      <c r="E34" s="11"/>
      <c r="F34" s="10"/>
      <c r="G34" s="148" t="s">
        <v>177</v>
      </c>
      <c r="H34" s="149" t="s">
        <v>41</v>
      </c>
      <c r="I34" s="11">
        <v>2</v>
      </c>
      <c r="J34" s="115">
        <v>51.3</v>
      </c>
      <c r="K34" s="11">
        <f t="shared" ref="K34" si="6">J34*I34</f>
        <v>102.6</v>
      </c>
    </row>
    <row r="35" spans="1:35" ht="41.4" x14ac:dyDescent="0.3">
      <c r="A35" s="7"/>
      <c r="B35" s="7" t="s">
        <v>178</v>
      </c>
      <c r="C35" s="21" t="s">
        <v>41</v>
      </c>
      <c r="D35" s="11">
        <v>1</v>
      </c>
      <c r="E35" s="11">
        <v>150</v>
      </c>
      <c r="F35" s="11">
        <f t="shared" ref="F35" si="7">D35*E35</f>
        <v>150</v>
      </c>
      <c r="G35" s="148" t="s">
        <v>179</v>
      </c>
      <c r="H35" s="149" t="s">
        <v>41</v>
      </c>
      <c r="I35" s="150">
        <f>D35</f>
        <v>1</v>
      </c>
      <c r="J35" s="26">
        <v>135</v>
      </c>
      <c r="K35" s="43">
        <f t="shared" ref="K35:K36" si="8">I35*J35</f>
        <v>135</v>
      </c>
    </row>
    <row r="36" spans="1:35" ht="41.4" x14ac:dyDescent="0.3">
      <c r="A36" s="7"/>
      <c r="B36" s="44"/>
      <c r="C36" s="68"/>
      <c r="D36" s="149"/>
      <c r="E36" s="149"/>
      <c r="F36" s="11"/>
      <c r="G36" s="24" t="s">
        <v>180</v>
      </c>
      <c r="H36" s="25" t="s">
        <v>41</v>
      </c>
      <c r="I36" s="9">
        <v>1</v>
      </c>
      <c r="J36" s="26">
        <v>154</v>
      </c>
      <c r="K36" s="43">
        <f t="shared" si="8"/>
        <v>154</v>
      </c>
    </row>
    <row r="37" spans="1:35" ht="41.4" x14ac:dyDescent="0.3">
      <c r="A37" s="7">
        <v>29</v>
      </c>
      <c r="B37" s="53" t="s">
        <v>82</v>
      </c>
      <c r="C37" s="54"/>
      <c r="D37" s="55"/>
      <c r="E37" s="55"/>
      <c r="F37" s="55">
        <f>SUM(F15:F36)</f>
        <v>9481</v>
      </c>
      <c r="G37" s="84" t="s">
        <v>83</v>
      </c>
      <c r="H37" s="56"/>
      <c r="I37" s="55"/>
      <c r="J37" s="65"/>
      <c r="K37" s="77">
        <f>SUM(K15:K36)</f>
        <v>19529.34</v>
      </c>
    </row>
    <row r="38" spans="1:35" s="34" customFormat="1" ht="13.8" x14ac:dyDescent="0.25">
      <c r="A38" s="7">
        <v>22</v>
      </c>
      <c r="B38" s="40" t="s">
        <v>81</v>
      </c>
      <c r="C38" s="51"/>
      <c r="D38" s="43"/>
      <c r="E38" s="43"/>
      <c r="F38" s="78"/>
      <c r="G38" s="79"/>
      <c r="H38" s="80"/>
      <c r="I38" s="43"/>
      <c r="J38" s="43"/>
      <c r="K38" s="43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1"/>
      <c r="Z38" s="61"/>
      <c r="AA38" s="61"/>
      <c r="AB38" s="61"/>
      <c r="AC38" s="61"/>
      <c r="AD38" s="61"/>
      <c r="AE38" s="61"/>
      <c r="AF38" s="61"/>
      <c r="AG38" s="61"/>
      <c r="AH38" s="61"/>
      <c r="AI38" s="61"/>
    </row>
    <row r="39" spans="1:35" s="34" customFormat="1" ht="41.4" x14ac:dyDescent="0.25">
      <c r="A39" s="7">
        <v>23</v>
      </c>
      <c r="B39" s="7" t="s">
        <v>147</v>
      </c>
      <c r="C39" s="59" t="s">
        <v>52</v>
      </c>
      <c r="D39" s="11">
        <v>2</v>
      </c>
      <c r="E39" s="11">
        <v>1000</v>
      </c>
      <c r="F39" s="11">
        <f t="shared" ref="F39" si="9">D39*E39</f>
        <v>2000</v>
      </c>
      <c r="G39" s="12" t="s">
        <v>142</v>
      </c>
      <c r="H39" s="15" t="s">
        <v>41</v>
      </c>
      <c r="I39" s="11">
        <v>2</v>
      </c>
      <c r="J39" s="115" t="s">
        <v>146</v>
      </c>
      <c r="K39" s="11">
        <v>0</v>
      </c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  <c r="AI39" s="61"/>
    </row>
    <row r="40" spans="1:35" s="34" customFormat="1" ht="27.6" x14ac:dyDescent="0.25">
      <c r="A40" s="7">
        <v>24</v>
      </c>
      <c r="B40" s="7"/>
      <c r="C40" s="59"/>
      <c r="D40" s="11"/>
      <c r="E40" s="11"/>
      <c r="F40" s="11"/>
      <c r="G40" s="12" t="s">
        <v>45</v>
      </c>
      <c r="H40" s="15" t="s">
        <v>41</v>
      </c>
      <c r="I40" s="11">
        <v>2</v>
      </c>
      <c r="J40" s="11">
        <v>200</v>
      </c>
      <c r="K40" s="43">
        <f t="shared" ref="K40:K42" si="10">I40*J40</f>
        <v>400</v>
      </c>
      <c r="L40" s="61"/>
      <c r="M40" s="61"/>
      <c r="N40" s="61"/>
      <c r="O40" s="61"/>
      <c r="P40" s="61"/>
      <c r="Q40" s="61"/>
      <c r="R40" s="61"/>
      <c r="S40" s="61"/>
      <c r="T40" s="61"/>
      <c r="U40" s="61"/>
      <c r="V40" s="61"/>
      <c r="W40" s="61"/>
      <c r="X40" s="61"/>
      <c r="Y40" s="61"/>
      <c r="Z40" s="61"/>
      <c r="AA40" s="61"/>
      <c r="AB40" s="61"/>
      <c r="AC40" s="61"/>
      <c r="AD40" s="61"/>
      <c r="AE40" s="61"/>
      <c r="AF40" s="61"/>
      <c r="AG40" s="61"/>
      <c r="AH40" s="61"/>
      <c r="AI40" s="61"/>
    </row>
    <row r="41" spans="1:35" s="34" customFormat="1" ht="27.6" x14ac:dyDescent="0.25">
      <c r="A41" s="7">
        <v>29</v>
      </c>
      <c r="B41" s="81"/>
      <c r="C41" s="21"/>
      <c r="D41" s="82"/>
      <c r="E41" s="11"/>
      <c r="F41" s="11"/>
      <c r="G41" s="12" t="s">
        <v>50</v>
      </c>
      <c r="H41" s="15" t="s">
        <v>41</v>
      </c>
      <c r="I41" s="11">
        <v>8</v>
      </c>
      <c r="J41" s="11">
        <f>359*0.8</f>
        <v>287.2</v>
      </c>
      <c r="K41" s="43">
        <f t="shared" si="10"/>
        <v>2297.6</v>
      </c>
      <c r="L41" s="61"/>
      <c r="M41" s="61"/>
      <c r="N41" s="61"/>
      <c r="O41" s="61"/>
      <c r="P41" s="61"/>
      <c r="Q41" s="61"/>
      <c r="R41" s="61"/>
      <c r="S41" s="61"/>
      <c r="T41" s="61"/>
      <c r="U41" s="61"/>
      <c r="V41" s="61"/>
      <c r="W41" s="61"/>
      <c r="X41" s="61"/>
      <c r="Y41" s="61"/>
      <c r="Z41" s="61"/>
      <c r="AA41" s="61"/>
      <c r="AB41" s="61"/>
      <c r="AC41" s="61"/>
      <c r="AD41" s="61"/>
      <c r="AE41" s="61"/>
      <c r="AF41" s="61"/>
      <c r="AG41" s="61"/>
      <c r="AH41" s="61"/>
      <c r="AI41" s="61"/>
    </row>
    <row r="42" spans="1:35" s="34" customFormat="1" ht="27.6" x14ac:dyDescent="0.25">
      <c r="A42" s="7">
        <v>30</v>
      </c>
      <c r="B42" s="81"/>
      <c r="C42" s="21"/>
      <c r="D42" s="82"/>
      <c r="E42" s="11"/>
      <c r="F42" s="11"/>
      <c r="G42" s="12" t="s">
        <v>53</v>
      </c>
      <c r="H42" s="51" t="s">
        <v>38</v>
      </c>
      <c r="I42" s="11">
        <v>6</v>
      </c>
      <c r="J42" s="11">
        <f>41*0.8</f>
        <v>32.800000000000004</v>
      </c>
      <c r="K42" s="43">
        <f t="shared" si="10"/>
        <v>196.8</v>
      </c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  <c r="AI42" s="61"/>
    </row>
    <row r="43" spans="1:35" s="34" customFormat="1" ht="27.6" x14ac:dyDescent="0.25">
      <c r="A43" s="7">
        <v>31</v>
      </c>
      <c r="B43" s="81"/>
      <c r="C43" s="21"/>
      <c r="D43" s="82"/>
      <c r="E43" s="11"/>
      <c r="F43" s="11"/>
      <c r="G43" s="12" t="s">
        <v>165</v>
      </c>
      <c r="H43" s="15" t="s">
        <v>41</v>
      </c>
      <c r="I43" s="11">
        <v>4</v>
      </c>
      <c r="J43" s="11">
        <v>360</v>
      </c>
      <c r="K43" s="43">
        <f>I43*J43</f>
        <v>1440</v>
      </c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1"/>
      <c r="AA43" s="61"/>
      <c r="AB43" s="61"/>
      <c r="AC43" s="61"/>
      <c r="AD43" s="61"/>
      <c r="AE43" s="61"/>
      <c r="AF43" s="61"/>
      <c r="AG43" s="61"/>
      <c r="AH43" s="61"/>
      <c r="AI43" s="61"/>
    </row>
    <row r="44" spans="1:35" s="34" customFormat="1" ht="13.8" x14ac:dyDescent="0.25">
      <c r="A44" s="7">
        <v>32</v>
      </c>
      <c r="B44" s="40"/>
      <c r="C44" s="51"/>
      <c r="D44" s="43"/>
      <c r="E44" s="43"/>
      <c r="F44" s="78"/>
      <c r="G44" s="12"/>
      <c r="H44" s="15"/>
      <c r="I44" s="11"/>
      <c r="J44" s="115"/>
      <c r="K44" s="1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1"/>
      <c r="AA44" s="61"/>
      <c r="AB44" s="61"/>
      <c r="AC44" s="61"/>
      <c r="AD44" s="61"/>
      <c r="AE44" s="61"/>
      <c r="AF44" s="61"/>
      <c r="AG44" s="61"/>
      <c r="AH44" s="61"/>
      <c r="AI44" s="61"/>
    </row>
    <row r="45" spans="1:35" ht="41.4" x14ac:dyDescent="0.3">
      <c r="A45" s="7"/>
      <c r="B45" s="53" t="s">
        <v>82</v>
      </c>
      <c r="C45" s="54"/>
      <c r="D45" s="55"/>
      <c r="E45" s="55"/>
      <c r="F45" s="55">
        <f>SUM(F39:F44)</f>
        <v>2000</v>
      </c>
      <c r="G45" s="84" t="s">
        <v>83</v>
      </c>
      <c r="H45" s="56"/>
      <c r="I45" s="55"/>
      <c r="J45" s="65"/>
      <c r="K45" s="55">
        <f>SUM(K39:K44)</f>
        <v>4334.3999999999996</v>
      </c>
    </row>
    <row r="46" spans="1:35" ht="27.6" x14ac:dyDescent="0.3">
      <c r="A46" s="7">
        <v>30</v>
      </c>
      <c r="B46" s="85"/>
      <c r="C46" s="86"/>
      <c r="D46" s="85"/>
      <c r="E46" s="86"/>
      <c r="F46" s="87"/>
      <c r="G46" s="88" t="s">
        <v>84</v>
      </c>
      <c r="H46" s="89"/>
      <c r="I46" s="90"/>
      <c r="J46" s="90"/>
      <c r="K46" s="91">
        <f>K37+K13+K9+K45</f>
        <v>23863.739999999998</v>
      </c>
    </row>
    <row r="47" spans="1:35" ht="27.6" x14ac:dyDescent="0.3">
      <c r="A47" s="7">
        <v>31</v>
      </c>
      <c r="B47" s="88" t="s">
        <v>85</v>
      </c>
      <c r="C47" s="89"/>
      <c r="D47" s="92"/>
      <c r="E47" s="87"/>
      <c r="F47" s="93">
        <f>F9+F37+F13+F45</f>
        <v>12201</v>
      </c>
      <c r="G47" s="94" t="s">
        <v>86</v>
      </c>
      <c r="H47" s="95">
        <v>0.03</v>
      </c>
      <c r="I47" s="90"/>
      <c r="J47" s="90"/>
      <c r="K47" s="91">
        <f>K46*H47</f>
        <v>715.91219999999987</v>
      </c>
    </row>
    <row r="48" spans="1:35" x14ac:dyDescent="0.3">
      <c r="A48" s="7">
        <v>32</v>
      </c>
      <c r="B48" s="94"/>
      <c r="C48" s="96"/>
      <c r="D48" s="92"/>
      <c r="E48" s="87"/>
      <c r="F48" s="93"/>
      <c r="G48" s="97" t="s">
        <v>87</v>
      </c>
      <c r="H48" s="89"/>
      <c r="I48" s="90"/>
      <c r="J48" s="90"/>
      <c r="K48" s="91">
        <f>K46+K47</f>
        <v>24579.652199999997</v>
      </c>
    </row>
    <row r="49" spans="1:12" x14ac:dyDescent="0.3">
      <c r="A49" s="7">
        <v>33</v>
      </c>
      <c r="B49" s="97" t="s">
        <v>88</v>
      </c>
      <c r="C49" s="98"/>
      <c r="D49" s="92"/>
      <c r="E49" s="43"/>
      <c r="F49" s="93">
        <f>F47</f>
        <v>12201</v>
      </c>
      <c r="G49" s="97" t="s">
        <v>89</v>
      </c>
      <c r="H49" s="98"/>
      <c r="I49" s="90"/>
      <c r="J49" s="90"/>
      <c r="K49" s="91">
        <f>F49+K48</f>
        <v>36780.652199999997</v>
      </c>
    </row>
    <row r="50" spans="1:12" x14ac:dyDescent="0.3">
      <c r="A50" s="7">
        <v>34</v>
      </c>
      <c r="B50" s="99"/>
      <c r="C50" s="98"/>
      <c r="D50" s="99"/>
      <c r="E50" s="98"/>
      <c r="F50" s="99"/>
      <c r="G50" s="97" t="s">
        <v>90</v>
      </c>
      <c r="H50" s="98"/>
      <c r="I50" s="90"/>
      <c r="J50" s="90"/>
      <c r="K50" s="91">
        <f>K51/6</f>
        <v>7356.1304399999999</v>
      </c>
    </row>
    <row r="51" spans="1:12" x14ac:dyDescent="0.3">
      <c r="A51" s="7">
        <v>35</v>
      </c>
      <c r="B51" s="99"/>
      <c r="C51" s="98"/>
      <c r="D51" s="99"/>
      <c r="E51" s="98"/>
      <c r="F51" s="99"/>
      <c r="G51" s="97" t="s">
        <v>91</v>
      </c>
      <c r="H51" s="98"/>
      <c r="I51" s="90"/>
      <c r="J51" s="90"/>
      <c r="K51" s="91">
        <f>K49*1.2</f>
        <v>44136.782639999998</v>
      </c>
    </row>
    <row r="53" spans="1:12" ht="14.4" customHeight="1" x14ac:dyDescent="0.5">
      <c r="A53" s="163"/>
      <c r="B53" s="202" t="s">
        <v>139</v>
      </c>
      <c r="C53" s="202"/>
      <c r="D53" s="202"/>
      <c r="E53" s="202"/>
      <c r="F53" s="202"/>
      <c r="G53" s="202"/>
      <c r="H53" s="202"/>
      <c r="I53" s="162"/>
      <c r="J53" s="162"/>
      <c r="K53" s="162"/>
      <c r="L53" s="162"/>
    </row>
    <row r="54" spans="1:12" ht="14.4" customHeight="1" x14ac:dyDescent="0.5">
      <c r="A54" s="162"/>
      <c r="B54" s="202"/>
      <c r="C54" s="202"/>
      <c r="D54" s="202"/>
      <c r="E54" s="202"/>
      <c r="F54" s="202"/>
      <c r="G54" s="202"/>
      <c r="H54" s="202"/>
      <c r="I54" s="162"/>
      <c r="J54" s="162"/>
      <c r="K54" s="162"/>
      <c r="L54" s="162"/>
    </row>
  </sheetData>
  <mergeCells count="3">
    <mergeCell ref="A2:K2"/>
    <mergeCell ref="A3:K4"/>
    <mergeCell ref="B53:H54"/>
  </mergeCells>
  <hyperlinks>
    <hyperlink ref="B1" location="Загальна!A1" display="Загальн" xr:uid="{81B1E877-81DB-486B-9BD8-DD42B881B555}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710B3-A6EF-49B9-BFFF-54F06771472D}">
  <dimension ref="A1:L57"/>
  <sheetViews>
    <sheetView showGridLines="0" topLeftCell="A34" zoomScale="80" zoomScaleNormal="80" workbookViewId="0">
      <selection activeCell="I43" sqref="I43"/>
    </sheetView>
  </sheetViews>
  <sheetFormatPr defaultRowHeight="14.4" x14ac:dyDescent="0.3"/>
  <cols>
    <col min="1" max="1" width="7" customWidth="1"/>
    <col min="2" max="2" width="38.88671875" customWidth="1"/>
    <col min="3" max="3" width="14.21875" customWidth="1"/>
    <col min="4" max="4" width="11.109375" customWidth="1"/>
    <col min="5" max="5" width="10.44140625" customWidth="1"/>
    <col min="6" max="6" width="15" customWidth="1"/>
    <col min="7" max="7" width="49.88671875" customWidth="1"/>
    <col min="8" max="8" width="12.33203125" customWidth="1"/>
    <col min="10" max="10" width="11.21875" customWidth="1"/>
    <col min="11" max="11" width="13.6640625" customWidth="1"/>
    <col min="12" max="12" width="15.33203125" customWidth="1"/>
  </cols>
  <sheetData>
    <row r="1" spans="1:12" x14ac:dyDescent="0.3">
      <c r="B1" s="160" t="s">
        <v>189</v>
      </c>
      <c r="C1" s="31"/>
      <c r="D1" s="29"/>
      <c r="E1" s="29"/>
      <c r="F1" s="29"/>
      <c r="G1" s="29"/>
      <c r="H1" s="32"/>
    </row>
    <row r="2" spans="1:12" x14ac:dyDescent="0.3">
      <c r="B2" s="201" t="s">
        <v>94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x14ac:dyDescent="0.3">
      <c r="B3" s="201" t="s">
        <v>57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x14ac:dyDescent="0.3"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ht="82.8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41.4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50</v>
      </c>
      <c r="E15" s="10">
        <v>31</v>
      </c>
      <c r="F15" s="10">
        <f>D15*E15</f>
        <v>1550</v>
      </c>
      <c r="G15" s="7" t="s">
        <v>155</v>
      </c>
      <c r="H15" s="8" t="s">
        <v>35</v>
      </c>
      <c r="I15" s="67">
        <f>D15*1.05</f>
        <v>52.5</v>
      </c>
      <c r="J15" s="10">
        <f>149*0.8</f>
        <v>119.2</v>
      </c>
      <c r="K15" s="11">
        <f t="shared" ref="K15:K34" si="3">J15*I15</f>
        <v>6258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45</v>
      </c>
      <c r="E16" s="10">
        <v>25</v>
      </c>
      <c r="F16" s="10">
        <f t="shared" ref="F16:F19" si="4">D16*E16</f>
        <v>1125</v>
      </c>
      <c r="G16" s="12" t="s">
        <v>143</v>
      </c>
      <c r="H16" s="8" t="s">
        <v>35</v>
      </c>
      <c r="I16" s="10">
        <f>D16</f>
        <v>45</v>
      </c>
      <c r="J16" s="10">
        <f>17.45*0.8</f>
        <v>13.96</v>
      </c>
      <c r="K16" s="11">
        <f t="shared" si="3"/>
        <v>628.20000000000005</v>
      </c>
    </row>
    <row r="17" spans="1:11" x14ac:dyDescent="0.3">
      <c r="A17" s="7"/>
      <c r="B17" s="7" t="s">
        <v>170</v>
      </c>
      <c r="C17" s="51" t="s">
        <v>38</v>
      </c>
      <c r="D17" s="11">
        <v>58</v>
      </c>
      <c r="E17" s="10">
        <v>31</v>
      </c>
      <c r="F17" s="10">
        <f>D17*E17</f>
        <v>1798</v>
      </c>
      <c r="G17" s="44" t="s">
        <v>171</v>
      </c>
      <c r="H17" s="68" t="s">
        <v>35</v>
      </c>
      <c r="I17" s="139">
        <v>58</v>
      </c>
      <c r="J17" s="140">
        <v>24</v>
      </c>
      <c r="K17" s="60">
        <f t="shared" si="3"/>
        <v>1392</v>
      </c>
    </row>
    <row r="18" spans="1:11" ht="27.6" x14ac:dyDescent="0.3">
      <c r="A18" s="7">
        <v>11</v>
      </c>
      <c r="B18" s="44"/>
      <c r="C18" s="69"/>
      <c r="D18" s="70"/>
      <c r="E18" s="10"/>
      <c r="F18" s="10"/>
      <c r="G18" s="12" t="s">
        <v>42</v>
      </c>
      <c r="H18" s="15" t="s">
        <v>43</v>
      </c>
      <c r="I18" s="67">
        <v>1</v>
      </c>
      <c r="J18" s="10">
        <v>92.5</v>
      </c>
      <c r="K18" s="11">
        <f t="shared" si="3"/>
        <v>92.5</v>
      </c>
    </row>
    <row r="19" spans="1:11" ht="27.6" x14ac:dyDescent="0.3">
      <c r="A19" s="7">
        <v>12</v>
      </c>
      <c r="B19" s="7" t="s">
        <v>77</v>
      </c>
      <c r="C19" s="21" t="s">
        <v>52</v>
      </c>
      <c r="D19" s="11">
        <v>1</v>
      </c>
      <c r="E19" s="11">
        <v>750</v>
      </c>
      <c r="F19" s="10">
        <f t="shared" si="4"/>
        <v>750</v>
      </c>
      <c r="G19" s="12" t="s">
        <v>145</v>
      </c>
      <c r="H19" s="15" t="s">
        <v>41</v>
      </c>
      <c r="I19" s="11">
        <v>1</v>
      </c>
      <c r="J19" s="115" t="s">
        <v>146</v>
      </c>
      <c r="K19" s="11">
        <v>0</v>
      </c>
    </row>
    <row r="20" spans="1:11" ht="27.6" x14ac:dyDescent="0.3">
      <c r="A20" s="7">
        <v>13</v>
      </c>
      <c r="B20" s="7"/>
      <c r="C20" s="21"/>
      <c r="D20" s="11"/>
      <c r="E20" s="11"/>
      <c r="F20" s="10"/>
      <c r="G20" s="12" t="s">
        <v>47</v>
      </c>
      <c r="H20" s="15" t="s">
        <v>41</v>
      </c>
      <c r="I20" s="11">
        <v>1</v>
      </c>
      <c r="J20" s="11">
        <f>1105*0.8</f>
        <v>884</v>
      </c>
      <c r="K20" s="11">
        <f t="shared" si="3"/>
        <v>884</v>
      </c>
    </row>
    <row r="21" spans="1:11" ht="27.6" x14ac:dyDescent="0.3">
      <c r="A21" s="7">
        <v>14</v>
      </c>
      <c r="B21" s="7"/>
      <c r="C21" s="21"/>
      <c r="D21" s="11"/>
      <c r="E21" s="11"/>
      <c r="F21" s="10"/>
      <c r="G21" s="12" t="s">
        <v>156</v>
      </c>
      <c r="H21" s="15" t="s">
        <v>35</v>
      </c>
      <c r="I21" s="11">
        <v>1</v>
      </c>
      <c r="J21" s="11">
        <f>1322*0.8</f>
        <v>1057.6000000000001</v>
      </c>
      <c r="K21" s="11">
        <f t="shared" si="3"/>
        <v>1057.6000000000001</v>
      </c>
    </row>
    <row r="22" spans="1:11" ht="27.6" x14ac:dyDescent="0.3">
      <c r="A22" s="7">
        <v>15</v>
      </c>
      <c r="B22" s="7" t="s">
        <v>157</v>
      </c>
      <c r="C22" s="21" t="s">
        <v>41</v>
      </c>
      <c r="D22" s="11">
        <v>1</v>
      </c>
      <c r="E22" s="11">
        <v>300</v>
      </c>
      <c r="F22" s="10">
        <f t="shared" ref="F22" si="5">D22*E22</f>
        <v>300</v>
      </c>
      <c r="G22" s="12" t="s">
        <v>158</v>
      </c>
      <c r="H22" s="15" t="s">
        <v>41</v>
      </c>
      <c r="I22" s="11">
        <v>1</v>
      </c>
      <c r="J22" s="11">
        <f>215.5*0.8</f>
        <v>172.4</v>
      </c>
      <c r="K22" s="11">
        <f t="shared" si="3"/>
        <v>172.4</v>
      </c>
    </row>
    <row r="23" spans="1:11" ht="27.6" x14ac:dyDescent="0.3">
      <c r="A23" s="7">
        <v>16</v>
      </c>
      <c r="B23" s="7"/>
      <c r="C23" s="21"/>
      <c r="D23" s="11"/>
      <c r="E23" s="11"/>
      <c r="F23" s="10"/>
      <c r="G23" s="12" t="s">
        <v>149</v>
      </c>
      <c r="H23" s="15" t="s">
        <v>41</v>
      </c>
      <c r="I23" s="11">
        <v>1</v>
      </c>
      <c r="J23" s="11">
        <f>2305*0.8</f>
        <v>1844</v>
      </c>
      <c r="K23" s="11">
        <f t="shared" si="3"/>
        <v>1844</v>
      </c>
    </row>
    <row r="24" spans="1:11" ht="27.6" x14ac:dyDescent="0.3">
      <c r="A24" s="7">
        <v>17</v>
      </c>
      <c r="B24" s="7"/>
      <c r="C24" s="21"/>
      <c r="D24" s="11"/>
      <c r="E24" s="11"/>
      <c r="F24" s="10"/>
      <c r="G24" s="12" t="s">
        <v>159</v>
      </c>
      <c r="H24" s="15" t="s">
        <v>41</v>
      </c>
      <c r="I24" s="11">
        <v>1</v>
      </c>
      <c r="J24" s="11">
        <f>658.3*0.8</f>
        <v>526.64</v>
      </c>
      <c r="K24" s="11">
        <f t="shared" si="3"/>
        <v>526.64</v>
      </c>
    </row>
    <row r="25" spans="1:11" ht="27.6" x14ac:dyDescent="0.3">
      <c r="A25" s="7">
        <v>18</v>
      </c>
      <c r="B25" s="7"/>
      <c r="C25" s="21"/>
      <c r="D25" s="11"/>
      <c r="E25" s="11"/>
      <c r="F25" s="10"/>
      <c r="G25" s="12" t="s">
        <v>160</v>
      </c>
      <c r="H25" s="15" t="s">
        <v>41</v>
      </c>
      <c r="I25" s="11">
        <v>1</v>
      </c>
      <c r="J25" s="11">
        <f>700*0.8</f>
        <v>560</v>
      </c>
      <c r="K25" s="11">
        <f t="shared" si="3"/>
        <v>560</v>
      </c>
    </row>
    <row r="26" spans="1:11" ht="27.6" x14ac:dyDescent="0.3">
      <c r="A26" s="7"/>
      <c r="B26" s="141" t="s">
        <v>172</v>
      </c>
      <c r="C26" s="142" t="s">
        <v>41</v>
      </c>
      <c r="D26" s="11">
        <v>15</v>
      </c>
      <c r="E26" s="60">
        <v>20</v>
      </c>
      <c r="F26" s="140">
        <f>D26*E26</f>
        <v>300</v>
      </c>
      <c r="G26" s="143" t="s">
        <v>173</v>
      </c>
      <c r="H26" s="142" t="s">
        <v>41</v>
      </c>
      <c r="I26" s="144">
        <v>15</v>
      </c>
      <c r="J26" s="115" t="s">
        <v>146</v>
      </c>
      <c r="K26" s="145">
        <v>0</v>
      </c>
    </row>
    <row r="27" spans="1:11" x14ac:dyDescent="0.3">
      <c r="A27" s="7"/>
      <c r="B27" s="141"/>
      <c r="C27" s="142"/>
      <c r="D27" s="11"/>
      <c r="E27" s="60"/>
      <c r="F27" s="140"/>
      <c r="G27" s="12" t="s">
        <v>174</v>
      </c>
      <c r="H27" s="146" t="s">
        <v>41</v>
      </c>
      <c r="I27" s="147">
        <v>3</v>
      </c>
      <c r="J27" s="115">
        <v>25</v>
      </c>
      <c r="K27" s="60">
        <f t="shared" ref="K27:K29" si="6">I27*J27</f>
        <v>75</v>
      </c>
    </row>
    <row r="28" spans="1:11" x14ac:dyDescent="0.3">
      <c r="A28" s="7"/>
      <c r="B28" s="141"/>
      <c r="C28" s="142"/>
      <c r="D28" s="11"/>
      <c r="E28" s="60"/>
      <c r="F28" s="140"/>
      <c r="G28" s="12" t="s">
        <v>175</v>
      </c>
      <c r="H28" s="146" t="s">
        <v>41</v>
      </c>
      <c r="I28" s="147">
        <v>30</v>
      </c>
      <c r="J28" s="115">
        <v>23.34</v>
      </c>
      <c r="K28" s="60">
        <f t="shared" si="6"/>
        <v>700.2</v>
      </c>
    </row>
    <row r="29" spans="1:11" x14ac:dyDescent="0.3">
      <c r="A29" s="7"/>
      <c r="B29" s="141"/>
      <c r="C29" s="142"/>
      <c r="D29" s="11"/>
      <c r="E29" s="60"/>
      <c r="F29" s="140"/>
      <c r="G29" s="12" t="s">
        <v>176</v>
      </c>
      <c r="H29" s="146" t="s">
        <v>41</v>
      </c>
      <c r="I29" s="147">
        <v>1</v>
      </c>
      <c r="J29" s="115">
        <v>500</v>
      </c>
      <c r="K29" s="60">
        <f t="shared" si="6"/>
        <v>500</v>
      </c>
    </row>
    <row r="30" spans="1:11" ht="27.6" x14ac:dyDescent="0.3">
      <c r="A30" s="7"/>
      <c r="B30" s="7"/>
      <c r="C30" s="21"/>
      <c r="D30" s="11"/>
      <c r="E30" s="11"/>
      <c r="F30" s="10"/>
      <c r="G30" s="148" t="s">
        <v>177</v>
      </c>
      <c r="H30" s="149" t="s">
        <v>41</v>
      </c>
      <c r="I30" s="11">
        <v>1</v>
      </c>
      <c r="J30" s="115">
        <v>51.3</v>
      </c>
      <c r="K30" s="11">
        <f t="shared" ref="K30" si="7">J30*I30</f>
        <v>51.3</v>
      </c>
    </row>
    <row r="31" spans="1:11" ht="27.6" x14ac:dyDescent="0.3">
      <c r="A31" s="7"/>
      <c r="B31" s="7" t="s">
        <v>178</v>
      </c>
      <c r="C31" s="21" t="s">
        <v>41</v>
      </c>
      <c r="D31" s="11">
        <v>1</v>
      </c>
      <c r="E31" s="11">
        <v>150</v>
      </c>
      <c r="F31" s="11">
        <f t="shared" ref="F31" si="8">D31*E31</f>
        <v>150</v>
      </c>
      <c r="G31" s="148" t="s">
        <v>179</v>
      </c>
      <c r="H31" s="149" t="s">
        <v>41</v>
      </c>
      <c r="I31" s="150">
        <f>D31</f>
        <v>1</v>
      </c>
      <c r="J31" s="26">
        <v>135</v>
      </c>
      <c r="K31" s="43">
        <f t="shared" ref="K31:K32" si="9">I31*J31</f>
        <v>135</v>
      </c>
    </row>
    <row r="32" spans="1:11" ht="27.6" x14ac:dyDescent="0.3">
      <c r="A32" s="7"/>
      <c r="B32" s="44"/>
      <c r="C32" s="68"/>
      <c r="D32" s="149"/>
      <c r="E32" s="149"/>
      <c r="F32" s="11"/>
      <c r="G32" s="24" t="s">
        <v>180</v>
      </c>
      <c r="H32" s="25" t="s">
        <v>41</v>
      </c>
      <c r="I32" s="9">
        <v>1</v>
      </c>
      <c r="J32" s="26">
        <v>154</v>
      </c>
      <c r="K32" s="43">
        <f t="shared" si="9"/>
        <v>154</v>
      </c>
    </row>
    <row r="33" spans="1:11" x14ac:dyDescent="0.3">
      <c r="A33" s="7">
        <v>19</v>
      </c>
      <c r="B33" s="7" t="s">
        <v>78</v>
      </c>
      <c r="C33" s="21" t="s">
        <v>52</v>
      </c>
      <c r="D33" s="11">
        <v>1</v>
      </c>
      <c r="E33" s="11">
        <v>1500</v>
      </c>
      <c r="F33" s="10">
        <f t="shared" ref="F33:F34" si="10">D33*E33</f>
        <v>1500</v>
      </c>
      <c r="G33" s="12" t="s">
        <v>168</v>
      </c>
      <c r="H33" s="15" t="s">
        <v>35</v>
      </c>
      <c r="I33" s="11">
        <v>6</v>
      </c>
      <c r="J33" s="11">
        <v>86</v>
      </c>
      <c r="K33" s="11">
        <f t="shared" si="3"/>
        <v>516</v>
      </c>
    </row>
    <row r="34" spans="1:11" x14ac:dyDescent="0.3">
      <c r="A34" s="7">
        <v>20</v>
      </c>
      <c r="B34" s="7" t="s">
        <v>54</v>
      </c>
      <c r="C34" s="51" t="s">
        <v>38</v>
      </c>
      <c r="D34" s="11">
        <v>4</v>
      </c>
      <c r="E34" s="11">
        <v>25</v>
      </c>
      <c r="F34" s="10">
        <f t="shared" si="10"/>
        <v>100</v>
      </c>
      <c r="G34" s="72" t="s">
        <v>56</v>
      </c>
      <c r="H34" s="73" t="s">
        <v>41</v>
      </c>
      <c r="I34" s="67">
        <v>2</v>
      </c>
      <c r="J34" s="63">
        <v>30.83</v>
      </c>
      <c r="K34" s="11">
        <f t="shared" si="3"/>
        <v>61.66</v>
      </c>
    </row>
    <row r="35" spans="1:11" ht="41.4" x14ac:dyDescent="0.3">
      <c r="A35" s="7">
        <v>21</v>
      </c>
      <c r="B35" s="74" t="s">
        <v>79</v>
      </c>
      <c r="C35" s="75"/>
      <c r="D35" s="75"/>
      <c r="E35" s="76"/>
      <c r="F35" s="77">
        <f>SUM(F15:F34)</f>
        <v>7573</v>
      </c>
      <c r="G35" s="53" t="s">
        <v>80</v>
      </c>
      <c r="H35" s="75"/>
      <c r="I35" s="75"/>
      <c r="J35" s="75"/>
      <c r="K35" s="77">
        <f>SUM(K15:K34)</f>
        <v>15608.5</v>
      </c>
    </row>
    <row r="36" spans="1:11" x14ac:dyDescent="0.3">
      <c r="A36" s="7">
        <v>22</v>
      </c>
      <c r="B36" s="40" t="s">
        <v>81</v>
      </c>
      <c r="C36" s="51"/>
      <c r="D36" s="43"/>
      <c r="E36" s="43"/>
      <c r="F36" s="78"/>
      <c r="G36" s="79"/>
      <c r="H36" s="80"/>
      <c r="I36" s="43"/>
      <c r="J36" s="43"/>
      <c r="K36" s="43"/>
    </row>
    <row r="37" spans="1:11" ht="27.6" x14ac:dyDescent="0.3">
      <c r="A37" s="7">
        <v>23</v>
      </c>
      <c r="B37" s="7" t="s">
        <v>147</v>
      </c>
      <c r="C37" s="59" t="s">
        <v>52</v>
      </c>
      <c r="D37" s="11">
        <v>1</v>
      </c>
      <c r="E37" s="11">
        <v>1000</v>
      </c>
      <c r="F37" s="11">
        <f t="shared" ref="F37" si="11">D37*E37</f>
        <v>1000</v>
      </c>
      <c r="G37" s="12" t="s">
        <v>142</v>
      </c>
      <c r="H37" s="15" t="s">
        <v>41</v>
      </c>
      <c r="I37" s="11">
        <v>1</v>
      </c>
      <c r="J37" s="115" t="s">
        <v>146</v>
      </c>
      <c r="K37" s="11">
        <v>0</v>
      </c>
    </row>
    <row r="38" spans="1:11" x14ac:dyDescent="0.3">
      <c r="A38" s="7">
        <v>24</v>
      </c>
      <c r="B38" s="7"/>
      <c r="C38" s="59"/>
      <c r="D38" s="11"/>
      <c r="E38" s="11"/>
      <c r="F38" s="11"/>
      <c r="G38" s="12" t="s">
        <v>45</v>
      </c>
      <c r="H38" s="15" t="s">
        <v>41</v>
      </c>
      <c r="I38" s="11">
        <v>1</v>
      </c>
      <c r="J38" s="11">
        <v>200</v>
      </c>
      <c r="K38" s="43">
        <f t="shared" ref="K38:K44" si="12">I38*J38</f>
        <v>200</v>
      </c>
    </row>
    <row r="39" spans="1:11" ht="27.6" x14ac:dyDescent="0.3">
      <c r="A39" s="7">
        <v>25</v>
      </c>
      <c r="B39" s="7"/>
      <c r="C39" s="59"/>
      <c r="D39" s="11"/>
      <c r="E39" s="11"/>
      <c r="F39" s="11"/>
      <c r="G39" s="12" t="s">
        <v>162</v>
      </c>
      <c r="H39" s="15" t="s">
        <v>41</v>
      </c>
      <c r="I39" s="11">
        <v>1</v>
      </c>
      <c r="J39" s="115" t="s">
        <v>146</v>
      </c>
      <c r="K39" s="11">
        <v>0</v>
      </c>
    </row>
    <row r="40" spans="1:11" x14ac:dyDescent="0.3">
      <c r="A40" s="7">
        <v>26</v>
      </c>
      <c r="B40" s="7"/>
      <c r="C40" s="59"/>
      <c r="D40" s="11"/>
      <c r="E40" s="11"/>
      <c r="F40" s="11"/>
      <c r="G40" s="12" t="s">
        <v>151</v>
      </c>
      <c r="H40" s="15" t="s">
        <v>41</v>
      </c>
      <c r="I40" s="11">
        <v>1</v>
      </c>
      <c r="J40" s="11">
        <v>400</v>
      </c>
      <c r="K40" s="43">
        <f t="shared" si="12"/>
        <v>400</v>
      </c>
    </row>
    <row r="41" spans="1:11" x14ac:dyDescent="0.3">
      <c r="A41" s="7">
        <v>27</v>
      </c>
      <c r="B41" s="81"/>
      <c r="C41" s="21"/>
      <c r="D41" s="82"/>
      <c r="E41" s="11"/>
      <c r="F41" s="11"/>
      <c r="G41" s="12" t="s">
        <v>152</v>
      </c>
      <c r="H41" s="15" t="s">
        <v>35</v>
      </c>
      <c r="I41" s="11">
        <v>8</v>
      </c>
      <c r="J41" s="11">
        <v>3</v>
      </c>
      <c r="K41" s="43">
        <f t="shared" si="12"/>
        <v>24</v>
      </c>
    </row>
    <row r="42" spans="1:11" x14ac:dyDescent="0.3">
      <c r="A42" s="7">
        <v>28</v>
      </c>
      <c r="B42" s="81"/>
      <c r="C42" s="21"/>
      <c r="D42" s="82"/>
      <c r="E42" s="11"/>
      <c r="F42" s="11"/>
      <c r="G42" s="12" t="s">
        <v>163</v>
      </c>
      <c r="H42" s="15" t="s">
        <v>41</v>
      </c>
      <c r="I42" s="11">
        <v>1</v>
      </c>
      <c r="J42" s="11">
        <v>150</v>
      </c>
      <c r="K42" s="43">
        <f t="shared" si="12"/>
        <v>150</v>
      </c>
    </row>
    <row r="43" spans="1:11" ht="27.6" x14ac:dyDescent="0.3">
      <c r="A43" s="7">
        <v>29</v>
      </c>
      <c r="B43" s="81"/>
      <c r="C43" s="21"/>
      <c r="D43" s="82"/>
      <c r="E43" s="11"/>
      <c r="F43" s="11"/>
      <c r="G43" s="12" t="s">
        <v>50</v>
      </c>
      <c r="H43" s="15" t="s">
        <v>41</v>
      </c>
      <c r="I43" s="11">
        <v>4</v>
      </c>
      <c r="J43" s="11">
        <f>359*0.8</f>
        <v>287.2</v>
      </c>
      <c r="K43" s="43">
        <f t="shared" si="12"/>
        <v>1148.8</v>
      </c>
    </row>
    <row r="44" spans="1:11" ht="27.6" x14ac:dyDescent="0.3">
      <c r="A44" s="7">
        <v>30</v>
      </c>
      <c r="B44" s="81"/>
      <c r="C44" s="21"/>
      <c r="D44" s="82"/>
      <c r="E44" s="11"/>
      <c r="F44" s="11"/>
      <c r="G44" s="12" t="s">
        <v>53</v>
      </c>
      <c r="H44" s="51" t="s">
        <v>38</v>
      </c>
      <c r="I44" s="11">
        <v>3</v>
      </c>
      <c r="J44" s="11">
        <f>41*0.8</f>
        <v>32.800000000000004</v>
      </c>
      <c r="K44" s="43">
        <f t="shared" si="12"/>
        <v>98.4</v>
      </c>
    </row>
    <row r="45" spans="1:11" x14ac:dyDescent="0.3">
      <c r="A45" s="7">
        <v>31</v>
      </c>
      <c r="B45" s="81"/>
      <c r="C45" s="21"/>
      <c r="D45" s="82"/>
      <c r="E45" s="11"/>
      <c r="F45" s="11"/>
      <c r="G45" s="12" t="s">
        <v>165</v>
      </c>
      <c r="H45" s="15" t="s">
        <v>41</v>
      </c>
      <c r="I45" s="11">
        <v>0</v>
      </c>
      <c r="J45" s="11">
        <v>360</v>
      </c>
      <c r="K45" s="43">
        <f>I45*J45</f>
        <v>0</v>
      </c>
    </row>
    <row r="46" spans="1:11" x14ac:dyDescent="0.3">
      <c r="A46" s="7">
        <v>32</v>
      </c>
      <c r="B46" s="40"/>
      <c r="C46" s="51"/>
      <c r="D46" s="43"/>
      <c r="E46" s="43"/>
      <c r="F46" s="78"/>
      <c r="G46" s="12"/>
      <c r="H46" s="15"/>
      <c r="I46" s="11"/>
      <c r="J46" s="115"/>
      <c r="K46" s="11"/>
    </row>
    <row r="47" spans="1:11" ht="27.6" x14ac:dyDescent="0.3">
      <c r="A47" s="7">
        <v>33</v>
      </c>
      <c r="B47" s="53" t="s">
        <v>82</v>
      </c>
      <c r="C47" s="54"/>
      <c r="D47" s="55"/>
      <c r="E47" s="55"/>
      <c r="F47" s="55">
        <f>SUM(F37:F46)</f>
        <v>1000</v>
      </c>
      <c r="G47" s="84" t="s">
        <v>83</v>
      </c>
      <c r="H47" s="56"/>
      <c r="I47" s="55"/>
      <c r="J47" s="65"/>
      <c r="K47" s="55">
        <f>SUM(K37:K46)</f>
        <v>2021.2</v>
      </c>
    </row>
    <row r="48" spans="1:11" x14ac:dyDescent="0.3">
      <c r="A48" s="7">
        <v>34</v>
      </c>
      <c r="B48" s="85"/>
      <c r="C48" s="86"/>
      <c r="D48" s="85"/>
      <c r="E48" s="86"/>
      <c r="F48" s="87"/>
      <c r="G48" s="88" t="s">
        <v>84</v>
      </c>
      <c r="H48" s="89"/>
      <c r="I48" s="90"/>
      <c r="J48" s="90"/>
      <c r="K48" s="91">
        <f>K47+K35+K13+K9</f>
        <v>17629.7</v>
      </c>
    </row>
    <row r="49" spans="1:12" ht="27.6" x14ac:dyDescent="0.3">
      <c r="A49" s="7">
        <v>35</v>
      </c>
      <c r="B49" s="88" t="s">
        <v>85</v>
      </c>
      <c r="C49" s="89"/>
      <c r="D49" s="92"/>
      <c r="E49" s="87"/>
      <c r="F49" s="93">
        <f>F9+F47+F35+F13</f>
        <v>8653</v>
      </c>
      <c r="G49" s="94" t="s">
        <v>86</v>
      </c>
      <c r="H49" s="95">
        <v>0.03</v>
      </c>
      <c r="I49" s="90"/>
      <c r="J49" s="90"/>
      <c r="K49" s="91">
        <f>K48*H49</f>
        <v>528.89099999999996</v>
      </c>
    </row>
    <row r="50" spans="1:12" x14ac:dyDescent="0.3">
      <c r="A50" s="7">
        <v>36</v>
      </c>
      <c r="B50" s="94"/>
      <c r="C50" s="96"/>
      <c r="D50" s="92"/>
      <c r="E50" s="87"/>
      <c r="F50" s="93"/>
      <c r="G50" s="97" t="s">
        <v>87</v>
      </c>
      <c r="H50" s="89"/>
      <c r="I50" s="90"/>
      <c r="J50" s="90"/>
      <c r="K50" s="91">
        <f>K48+K49</f>
        <v>18158.591</v>
      </c>
    </row>
    <row r="51" spans="1:12" x14ac:dyDescent="0.3">
      <c r="A51" s="7">
        <v>37</v>
      </c>
      <c r="B51" s="97" t="s">
        <v>88</v>
      </c>
      <c r="C51" s="98"/>
      <c r="D51" s="92"/>
      <c r="E51" s="43"/>
      <c r="F51" s="93">
        <f>F49</f>
        <v>8653</v>
      </c>
      <c r="G51" s="97" t="s">
        <v>89</v>
      </c>
      <c r="H51" s="98"/>
      <c r="I51" s="90"/>
      <c r="J51" s="90"/>
      <c r="K51" s="91">
        <f>F51+K50</f>
        <v>26811.591</v>
      </c>
    </row>
    <row r="52" spans="1:12" x14ac:dyDescent="0.3">
      <c r="A52" s="7">
        <v>38</v>
      </c>
      <c r="B52" s="99"/>
      <c r="C52" s="98"/>
      <c r="D52" s="99"/>
      <c r="E52" s="98"/>
      <c r="F52" s="99"/>
      <c r="G52" s="97" t="s">
        <v>90</v>
      </c>
      <c r="H52" s="98"/>
      <c r="I52" s="90"/>
      <c r="J52" s="90"/>
      <c r="K52" s="91">
        <f>K53/6</f>
        <v>5362.3181999999997</v>
      </c>
    </row>
    <row r="53" spans="1:12" x14ac:dyDescent="0.3">
      <c r="A53" s="7">
        <v>39</v>
      </c>
      <c r="B53" s="99"/>
      <c r="C53" s="98"/>
      <c r="D53" s="99"/>
      <c r="E53" s="98"/>
      <c r="F53" s="99"/>
      <c r="G53" s="97" t="s">
        <v>91</v>
      </c>
      <c r="H53" s="98"/>
      <c r="I53" s="90"/>
      <c r="J53" s="90"/>
      <c r="K53" s="91">
        <f>K51*1.2</f>
        <v>32173.909199999998</v>
      </c>
    </row>
    <row r="55" spans="1:12" ht="15.6" x14ac:dyDescent="0.3">
      <c r="B55" s="100"/>
      <c r="C55" s="34"/>
      <c r="D55" s="34"/>
      <c r="E55" s="34"/>
      <c r="F55" s="34"/>
      <c r="G55" s="34"/>
      <c r="H55" s="34"/>
      <c r="I55" s="34"/>
      <c r="J55" s="34"/>
      <c r="K55" s="34"/>
      <c r="L55" s="34"/>
    </row>
    <row r="56" spans="1:12" ht="14.4" customHeight="1" x14ac:dyDescent="0.5">
      <c r="B56" s="202" t="s">
        <v>139</v>
      </c>
      <c r="C56" s="202"/>
      <c r="D56" s="202"/>
      <c r="E56" s="202"/>
      <c r="F56" s="202"/>
      <c r="G56" s="202"/>
      <c r="H56" s="162"/>
      <c r="I56" s="34"/>
      <c r="J56" s="34"/>
      <c r="K56" s="34"/>
      <c r="L56" s="34"/>
    </row>
    <row r="57" spans="1:12" ht="14.4" customHeight="1" x14ac:dyDescent="0.5">
      <c r="B57" s="202"/>
      <c r="C57" s="202"/>
      <c r="D57" s="202"/>
      <c r="E57" s="202"/>
      <c r="F57" s="202"/>
      <c r="G57" s="202"/>
      <c r="H57" s="162"/>
    </row>
  </sheetData>
  <mergeCells count="3">
    <mergeCell ref="B2:L2"/>
    <mergeCell ref="B3:L4"/>
    <mergeCell ref="B56:G57"/>
  </mergeCells>
  <hyperlinks>
    <hyperlink ref="B1" location="Загальна!A1" display="Загальн" xr:uid="{80502C30-2EC5-4AB4-A5C5-170BB0DC0593}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DD5E9-9A2D-45E6-90EB-B2C6265C9525}">
  <sheetPr>
    <tabColor rgb="FF92D050"/>
  </sheetPr>
  <dimension ref="A1:L58"/>
  <sheetViews>
    <sheetView showGridLines="0" topLeftCell="A36" zoomScale="70" zoomScaleNormal="70" workbookViewId="0">
      <selection activeCell="G45" sqref="G45:K45"/>
    </sheetView>
  </sheetViews>
  <sheetFormatPr defaultRowHeight="14.4" x14ac:dyDescent="0.3"/>
  <cols>
    <col min="1" max="1" width="4.6640625" customWidth="1"/>
    <col min="2" max="2" width="59.21875" customWidth="1"/>
    <col min="3" max="3" width="10.77734375" customWidth="1"/>
    <col min="4" max="4" width="9.6640625" customWidth="1"/>
    <col min="5" max="5" width="8.6640625" bestFit="1" customWidth="1"/>
    <col min="6" max="6" width="9" customWidth="1"/>
    <col min="7" max="7" width="55.21875" customWidth="1"/>
    <col min="8" max="8" width="9.77734375" customWidth="1"/>
    <col min="11" max="11" width="13.6640625" customWidth="1"/>
    <col min="12" max="12" width="15.33203125" customWidth="1"/>
  </cols>
  <sheetData>
    <row r="1" spans="1:12" x14ac:dyDescent="0.3">
      <c r="B1" s="160" t="s">
        <v>189</v>
      </c>
      <c r="C1" s="31"/>
      <c r="D1" s="29"/>
      <c r="E1" s="29"/>
      <c r="F1" s="29"/>
      <c r="G1" s="29"/>
      <c r="H1" s="32"/>
    </row>
    <row r="2" spans="1:12" x14ac:dyDescent="0.3">
      <c r="B2" s="201" t="s">
        <v>92</v>
      </c>
      <c r="C2" s="201"/>
      <c r="D2" s="201"/>
      <c r="E2" s="201"/>
      <c r="F2" s="201"/>
      <c r="G2" s="201"/>
      <c r="H2" s="201"/>
      <c r="I2" s="201"/>
      <c r="J2" s="201"/>
      <c r="K2" s="201"/>
      <c r="L2" s="201"/>
    </row>
    <row r="3" spans="1:12" x14ac:dyDescent="0.3">
      <c r="B3" s="201" t="s">
        <v>57</v>
      </c>
      <c r="C3" s="201"/>
      <c r="D3" s="201"/>
      <c r="E3" s="201"/>
      <c r="F3" s="201"/>
      <c r="G3" s="201"/>
      <c r="H3" s="201"/>
      <c r="I3" s="201"/>
      <c r="J3" s="201"/>
      <c r="K3" s="201"/>
      <c r="L3" s="201"/>
    </row>
    <row r="4" spans="1:12" x14ac:dyDescent="0.3">
      <c r="B4" s="201"/>
      <c r="C4" s="201"/>
      <c r="D4" s="201"/>
      <c r="E4" s="201"/>
      <c r="F4" s="201"/>
      <c r="G4" s="201"/>
      <c r="H4" s="201"/>
      <c r="I4" s="201"/>
      <c r="J4" s="201"/>
      <c r="K4" s="201"/>
      <c r="L4" s="201"/>
    </row>
    <row r="5" spans="1:12" ht="96.6" x14ac:dyDescent="0.3">
      <c r="A5" s="35" t="s">
        <v>58</v>
      </c>
      <c r="B5" s="36" t="s">
        <v>59</v>
      </c>
      <c r="C5" s="35" t="s">
        <v>33</v>
      </c>
      <c r="D5" s="37" t="s">
        <v>60</v>
      </c>
      <c r="E5" s="37" t="s">
        <v>61</v>
      </c>
      <c r="F5" s="37" t="s">
        <v>62</v>
      </c>
      <c r="G5" s="35" t="s">
        <v>63</v>
      </c>
      <c r="H5" s="35" t="s">
        <v>64</v>
      </c>
      <c r="I5" s="37" t="s">
        <v>65</v>
      </c>
      <c r="J5" s="37" t="s">
        <v>66</v>
      </c>
      <c r="K5" s="37" t="s">
        <v>67</v>
      </c>
    </row>
    <row r="6" spans="1:12" x14ac:dyDescent="0.3">
      <c r="A6" s="39"/>
      <c r="B6" s="40" t="s">
        <v>68</v>
      </c>
      <c r="C6" s="41"/>
      <c r="D6" s="42"/>
      <c r="E6" s="43"/>
      <c r="F6" s="42"/>
      <c r="G6" s="44"/>
      <c r="H6" s="41"/>
      <c r="I6" s="42"/>
      <c r="J6" s="42"/>
      <c r="K6" s="42"/>
    </row>
    <row r="7" spans="1:12" x14ac:dyDescent="0.3">
      <c r="A7" s="7">
        <v>1</v>
      </c>
      <c r="B7" s="45"/>
      <c r="C7" s="46"/>
      <c r="D7" s="47"/>
      <c r="E7" s="48"/>
      <c r="F7" s="49">
        <f>D7*E7</f>
        <v>0</v>
      </c>
      <c r="G7" s="50"/>
      <c r="H7" s="50"/>
      <c r="I7" s="50"/>
      <c r="J7" s="50"/>
      <c r="K7" s="19">
        <f t="shared" ref="K7:K8" si="0">J7*I7</f>
        <v>0</v>
      </c>
    </row>
    <row r="8" spans="1:12" x14ac:dyDescent="0.3">
      <c r="A8" s="7">
        <v>2</v>
      </c>
      <c r="B8" s="44"/>
      <c r="C8" s="51"/>
      <c r="D8" s="52"/>
      <c r="E8" s="49"/>
      <c r="F8" s="49">
        <f>D8*E8</f>
        <v>0</v>
      </c>
      <c r="G8" s="50"/>
      <c r="H8" s="50"/>
      <c r="I8" s="50"/>
      <c r="J8" s="50"/>
      <c r="K8" s="19">
        <f t="shared" si="0"/>
        <v>0</v>
      </c>
    </row>
    <row r="9" spans="1:12" ht="27.6" x14ac:dyDescent="0.3">
      <c r="A9" s="7">
        <v>3</v>
      </c>
      <c r="B9" s="53" t="s">
        <v>69</v>
      </c>
      <c r="C9" s="54"/>
      <c r="D9" s="55"/>
      <c r="E9" s="55"/>
      <c r="F9" s="55">
        <f>SUM(F7:F8)</f>
        <v>0</v>
      </c>
      <c r="G9" s="53" t="s">
        <v>70</v>
      </c>
      <c r="H9" s="56"/>
      <c r="I9" s="55"/>
      <c r="J9" s="57"/>
      <c r="K9" s="58">
        <f>SUM(K7:K7)</f>
        <v>0</v>
      </c>
    </row>
    <row r="10" spans="1:12" x14ac:dyDescent="0.3">
      <c r="A10" s="7">
        <v>4</v>
      </c>
      <c r="B10" s="40" t="s">
        <v>71</v>
      </c>
      <c r="C10" s="59"/>
      <c r="D10" s="60"/>
      <c r="E10" s="60"/>
      <c r="F10" s="60"/>
      <c r="G10" s="7"/>
      <c r="H10" s="21"/>
      <c r="I10" s="21"/>
      <c r="J10" s="21"/>
      <c r="K10" s="19"/>
    </row>
    <row r="11" spans="1:12" x14ac:dyDescent="0.3">
      <c r="A11" s="7">
        <v>5</v>
      </c>
      <c r="B11" s="45" t="s">
        <v>72</v>
      </c>
      <c r="C11" s="59" t="s">
        <v>41</v>
      </c>
      <c r="D11" s="11">
        <v>1</v>
      </c>
      <c r="E11" s="11">
        <v>80</v>
      </c>
      <c r="F11" s="60">
        <f>D11*E11</f>
        <v>80</v>
      </c>
      <c r="G11" s="62"/>
      <c r="H11" s="63"/>
      <c r="I11" s="63"/>
      <c r="J11" s="63"/>
      <c r="K11" s="19">
        <f t="shared" ref="K11:K12" si="1">J11*I11</f>
        <v>0</v>
      </c>
    </row>
    <row r="12" spans="1:12" x14ac:dyDescent="0.3">
      <c r="A12" s="7">
        <v>6</v>
      </c>
      <c r="B12" s="44"/>
      <c r="C12" s="59"/>
      <c r="D12" s="11"/>
      <c r="E12" s="60"/>
      <c r="F12" s="60">
        <f t="shared" ref="F12" si="2">D12*E12</f>
        <v>0</v>
      </c>
      <c r="G12" s="62"/>
      <c r="H12" s="63"/>
      <c r="I12" s="63"/>
      <c r="J12" s="63"/>
      <c r="K12" s="19">
        <f t="shared" si="1"/>
        <v>0</v>
      </c>
    </row>
    <row r="13" spans="1:12" ht="27.6" x14ac:dyDescent="0.3">
      <c r="A13" s="7">
        <v>7</v>
      </c>
      <c r="B13" s="53" t="s">
        <v>73</v>
      </c>
      <c r="C13" s="54"/>
      <c r="D13" s="55"/>
      <c r="E13" s="65"/>
      <c r="F13" s="55">
        <f>SUM(F11:F12)</f>
        <v>80</v>
      </c>
      <c r="G13" s="53" t="s">
        <v>74</v>
      </c>
      <c r="H13" s="56"/>
      <c r="I13" s="55"/>
      <c r="J13" s="57"/>
      <c r="K13" s="58">
        <f>SUM(K10:K11)</f>
        <v>0</v>
      </c>
    </row>
    <row r="14" spans="1:12" x14ac:dyDescent="0.3">
      <c r="A14" s="7">
        <v>8</v>
      </c>
      <c r="B14" s="40" t="s">
        <v>75</v>
      </c>
      <c r="C14" s="51"/>
      <c r="D14" s="43"/>
      <c r="E14" s="43"/>
      <c r="F14" s="43"/>
      <c r="G14" s="7"/>
      <c r="H14" s="21"/>
      <c r="I14" s="19"/>
      <c r="J14" s="19"/>
      <c r="K14" s="19"/>
    </row>
    <row r="15" spans="1:12" x14ac:dyDescent="0.3">
      <c r="A15" s="7">
        <v>9</v>
      </c>
      <c r="B15" s="7" t="s">
        <v>76</v>
      </c>
      <c r="C15" s="51" t="s">
        <v>38</v>
      </c>
      <c r="D15" s="11">
        <v>40</v>
      </c>
      <c r="E15" s="10">
        <v>31</v>
      </c>
      <c r="F15" s="10">
        <f>D15*E15</f>
        <v>1240</v>
      </c>
      <c r="G15" s="7" t="s">
        <v>155</v>
      </c>
      <c r="H15" s="8" t="s">
        <v>35</v>
      </c>
      <c r="I15" s="67">
        <f>D15*1.05</f>
        <v>42</v>
      </c>
      <c r="J15" s="10">
        <f>149*0.8</f>
        <v>119.2</v>
      </c>
      <c r="K15" s="11">
        <f t="shared" ref="K15:K35" si="3">J15*I15</f>
        <v>5006.4000000000005</v>
      </c>
    </row>
    <row r="16" spans="1:12" ht="41.4" x14ac:dyDescent="0.3">
      <c r="A16" s="7">
        <v>10</v>
      </c>
      <c r="B16" s="7" t="s">
        <v>37</v>
      </c>
      <c r="C16" s="68" t="s">
        <v>38</v>
      </c>
      <c r="D16" s="11">
        <v>35</v>
      </c>
      <c r="E16" s="10">
        <v>25</v>
      </c>
      <c r="F16" s="10">
        <f t="shared" ref="F16:F20" si="4">D16*E16</f>
        <v>875</v>
      </c>
      <c r="G16" s="12" t="s">
        <v>143</v>
      </c>
      <c r="H16" s="8" t="s">
        <v>35</v>
      </c>
      <c r="I16" s="10">
        <f>D16</f>
        <v>35</v>
      </c>
      <c r="J16" s="10">
        <f>17.45*0.8</f>
        <v>13.96</v>
      </c>
      <c r="K16" s="11">
        <f t="shared" si="3"/>
        <v>488.6</v>
      </c>
    </row>
    <row r="17" spans="1:11" x14ac:dyDescent="0.3">
      <c r="A17" s="7"/>
      <c r="B17" s="7"/>
      <c r="C17" s="68"/>
      <c r="D17" s="11"/>
      <c r="E17" s="10"/>
      <c r="F17" s="10"/>
      <c r="G17" s="12" t="s">
        <v>181</v>
      </c>
      <c r="H17" s="15" t="s">
        <v>41</v>
      </c>
      <c r="I17" s="11">
        <v>1</v>
      </c>
      <c r="J17" s="11">
        <v>500</v>
      </c>
      <c r="K17" s="43">
        <f t="shared" ref="K17" si="5">I17*J17</f>
        <v>500</v>
      </c>
    </row>
    <row r="18" spans="1:11" x14ac:dyDescent="0.3">
      <c r="A18" s="7"/>
      <c r="B18" s="7" t="s">
        <v>170</v>
      </c>
      <c r="C18" s="51" t="s">
        <v>38</v>
      </c>
      <c r="D18" s="11">
        <v>42</v>
      </c>
      <c r="E18" s="10">
        <v>31</v>
      </c>
      <c r="F18" s="10">
        <f>D18*E18</f>
        <v>1302</v>
      </c>
      <c r="G18" s="44" t="s">
        <v>171</v>
      </c>
      <c r="H18" s="68" t="s">
        <v>35</v>
      </c>
      <c r="I18" s="139">
        <v>42</v>
      </c>
      <c r="J18" s="140">
        <v>24</v>
      </c>
      <c r="K18" s="60">
        <f t="shared" ref="K18" si="6">J18*I18</f>
        <v>1008</v>
      </c>
    </row>
    <row r="19" spans="1:11" x14ac:dyDescent="0.3">
      <c r="A19" s="7">
        <v>11</v>
      </c>
      <c r="B19" s="44"/>
      <c r="C19" s="69"/>
      <c r="D19" s="70"/>
      <c r="E19" s="10"/>
      <c r="F19" s="10"/>
      <c r="G19" s="12" t="s">
        <v>42</v>
      </c>
      <c r="H19" s="15" t="s">
        <v>43</v>
      </c>
      <c r="I19" s="67">
        <v>1</v>
      </c>
      <c r="J19" s="10">
        <v>92.5</v>
      </c>
      <c r="K19" s="11">
        <f t="shared" si="3"/>
        <v>92.5</v>
      </c>
    </row>
    <row r="20" spans="1:11" ht="55.2" x14ac:dyDescent="0.3">
      <c r="A20" s="7">
        <v>12</v>
      </c>
      <c r="B20" s="7" t="s">
        <v>77</v>
      </c>
      <c r="C20" s="21" t="s">
        <v>52</v>
      </c>
      <c r="D20" s="11">
        <v>1</v>
      </c>
      <c r="E20" s="11">
        <v>750</v>
      </c>
      <c r="F20" s="10">
        <f t="shared" si="4"/>
        <v>750</v>
      </c>
      <c r="G20" s="12" t="s">
        <v>145</v>
      </c>
      <c r="H20" s="15" t="s">
        <v>41</v>
      </c>
      <c r="I20" s="11">
        <v>1</v>
      </c>
      <c r="J20" s="115" t="s">
        <v>146</v>
      </c>
      <c r="K20" s="11">
        <v>0</v>
      </c>
    </row>
    <row r="21" spans="1:11" ht="27.6" x14ac:dyDescent="0.3">
      <c r="A21" s="7">
        <v>13</v>
      </c>
      <c r="B21" s="7"/>
      <c r="C21" s="21"/>
      <c r="D21" s="11"/>
      <c r="E21" s="11"/>
      <c r="F21" s="10"/>
      <c r="G21" s="12" t="s">
        <v>47</v>
      </c>
      <c r="H21" s="15" t="s">
        <v>41</v>
      </c>
      <c r="I21" s="11">
        <v>1</v>
      </c>
      <c r="J21" s="11">
        <f>1105*0.8</f>
        <v>884</v>
      </c>
      <c r="K21" s="11">
        <f t="shared" si="3"/>
        <v>884</v>
      </c>
    </row>
    <row r="22" spans="1:11" ht="27.6" x14ac:dyDescent="0.3">
      <c r="A22" s="7">
        <v>14</v>
      </c>
      <c r="B22" s="7"/>
      <c r="C22" s="21"/>
      <c r="D22" s="11"/>
      <c r="E22" s="11"/>
      <c r="F22" s="10"/>
      <c r="G22" s="12" t="s">
        <v>156</v>
      </c>
      <c r="H22" s="15" t="s">
        <v>35</v>
      </c>
      <c r="I22" s="11">
        <v>1</v>
      </c>
      <c r="J22" s="11">
        <f>1322*0.8</f>
        <v>1057.6000000000001</v>
      </c>
      <c r="K22" s="11">
        <f t="shared" si="3"/>
        <v>1057.6000000000001</v>
      </c>
    </row>
    <row r="23" spans="1:11" ht="27.6" x14ac:dyDescent="0.3">
      <c r="A23" s="7">
        <v>15</v>
      </c>
      <c r="B23" s="7" t="s">
        <v>157</v>
      </c>
      <c r="C23" s="21" t="s">
        <v>41</v>
      </c>
      <c r="D23" s="11">
        <v>1</v>
      </c>
      <c r="E23" s="11">
        <v>300</v>
      </c>
      <c r="F23" s="10">
        <f t="shared" ref="F23" si="7">D23*E23</f>
        <v>300</v>
      </c>
      <c r="G23" s="12" t="s">
        <v>158</v>
      </c>
      <c r="H23" s="15" t="s">
        <v>41</v>
      </c>
      <c r="I23" s="11">
        <v>1</v>
      </c>
      <c r="J23" s="11">
        <f>215.5*0.8</f>
        <v>172.4</v>
      </c>
      <c r="K23" s="11">
        <f t="shared" si="3"/>
        <v>172.4</v>
      </c>
    </row>
    <row r="24" spans="1:11" x14ac:dyDescent="0.3">
      <c r="A24" s="7">
        <v>16</v>
      </c>
      <c r="B24" s="7"/>
      <c r="C24" s="21"/>
      <c r="D24" s="11"/>
      <c r="E24" s="11"/>
      <c r="F24" s="10"/>
      <c r="G24" s="12" t="s">
        <v>149</v>
      </c>
      <c r="H24" s="15" t="s">
        <v>41</v>
      </c>
      <c r="I24" s="11">
        <v>1</v>
      </c>
      <c r="J24" s="11">
        <f>2305*0.8</f>
        <v>1844</v>
      </c>
      <c r="K24" s="11">
        <f t="shared" si="3"/>
        <v>1844</v>
      </c>
    </row>
    <row r="25" spans="1:11" x14ac:dyDescent="0.3">
      <c r="A25" s="7">
        <v>17</v>
      </c>
      <c r="B25" s="7"/>
      <c r="C25" s="21"/>
      <c r="D25" s="11"/>
      <c r="E25" s="11"/>
      <c r="F25" s="10"/>
      <c r="G25" s="12" t="s">
        <v>159</v>
      </c>
      <c r="H25" s="15" t="s">
        <v>41</v>
      </c>
      <c r="I25" s="11">
        <v>1</v>
      </c>
      <c r="J25" s="11">
        <f>658.3*0.8</f>
        <v>526.64</v>
      </c>
      <c r="K25" s="11">
        <f t="shared" si="3"/>
        <v>526.64</v>
      </c>
    </row>
    <row r="26" spans="1:11" ht="27.6" x14ac:dyDescent="0.3">
      <c r="A26" s="7">
        <v>18</v>
      </c>
      <c r="B26" s="7"/>
      <c r="C26" s="59"/>
      <c r="D26" s="11"/>
      <c r="E26" s="11"/>
      <c r="F26" s="10"/>
      <c r="G26" s="12" t="s">
        <v>160</v>
      </c>
      <c r="H26" s="15" t="s">
        <v>41</v>
      </c>
      <c r="I26" s="11">
        <v>1</v>
      </c>
      <c r="J26" s="11">
        <f>700*0.8</f>
        <v>560</v>
      </c>
      <c r="K26" s="11">
        <f t="shared" si="3"/>
        <v>560</v>
      </c>
    </row>
    <row r="27" spans="1:11" ht="55.2" x14ac:dyDescent="0.3">
      <c r="A27" s="7"/>
      <c r="B27" s="141" t="s">
        <v>172</v>
      </c>
      <c r="C27" s="142" t="s">
        <v>41</v>
      </c>
      <c r="D27" s="11">
        <v>15</v>
      </c>
      <c r="E27" s="60">
        <v>20</v>
      </c>
      <c r="F27" s="140">
        <f>D27*E27</f>
        <v>300</v>
      </c>
      <c r="G27" s="143" t="s">
        <v>173</v>
      </c>
      <c r="H27" s="142" t="s">
        <v>41</v>
      </c>
      <c r="I27" s="144">
        <v>15</v>
      </c>
      <c r="J27" s="115" t="s">
        <v>146</v>
      </c>
      <c r="K27" s="145">
        <v>0</v>
      </c>
    </row>
    <row r="28" spans="1:11" x14ac:dyDescent="0.3">
      <c r="A28" s="7"/>
      <c r="B28" s="141"/>
      <c r="C28" s="142"/>
      <c r="D28" s="11"/>
      <c r="E28" s="60"/>
      <c r="F28" s="140"/>
      <c r="G28" s="12" t="s">
        <v>174</v>
      </c>
      <c r="H28" s="146" t="s">
        <v>41</v>
      </c>
      <c r="I28" s="147">
        <v>3</v>
      </c>
      <c r="J28" s="115">
        <v>25</v>
      </c>
      <c r="K28" s="60">
        <f t="shared" ref="K28:K30" si="8">I28*J28</f>
        <v>75</v>
      </c>
    </row>
    <row r="29" spans="1:11" x14ac:dyDescent="0.3">
      <c r="A29" s="7"/>
      <c r="B29" s="141"/>
      <c r="C29" s="142"/>
      <c r="D29" s="11"/>
      <c r="E29" s="60"/>
      <c r="F29" s="140"/>
      <c r="G29" s="12" t="s">
        <v>175</v>
      </c>
      <c r="H29" s="146" t="s">
        <v>41</v>
      </c>
      <c r="I29" s="147">
        <v>30</v>
      </c>
      <c r="J29" s="115">
        <v>23.34</v>
      </c>
      <c r="K29" s="60">
        <f t="shared" si="8"/>
        <v>700.2</v>
      </c>
    </row>
    <row r="30" spans="1:11" x14ac:dyDescent="0.3">
      <c r="A30" s="7"/>
      <c r="B30" s="141"/>
      <c r="C30" s="142"/>
      <c r="D30" s="11"/>
      <c r="E30" s="60"/>
      <c r="F30" s="140"/>
      <c r="G30" s="12" t="s">
        <v>176</v>
      </c>
      <c r="H30" s="146" t="s">
        <v>41</v>
      </c>
      <c r="I30" s="147">
        <v>1</v>
      </c>
      <c r="J30" s="115">
        <v>500</v>
      </c>
      <c r="K30" s="60">
        <f t="shared" si="8"/>
        <v>500</v>
      </c>
    </row>
    <row r="31" spans="1:11" ht="27.6" x14ac:dyDescent="0.3">
      <c r="A31" s="7"/>
      <c r="B31" s="7"/>
      <c r="C31" s="21"/>
      <c r="D31" s="11"/>
      <c r="E31" s="11"/>
      <c r="F31" s="10"/>
      <c r="G31" s="148" t="s">
        <v>177</v>
      </c>
      <c r="H31" s="149" t="s">
        <v>41</v>
      </c>
      <c r="I31" s="11">
        <v>1</v>
      </c>
      <c r="J31" s="115">
        <v>51.3</v>
      </c>
      <c r="K31" s="11">
        <f t="shared" ref="K31" si="9">J31*I31</f>
        <v>51.3</v>
      </c>
    </row>
    <row r="32" spans="1:11" ht="27.6" x14ac:dyDescent="0.3">
      <c r="A32" s="7"/>
      <c r="B32" s="7" t="s">
        <v>178</v>
      </c>
      <c r="C32" s="21" t="s">
        <v>41</v>
      </c>
      <c r="D32" s="11">
        <v>1</v>
      </c>
      <c r="E32" s="11">
        <v>150</v>
      </c>
      <c r="F32" s="11">
        <f t="shared" ref="F32" si="10">D32*E32</f>
        <v>150</v>
      </c>
      <c r="G32" s="148" t="s">
        <v>179</v>
      </c>
      <c r="H32" s="149" t="s">
        <v>41</v>
      </c>
      <c r="I32" s="150">
        <f>D32</f>
        <v>1</v>
      </c>
      <c r="J32" s="26">
        <v>135</v>
      </c>
      <c r="K32" s="43">
        <f t="shared" ref="K32:K33" si="11">I32*J32</f>
        <v>135</v>
      </c>
    </row>
    <row r="33" spans="1:11" ht="27.6" x14ac:dyDescent="0.3">
      <c r="A33" s="7"/>
      <c r="B33" s="44"/>
      <c r="C33" s="68"/>
      <c r="D33" s="149"/>
      <c r="E33" s="149"/>
      <c r="F33" s="11"/>
      <c r="G33" s="24" t="s">
        <v>180</v>
      </c>
      <c r="H33" s="25" t="s">
        <v>41</v>
      </c>
      <c r="I33" s="9">
        <v>1</v>
      </c>
      <c r="J33" s="26">
        <v>154</v>
      </c>
      <c r="K33" s="43">
        <f t="shared" si="11"/>
        <v>154</v>
      </c>
    </row>
    <row r="34" spans="1:11" x14ac:dyDescent="0.3">
      <c r="A34" s="7">
        <v>19</v>
      </c>
      <c r="B34" s="7" t="s">
        <v>78</v>
      </c>
      <c r="C34" s="21" t="s">
        <v>52</v>
      </c>
      <c r="D34" s="11">
        <v>1</v>
      </c>
      <c r="E34" s="11">
        <v>1500</v>
      </c>
      <c r="F34" s="10">
        <f t="shared" ref="F34:F35" si="12">D34*E34</f>
        <v>1500</v>
      </c>
      <c r="G34" s="12" t="s">
        <v>168</v>
      </c>
      <c r="H34" s="15" t="s">
        <v>35</v>
      </c>
      <c r="I34" s="11">
        <v>4</v>
      </c>
      <c r="J34" s="11">
        <v>86</v>
      </c>
      <c r="K34" s="11">
        <f t="shared" si="3"/>
        <v>344</v>
      </c>
    </row>
    <row r="35" spans="1:11" x14ac:dyDescent="0.3">
      <c r="A35" s="7">
        <v>20</v>
      </c>
      <c r="B35" s="7" t="s">
        <v>54</v>
      </c>
      <c r="C35" s="51" t="s">
        <v>38</v>
      </c>
      <c r="D35" s="11">
        <v>4</v>
      </c>
      <c r="E35" s="11">
        <v>25</v>
      </c>
      <c r="F35" s="10">
        <f t="shared" si="12"/>
        <v>100</v>
      </c>
      <c r="G35" s="72" t="s">
        <v>56</v>
      </c>
      <c r="H35" s="73" t="s">
        <v>41</v>
      </c>
      <c r="I35" s="67">
        <v>2</v>
      </c>
      <c r="J35" s="63">
        <v>30.83</v>
      </c>
      <c r="K35" s="11">
        <f t="shared" si="3"/>
        <v>61.66</v>
      </c>
    </row>
    <row r="36" spans="1:11" ht="27.6" x14ac:dyDescent="0.3">
      <c r="A36" s="7">
        <v>21</v>
      </c>
      <c r="B36" s="74" t="s">
        <v>79</v>
      </c>
      <c r="C36" s="75"/>
      <c r="D36" s="75"/>
      <c r="E36" s="76"/>
      <c r="F36" s="77">
        <f>SUM(F15:F35)</f>
        <v>6517</v>
      </c>
      <c r="G36" s="53" t="s">
        <v>80</v>
      </c>
      <c r="H36" s="75"/>
      <c r="I36" s="75"/>
      <c r="J36" s="75"/>
      <c r="K36" s="77">
        <f>SUM(K15:K35)</f>
        <v>14161.3</v>
      </c>
    </row>
    <row r="37" spans="1:11" x14ac:dyDescent="0.3">
      <c r="A37" s="7">
        <v>22</v>
      </c>
      <c r="B37" s="40" t="s">
        <v>81</v>
      </c>
      <c r="C37" s="51"/>
      <c r="D37" s="43"/>
      <c r="E37" s="43"/>
      <c r="F37" s="78"/>
      <c r="G37" s="79"/>
      <c r="H37" s="80"/>
      <c r="I37" s="43"/>
      <c r="J37" s="43"/>
      <c r="K37" s="43"/>
    </row>
    <row r="38" spans="1:11" ht="55.2" x14ac:dyDescent="0.3">
      <c r="A38" s="7">
        <v>23</v>
      </c>
      <c r="B38" s="7" t="s">
        <v>147</v>
      </c>
      <c r="C38" s="59" t="s">
        <v>52</v>
      </c>
      <c r="D38" s="11">
        <v>0</v>
      </c>
      <c r="E38" s="11">
        <v>1000</v>
      </c>
      <c r="F38" s="11">
        <f t="shared" ref="F38" si="13">D38*E38</f>
        <v>0</v>
      </c>
      <c r="G38" s="12" t="s">
        <v>142</v>
      </c>
      <c r="H38" s="15" t="s">
        <v>41</v>
      </c>
      <c r="I38" s="11">
        <v>0</v>
      </c>
      <c r="J38" s="115" t="s">
        <v>146</v>
      </c>
      <c r="K38" s="11">
        <v>0</v>
      </c>
    </row>
    <row r="39" spans="1:11" x14ac:dyDescent="0.3">
      <c r="A39" s="7">
        <v>24</v>
      </c>
      <c r="B39" s="7"/>
      <c r="C39" s="59"/>
      <c r="D39" s="11"/>
      <c r="E39" s="11"/>
      <c r="F39" s="11"/>
      <c r="G39" s="12" t="s">
        <v>45</v>
      </c>
      <c r="H39" s="15" t="s">
        <v>41</v>
      </c>
      <c r="I39" s="11">
        <v>0</v>
      </c>
      <c r="J39" s="11">
        <v>200</v>
      </c>
      <c r="K39" s="43">
        <f t="shared" ref="K39:K45" si="14">I39*J39</f>
        <v>0</v>
      </c>
    </row>
    <row r="40" spans="1:11" ht="55.2" x14ac:dyDescent="0.3">
      <c r="A40" s="7">
        <v>25</v>
      </c>
      <c r="B40" s="7"/>
      <c r="C40" s="59"/>
      <c r="D40" s="11"/>
      <c r="E40" s="11"/>
      <c r="F40" s="11"/>
      <c r="G40" s="12" t="s">
        <v>162</v>
      </c>
      <c r="H40" s="15" t="s">
        <v>41</v>
      </c>
      <c r="I40" s="11">
        <v>0</v>
      </c>
      <c r="J40" s="115" t="s">
        <v>146</v>
      </c>
      <c r="K40" s="11">
        <v>0</v>
      </c>
    </row>
    <row r="41" spans="1:11" x14ac:dyDescent="0.3">
      <c r="A41" s="7">
        <v>26</v>
      </c>
      <c r="B41" s="7"/>
      <c r="C41" s="59"/>
      <c r="D41" s="11"/>
      <c r="E41" s="11"/>
      <c r="F41" s="11"/>
      <c r="G41" s="12" t="s">
        <v>151</v>
      </c>
      <c r="H41" s="15" t="s">
        <v>41</v>
      </c>
      <c r="I41" s="11">
        <v>0</v>
      </c>
      <c r="J41" s="11">
        <v>400</v>
      </c>
      <c r="K41" s="43">
        <f t="shared" si="14"/>
        <v>0</v>
      </c>
    </row>
    <row r="42" spans="1:11" x14ac:dyDescent="0.3">
      <c r="A42" s="7">
        <v>27</v>
      </c>
      <c r="B42" s="81"/>
      <c r="C42" s="21"/>
      <c r="D42" s="82"/>
      <c r="E42" s="11"/>
      <c r="F42" s="11"/>
      <c r="G42" s="12" t="s">
        <v>152</v>
      </c>
      <c r="H42" s="15" t="s">
        <v>35</v>
      </c>
      <c r="I42" s="11">
        <v>0</v>
      </c>
      <c r="J42" s="11">
        <v>3</v>
      </c>
      <c r="K42" s="43">
        <f t="shared" si="14"/>
        <v>0</v>
      </c>
    </row>
    <row r="43" spans="1:11" x14ac:dyDescent="0.3">
      <c r="A43" s="7">
        <v>28</v>
      </c>
      <c r="B43" s="81"/>
      <c r="C43" s="21"/>
      <c r="D43" s="82"/>
      <c r="E43" s="11"/>
      <c r="F43" s="11"/>
      <c r="G43" s="12" t="s">
        <v>163</v>
      </c>
      <c r="H43" s="15" t="s">
        <v>41</v>
      </c>
      <c r="I43" s="11">
        <v>0</v>
      </c>
      <c r="J43" s="11">
        <v>150</v>
      </c>
      <c r="K43" s="43">
        <f t="shared" si="14"/>
        <v>0</v>
      </c>
    </row>
    <row r="44" spans="1:11" x14ac:dyDescent="0.3">
      <c r="A44" s="7">
        <v>29</v>
      </c>
      <c r="B44" s="81"/>
      <c r="C44" s="21"/>
      <c r="D44" s="82"/>
      <c r="E44" s="11"/>
      <c r="F44" s="11"/>
      <c r="G44" s="12" t="s">
        <v>50</v>
      </c>
      <c r="H44" s="15" t="s">
        <v>41</v>
      </c>
      <c r="I44" s="11">
        <v>2</v>
      </c>
      <c r="J44" s="11">
        <f>359*0.8</f>
        <v>287.2</v>
      </c>
      <c r="K44" s="43">
        <f t="shared" si="14"/>
        <v>574.4</v>
      </c>
    </row>
    <row r="45" spans="1:11" ht="27.6" x14ac:dyDescent="0.3">
      <c r="A45" s="7">
        <v>30</v>
      </c>
      <c r="B45" s="81"/>
      <c r="C45" s="21"/>
      <c r="D45" s="82"/>
      <c r="E45" s="11"/>
      <c r="F45" s="11"/>
      <c r="G45" s="12" t="s">
        <v>53</v>
      </c>
      <c r="H45" s="51" t="s">
        <v>38</v>
      </c>
      <c r="I45" s="11">
        <v>3</v>
      </c>
      <c r="J45" s="11">
        <f>41*0.8</f>
        <v>32.800000000000004</v>
      </c>
      <c r="K45" s="43">
        <f t="shared" si="14"/>
        <v>98.4</v>
      </c>
    </row>
    <row r="46" spans="1:11" x14ac:dyDescent="0.3">
      <c r="A46" s="7">
        <v>31</v>
      </c>
      <c r="B46" s="81"/>
      <c r="C46" s="21"/>
      <c r="D46" s="82"/>
      <c r="E46" s="11"/>
      <c r="F46" s="11"/>
      <c r="G46" s="12"/>
      <c r="H46" s="15"/>
      <c r="I46" s="11"/>
      <c r="J46" s="11"/>
      <c r="K46" s="43"/>
    </row>
    <row r="47" spans="1:11" x14ac:dyDescent="0.3">
      <c r="A47" s="7">
        <v>32</v>
      </c>
      <c r="B47" s="40"/>
      <c r="C47" s="51"/>
      <c r="D47" s="43"/>
      <c r="E47" s="43"/>
      <c r="F47" s="78"/>
      <c r="G47" s="12"/>
      <c r="H47" s="15"/>
      <c r="I47" s="11"/>
      <c r="J47" s="115"/>
      <c r="K47" s="11"/>
    </row>
    <row r="48" spans="1:11" ht="27.6" x14ac:dyDescent="0.3">
      <c r="A48" s="7">
        <v>33</v>
      </c>
      <c r="B48" s="53" t="s">
        <v>82</v>
      </c>
      <c r="C48" s="54"/>
      <c r="D48" s="55"/>
      <c r="E48" s="55"/>
      <c r="F48" s="55">
        <f>SUM(F38:F47)</f>
        <v>0</v>
      </c>
      <c r="G48" s="84" t="s">
        <v>83</v>
      </c>
      <c r="H48" s="56"/>
      <c r="I48" s="55"/>
      <c r="J48" s="65"/>
      <c r="K48" s="55">
        <f>SUM(K38:K47)</f>
        <v>672.8</v>
      </c>
    </row>
    <row r="49" spans="1:12" x14ac:dyDescent="0.3">
      <c r="A49" s="7">
        <v>34</v>
      </c>
      <c r="B49" s="85"/>
      <c r="C49" s="86"/>
      <c r="D49" s="85"/>
      <c r="E49" s="86"/>
      <c r="F49" s="87"/>
      <c r="G49" s="88" t="s">
        <v>84</v>
      </c>
      <c r="H49" s="89"/>
      <c r="I49" s="90"/>
      <c r="J49" s="90"/>
      <c r="K49" s="91">
        <f>K48+K36+K13+K9</f>
        <v>14834.099999999999</v>
      </c>
    </row>
    <row r="50" spans="1:12" x14ac:dyDescent="0.3">
      <c r="A50" s="7">
        <v>35</v>
      </c>
      <c r="B50" s="88" t="s">
        <v>85</v>
      </c>
      <c r="C50" s="89"/>
      <c r="D50" s="92"/>
      <c r="E50" s="87"/>
      <c r="F50" s="93">
        <f>F9+F48+F36+F13</f>
        <v>6597</v>
      </c>
      <c r="G50" s="94" t="s">
        <v>86</v>
      </c>
      <c r="H50" s="95">
        <v>0.03</v>
      </c>
      <c r="I50" s="90"/>
      <c r="J50" s="90"/>
      <c r="K50" s="91">
        <f>K49*H50</f>
        <v>445.02299999999997</v>
      </c>
    </row>
    <row r="51" spans="1:12" x14ac:dyDescent="0.3">
      <c r="A51" s="7">
        <v>36</v>
      </c>
      <c r="B51" s="94"/>
      <c r="C51" s="96"/>
      <c r="D51" s="92"/>
      <c r="E51" s="87"/>
      <c r="F51" s="93"/>
      <c r="G51" s="97" t="s">
        <v>87</v>
      </c>
      <c r="H51" s="89"/>
      <c r="I51" s="90"/>
      <c r="J51" s="90"/>
      <c r="K51" s="91">
        <f>K49+K50</f>
        <v>15279.122999999998</v>
      </c>
    </row>
    <row r="52" spans="1:12" x14ac:dyDescent="0.3">
      <c r="A52" s="7">
        <v>37</v>
      </c>
      <c r="B52" s="97" t="s">
        <v>88</v>
      </c>
      <c r="C52" s="98"/>
      <c r="D52" s="92"/>
      <c r="E52" s="43"/>
      <c r="F52" s="93">
        <f>F50</f>
        <v>6597</v>
      </c>
      <c r="G52" s="97" t="s">
        <v>89</v>
      </c>
      <c r="H52" s="98"/>
      <c r="I52" s="90"/>
      <c r="J52" s="90"/>
      <c r="K52" s="91">
        <f>F52+K51</f>
        <v>21876.123</v>
      </c>
    </row>
    <row r="53" spans="1:12" x14ac:dyDescent="0.3">
      <c r="A53" s="7">
        <v>38</v>
      </c>
      <c r="B53" s="99"/>
      <c r="C53" s="98"/>
      <c r="D53" s="99"/>
      <c r="E53" s="98"/>
      <c r="F53" s="99"/>
      <c r="G53" s="97" t="s">
        <v>90</v>
      </c>
      <c r="H53" s="98"/>
      <c r="I53" s="90"/>
      <c r="J53" s="90"/>
      <c r="K53" s="91">
        <f>K54/6</f>
        <v>4375.2245999999996</v>
      </c>
    </row>
    <row r="54" spans="1:12" x14ac:dyDescent="0.3">
      <c r="A54" s="7">
        <v>39</v>
      </c>
      <c r="B54" s="99"/>
      <c r="C54" s="98"/>
      <c r="D54" s="99"/>
      <c r="E54" s="98"/>
      <c r="F54" s="99"/>
      <c r="G54" s="97" t="s">
        <v>91</v>
      </c>
      <c r="H54" s="98"/>
      <c r="I54" s="90"/>
      <c r="J54" s="90"/>
      <c r="K54" s="91">
        <f>K52*1.2</f>
        <v>26251.347599999997</v>
      </c>
    </row>
    <row r="56" spans="1:12" ht="15.6" x14ac:dyDescent="0.3">
      <c r="B56" s="100"/>
      <c r="C56" s="34"/>
      <c r="D56" s="34"/>
      <c r="E56" s="34"/>
      <c r="F56" s="34"/>
      <c r="G56" s="34"/>
      <c r="H56" s="34"/>
      <c r="I56" s="34"/>
      <c r="J56" s="34"/>
      <c r="K56" s="34"/>
      <c r="L56" s="34"/>
    </row>
    <row r="57" spans="1:12" x14ac:dyDescent="0.3">
      <c r="B57" s="202" t="s">
        <v>139</v>
      </c>
      <c r="C57" s="202"/>
      <c r="D57" s="202"/>
      <c r="E57" s="202"/>
      <c r="F57" s="202"/>
      <c r="G57" s="202"/>
      <c r="H57" s="202"/>
    </row>
    <row r="58" spans="1:12" x14ac:dyDescent="0.3">
      <c r="B58" s="202"/>
      <c r="C58" s="202"/>
      <c r="D58" s="202"/>
      <c r="E58" s="202"/>
      <c r="F58" s="202"/>
      <c r="G58" s="202"/>
      <c r="H58" s="202"/>
    </row>
  </sheetData>
  <mergeCells count="3">
    <mergeCell ref="B2:L2"/>
    <mergeCell ref="B3:L4"/>
    <mergeCell ref="B57:H58"/>
  </mergeCells>
  <hyperlinks>
    <hyperlink ref="B1" location="Загальна!A1" display="Загальн" xr:uid="{39B84551-E894-49D3-9611-57FD8A5A58EA}"/>
  </hyperlink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21</vt:i4>
      </vt:variant>
      <vt:variant>
        <vt:lpstr>Іменовані діапазони</vt:lpstr>
      </vt:variant>
      <vt:variant>
        <vt:i4>1</vt:i4>
      </vt:variant>
    </vt:vector>
  </HeadingPairs>
  <TitlesOfParts>
    <vt:vector size="22" baseType="lpstr">
      <vt:lpstr>Загальна</vt:lpstr>
      <vt:lpstr>Дніпро Яворницького 55</vt:lpstr>
      <vt:lpstr>Запоріжжя Соборний 170</vt:lpstr>
      <vt:lpstr>Кропивницький Перспективна 25</vt:lpstr>
      <vt:lpstr>ІФ Незалежності 10а</vt:lpstr>
      <vt:lpstr>Чернівці Соборна 10</vt:lpstr>
      <vt:lpstr>Вінниця Коцюбинського 28</vt:lpstr>
      <vt:lpstr>Одеса Італійська 51</vt:lpstr>
      <vt:lpstr>Миколаїв Соборна 12в</vt:lpstr>
      <vt:lpstr>Полтава Європейська 21</vt:lpstr>
      <vt:lpstr>Суми Незалежності 3</vt:lpstr>
      <vt:lpstr>Чернігів Миру 32</vt:lpstr>
      <vt:lpstr>Ужгорож Фединця 47</vt:lpstr>
      <vt:lpstr>Хмельницький Проскурівська 22</vt:lpstr>
      <vt:lpstr>Хмельницький Проскур.( вар. №2)</vt:lpstr>
      <vt:lpstr>Херсон Ушакова 30-1</vt:lpstr>
      <vt:lpstr>Полтава Європейська 66</vt:lpstr>
      <vt:lpstr>Харків Г.Сковороди 67-69</vt:lpstr>
      <vt:lpstr>Рівне Міцкевича 32</vt:lpstr>
      <vt:lpstr>Київ Хрещатик 15</vt:lpstr>
      <vt:lpstr>Краматорськ Незалежності 19а</vt:lpstr>
      <vt:lpstr>'Харків Г.Сковороди 67-69'!Область_друку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TSYHANOK VADYM</dc:creator>
  <cp:lastModifiedBy>TSYHANOK VADYM</cp:lastModifiedBy>
  <cp:lastPrinted>2026-02-25T15:43:01Z</cp:lastPrinted>
  <dcterms:created xsi:type="dcterms:W3CDTF">2015-06-05T18:17:20Z</dcterms:created>
  <dcterms:modified xsi:type="dcterms:W3CDTF">2026-03-02T15:23:21Z</dcterms:modified>
</cp:coreProperties>
</file>