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CC66888-64BF-45D3-AC44-BB53AC73014B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3" i="1"/>
  <c r="F14" i="1"/>
  <c r="F18" i="1"/>
  <c r="F23" i="1"/>
  <c r="F25" i="1"/>
  <c r="F29" i="1"/>
  <c r="F30" i="1"/>
  <c r="F33" i="1"/>
  <c r="F37" i="1"/>
  <c r="F38" i="1"/>
  <c r="F41" i="1"/>
  <c r="F42" i="1"/>
  <c r="F43" i="1"/>
  <c r="F44" i="1"/>
  <c r="F47" i="1"/>
  <c r="F52" i="1"/>
  <c r="F59" i="1"/>
  <c r="F67" i="1"/>
  <c r="D72" i="1" l="1"/>
  <c r="F72" i="1" s="1"/>
  <c r="D70" i="1"/>
  <c r="F70" i="1" s="1"/>
  <c r="D68" i="1"/>
  <c r="F68" i="1" s="1"/>
  <c r="D65" i="1"/>
  <c r="F65" i="1" s="1"/>
  <c r="D62" i="1"/>
  <c r="F62" i="1" s="1"/>
  <c r="D60" i="1"/>
  <c r="D57" i="1"/>
  <c r="F57" i="1" s="1"/>
  <c r="D53" i="1"/>
  <c r="F53" i="1" s="1"/>
  <c r="D54" i="1"/>
  <c r="D55" i="1"/>
  <c r="F55" i="1" s="1"/>
  <c r="D51" i="1"/>
  <c r="F51" i="1" s="1"/>
  <c r="D50" i="1"/>
  <c r="F50" i="1" s="1"/>
  <c r="D49" i="1"/>
  <c r="F49" i="1" s="1"/>
  <c r="D48" i="1"/>
  <c r="F48" i="1" s="1"/>
  <c r="D46" i="1"/>
  <c r="F46" i="1" s="1"/>
  <c r="D45" i="1"/>
  <c r="F45" i="1" s="1"/>
  <c r="D32" i="1"/>
  <c r="F32" i="1" s="1"/>
  <c r="D31" i="1"/>
  <c r="F31" i="1" s="1"/>
  <c r="D40" i="1"/>
  <c r="F40" i="1" s="1"/>
  <c r="D39" i="1"/>
  <c r="F39" i="1" s="1"/>
  <c r="D35" i="1"/>
  <c r="F35" i="1" s="1"/>
  <c r="D34" i="1"/>
  <c r="F34" i="1" s="1"/>
  <c r="D36" i="1"/>
  <c r="F36" i="1" s="1"/>
  <c r="D22" i="1"/>
  <c r="F22" i="1" s="1"/>
  <c r="D21" i="1"/>
  <c r="F21" i="1" s="1"/>
  <c r="D19" i="1"/>
  <c r="F19" i="1" s="1"/>
  <c r="D24" i="1"/>
  <c r="D6" i="1"/>
  <c r="F6" i="1" s="1"/>
  <c r="D12" i="1"/>
  <c r="D58" i="1" l="1"/>
  <c r="F58" i="1" s="1"/>
  <c r="F54" i="1"/>
  <c r="D16" i="1"/>
  <c r="F16" i="1" s="1"/>
  <c r="F12" i="1"/>
  <c r="D26" i="1"/>
  <c r="F24" i="1"/>
  <c r="D56" i="1"/>
  <c r="F56" i="1" s="1"/>
  <c r="D63" i="1"/>
  <c r="F63" i="1" s="1"/>
  <c r="F60" i="1"/>
  <c r="D64" i="1"/>
  <c r="F64" i="1" s="1"/>
  <c r="D66" i="1"/>
  <c r="F66" i="1" s="1"/>
  <c r="D69" i="1"/>
  <c r="F69" i="1" s="1"/>
  <c r="D71" i="1"/>
  <c r="F71" i="1" s="1"/>
  <c r="D73" i="1"/>
  <c r="F73" i="1" s="1"/>
  <c r="D61" i="1"/>
  <c r="F61" i="1" s="1"/>
  <c r="D15" i="1"/>
  <c r="F15" i="1" s="1"/>
  <c r="D7" i="1"/>
  <c r="D20" i="1"/>
  <c r="D17" i="1" l="1"/>
  <c r="F17" i="1" s="1"/>
  <c r="F7" i="1"/>
  <c r="D27" i="1"/>
  <c r="F27" i="1" s="1"/>
  <c r="F26" i="1"/>
  <c r="D28" i="1"/>
  <c r="F28" i="1" s="1"/>
  <c r="F20" i="1"/>
  <c r="F74" i="1" l="1"/>
</calcChain>
</file>

<file path=xl/sharedStrings.xml><?xml version="1.0" encoding="utf-8"?>
<sst xmlns="http://schemas.openxmlformats.org/spreadsheetml/2006/main" count="136" uniqueCount="70">
  <si>
    <t>№</t>
  </si>
  <si>
    <t>Найменування</t>
  </si>
  <si>
    <t>Од.Вим.</t>
  </si>
  <si>
    <t>Кількість</t>
  </si>
  <si>
    <t>м3</t>
  </si>
  <si>
    <t>Розробка ґрунту механізована у відвал</t>
  </si>
  <si>
    <t>Доробка ґрунту вручну (10%)</t>
  </si>
  <si>
    <t>Улаштування щебеневої основи під фундаменти з пошаровим ущільненням (шарами по 300мм)</t>
  </si>
  <si>
    <t>Улаштування бетонної підготовки під фундаменти товщиною 100мм</t>
  </si>
  <si>
    <t>м2</t>
  </si>
  <si>
    <t>Виготовлення та встановлення арматурних каркасів фундаментів</t>
  </si>
  <si>
    <t>т</t>
  </si>
  <si>
    <t>Встановлення опалубки фундаментів з ОСБ плит</t>
  </si>
  <si>
    <t>Виготовлення та встановлення анкерних груп фундаментів</t>
  </si>
  <si>
    <t>Геодезичний супровід будівництва</t>
  </si>
  <si>
    <t>Бетонування фундаментів</t>
  </si>
  <si>
    <t>шт</t>
  </si>
  <si>
    <t>Розбирання опалубки</t>
  </si>
  <si>
    <t>Гідроізоляція бетону бітумною мастикою</t>
  </si>
  <si>
    <t>Зворотня засипка пазух фундаментів місцевим ґрунтом з пошаровим ущільненням</t>
  </si>
  <si>
    <t>Розклинцювання щебеневої основи піском (200мм)</t>
  </si>
  <si>
    <t>Фундаменти Ф-1 під колони</t>
  </si>
  <si>
    <t>Фундамент стрічковий монолітний з/б</t>
  </si>
  <si>
    <t>Укладання плівки поліетиленової</t>
  </si>
  <si>
    <t>Бетонування стрічкового фундаменту</t>
  </si>
  <si>
    <t>Улаштування щебеневої основи під стрічковий фундамент  (товщина 200мм)</t>
  </si>
  <si>
    <t>Металокаркас будівлі</t>
  </si>
  <si>
    <t>Монтаж м/к готових</t>
  </si>
  <si>
    <t>Виготовлення та монтаж м/к (яких нема)</t>
  </si>
  <si>
    <t>Колони К-2 (4шт)</t>
  </si>
  <si>
    <t>Балки Б-2 (12шт L=5950мм)</t>
  </si>
  <si>
    <t>Елементи по вузлу А (12шт)</t>
  </si>
  <si>
    <t>Прогони покрівельні ПР-1 (L=37200м)</t>
  </si>
  <si>
    <t>Прогони стінові швелер №16 (L=551м.п.)</t>
  </si>
  <si>
    <t xml:space="preserve">Колони К-1 (14шт) </t>
  </si>
  <si>
    <t>Балки покриття Б-1 (14шт)</t>
  </si>
  <si>
    <t>Зв'язки горизонтальні ГВ-1 (12шт)</t>
  </si>
  <si>
    <t>Зв'язки вертикальні ВВ-1 (4шт)</t>
  </si>
  <si>
    <t>Арматурні тяжі (немає даних)</t>
  </si>
  <si>
    <t>Отвори</t>
  </si>
  <si>
    <t xml:space="preserve">Виготовлення та монтаж металевих воріт в4,5м*h4м з хвірткою </t>
  </si>
  <si>
    <t>Фасади та покрівля</t>
  </si>
  <si>
    <t>Монтаж профнастилу покрівельного</t>
  </si>
  <si>
    <t>Монтаж профнастилу стінового (без профнастилу воріт)</t>
  </si>
  <si>
    <t>Встановлення конькової планки</t>
  </si>
  <si>
    <t>м.п.</t>
  </si>
  <si>
    <t>Встановлення кутових планок по вертикальним кутам будівлі</t>
  </si>
  <si>
    <t>Встановлення карнизних планок</t>
  </si>
  <si>
    <t>Встановлення цокольних планок</t>
  </si>
  <si>
    <t>Встановлення планок навколо воріт</t>
  </si>
  <si>
    <t>Вимощення</t>
  </si>
  <si>
    <t>Розробка ґрунту вручну (ширина 1м глибина 0,2м)</t>
  </si>
  <si>
    <t>Улаштування щебеневої основи 100мм з ущільненням</t>
  </si>
  <si>
    <t>Укладання сітки арматурної</t>
  </si>
  <si>
    <t>Встановлення опалубки</t>
  </si>
  <si>
    <t>Бетонування вимощення з затиранням поверхні</t>
  </si>
  <si>
    <t>Підлога</t>
  </si>
  <si>
    <t xml:space="preserve">Планування основи </t>
  </si>
  <si>
    <t>Улаштування щебеневої основи з ущільненням</t>
  </si>
  <si>
    <t>Улаштування бетонної підготовки 100мм</t>
  </si>
  <si>
    <t>Виготовлення та монтаж арматурних каркасів</t>
  </si>
  <si>
    <t>Бетонування плити підлоги з затиранням поверхні</t>
  </si>
  <si>
    <t>Укладання плівки поліетиленової (догляд за бетоном)</t>
  </si>
  <si>
    <t>Розробка ґрунту вручну (4,5м*3м глибина 0,2м)</t>
  </si>
  <si>
    <t>Пандуси 2шт</t>
  </si>
  <si>
    <t>Улаштування щебеневої основи 200мм з ущільненням</t>
  </si>
  <si>
    <t>Бетонування пандусів</t>
  </si>
  <si>
    <t xml:space="preserve">Ціна </t>
  </si>
  <si>
    <t xml:space="preserve">Сума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</si>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</sst>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/>
    <xf numFmtId="0" fontId="0" fillId="0" borderId="1" xfId="0" applyBorder="1" applyAlignment="1"/>
    <xf numFmtId="0" fontId="2" fillId="0" borderId="1" xfId="0" applyFont="1" applyBorder="1" applyAlignment="1">
      <alignment horizontal="center"/>
    </xf>
    <xf numFmtId="4" fontId="0" fillId="0" borderId="1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74"/>
  <sheetViews>
    <sheetView tabSelected="1" workbookViewId="0">
      <selection activeCell="E1" sqref="E1"/>
    </sheetView>
  </sheetViews>
  <sheetFormatPr defaultRowHeight="15" x14ac:dyDescent="0.25"/>
  <cols>
    <col min="2" max="2" width="51.7109375" style="1" customWidth="1"/>
    <col min="3" max="4" width="9.140625" style="2"/>
    <col min="5" max="5" width="14.42578125" style="7" customWidth="1"/>
    <col min="6" max="6" width="14.28515625" style="7" customWidth="1"/>
  </cols>
  <sheetData>
    <row r="3" spans="1:6" x14ac:dyDescent="0.25">
      <c r="A3" s="3" t="s">
        <v>0</v>
      </c>
      <c r="B3" s="5" t="s">
        <v>1</v>
      </c>
      <c r="C3" s="3" t="s">
        <v>2</v>
      </c>
      <c r="D3" s="3" t="s">
        <v>3</v>
      </c>
      <c r="E3" s="6" t="s">
        <v>67</v>
      </c>
      <c r="F3" s="6" t="s">
        <v>68</v>
      </c>
    </row>
    <row r="4" spans="1:6" x14ac:dyDescent="0.25">
      <c r="A4" s="3"/>
      <c r="B4" s="9" t="s">
        <v>14</v>
      </c>
      <c r="C4" s="3"/>
      <c r="D4" s="3"/>
      <c r="E4" s="6"/>
      <c r="F4" s="6"/>
    </row>
    <row r="5" spans="1:6" x14ac:dyDescent="0.25">
      <c r="A5" s="3"/>
      <c r="B5" s="8" t="s">
        <v>21</v>
      </c>
      <c r="C5" s="3"/>
      <c r="D5" s="3"/>
      <c r="E5" s="6"/>
      <c r="F5" s="6"/>
    </row>
    <row r="6" spans="1:6" x14ac:dyDescent="0.25">
      <c r="A6" s="3">
        <v>1</v>
      </c>
      <c r="B6" s="4" t="s">
        <v>5</v>
      </c>
      <c r="C6" s="3" t="s">
        <v>4</v>
      </c>
      <c r="D6" s="3">
        <f>18.67*18</f>
        <v>336.06000000000006</v>
      </c>
      <c r="E6" s="6">
        <v>0</v>
      </c>
      <c r="F6" s="6">
        <f>D6*E6</f>
        <v>0</v>
      </c>
    </row>
    <row r="7" spans="1:6" x14ac:dyDescent="0.25">
      <c r="A7" s="3">
        <v>2</v>
      </c>
      <c r="B7" s="4" t="s">
        <v>6</v>
      </c>
      <c r="C7" s="3" t="s">
        <v>4</v>
      </c>
      <c r="D7" s="3">
        <f>D6/10</f>
        <v>33.606000000000009</v>
      </c>
      <c r="E7" s="6">
        <v>0</v>
      </c>
      <c r="F7" s="6">
        <f t="shared" ref="F7:F70" si="0">D7*E7</f>
        <v>0</v>
      </c>
    </row>
    <row r="8" spans="1:6" ht="30" x14ac:dyDescent="0.25">
      <c r="A8" s="3">
        <v>3</v>
      </c>
      <c r="B8" s="4" t="s">
        <v>7</v>
      </c>
      <c r="C8" s="3" t="s">
        <v>4</v>
      </c>
      <c r="D8" s="3">
        <v>79.2</v>
      </c>
      <c r="E8" s="6">
        <v>0</v>
      </c>
      <c r="F8" s="6">
        <f t="shared" si="0"/>
        <v>0</v>
      </c>
    </row>
    <row r="9" spans="1:6" x14ac:dyDescent="0.25">
      <c r="A9" s="3">
        <v>4</v>
      </c>
      <c r="B9" s="4" t="s">
        <v>20</v>
      </c>
      <c r="C9" s="3" t="s">
        <v>4</v>
      </c>
      <c r="D9" s="3">
        <v>14.4</v>
      </c>
      <c r="E9" s="6">
        <v>0</v>
      </c>
      <c r="F9" s="6">
        <f t="shared" si="0"/>
        <v>0</v>
      </c>
    </row>
    <row r="10" spans="1:6" ht="30" x14ac:dyDescent="0.25">
      <c r="A10" s="3">
        <v>5</v>
      </c>
      <c r="B10" s="4" t="s">
        <v>8</v>
      </c>
      <c r="C10" s="3" t="s">
        <v>4</v>
      </c>
      <c r="D10" s="3">
        <v>5.22</v>
      </c>
      <c r="E10" s="6">
        <v>0</v>
      </c>
      <c r="F10" s="6">
        <f t="shared" si="0"/>
        <v>0</v>
      </c>
    </row>
    <row r="11" spans="1:6" ht="30" x14ac:dyDescent="0.25">
      <c r="A11" s="3">
        <v>6</v>
      </c>
      <c r="B11" s="4" t="s">
        <v>10</v>
      </c>
      <c r="C11" s="3" t="s">
        <v>11</v>
      </c>
      <c r="D11" s="3">
        <v>1.379</v>
      </c>
      <c r="E11" s="6">
        <v>0</v>
      </c>
      <c r="F11" s="6">
        <f t="shared" si="0"/>
        <v>0</v>
      </c>
    </row>
    <row r="12" spans="1:6" x14ac:dyDescent="0.25">
      <c r="A12" s="3">
        <v>7</v>
      </c>
      <c r="B12" s="4" t="s">
        <v>12</v>
      </c>
      <c r="C12" s="3" t="s">
        <v>9</v>
      </c>
      <c r="D12" s="3">
        <f>48.6+37.8</f>
        <v>86.4</v>
      </c>
      <c r="E12" s="6">
        <v>0</v>
      </c>
      <c r="F12" s="6">
        <f t="shared" si="0"/>
        <v>0</v>
      </c>
    </row>
    <row r="13" spans="1:6" ht="30" x14ac:dyDescent="0.25">
      <c r="A13" s="3">
        <v>8</v>
      </c>
      <c r="B13" s="4" t="s">
        <v>13</v>
      </c>
      <c r="C13" s="3" t="s">
        <v>16</v>
      </c>
      <c r="D13" s="3">
        <v>18</v>
      </c>
      <c r="E13" s="6">
        <v>0</v>
      </c>
      <c r="F13" s="6">
        <f t="shared" si="0"/>
        <v>0</v>
      </c>
    </row>
    <row r="14" spans="1:6" x14ac:dyDescent="0.25">
      <c r="A14" s="3">
        <v>9</v>
      </c>
      <c r="B14" s="4" t="s">
        <v>15</v>
      </c>
      <c r="C14" s="3" t="s">
        <v>4</v>
      </c>
      <c r="D14" s="3">
        <v>22.95</v>
      </c>
      <c r="E14" s="6">
        <v>0</v>
      </c>
      <c r="F14" s="6">
        <f t="shared" si="0"/>
        <v>0</v>
      </c>
    </row>
    <row r="15" spans="1:6" x14ac:dyDescent="0.25">
      <c r="A15" s="3">
        <v>10</v>
      </c>
      <c r="B15" s="4" t="s">
        <v>17</v>
      </c>
      <c r="C15" s="3" t="s">
        <v>9</v>
      </c>
      <c r="D15" s="3">
        <f>D12</f>
        <v>86.4</v>
      </c>
      <c r="E15" s="6">
        <v>0</v>
      </c>
      <c r="F15" s="6">
        <f t="shared" si="0"/>
        <v>0</v>
      </c>
    </row>
    <row r="16" spans="1:6" x14ac:dyDescent="0.25">
      <c r="A16" s="3">
        <v>11</v>
      </c>
      <c r="B16" s="4" t="s">
        <v>18</v>
      </c>
      <c r="C16" s="3" t="s">
        <v>9</v>
      </c>
      <c r="D16" s="3">
        <f>D12+36</f>
        <v>122.4</v>
      </c>
      <c r="E16" s="6">
        <v>0</v>
      </c>
      <c r="F16" s="6">
        <f t="shared" si="0"/>
        <v>0</v>
      </c>
    </row>
    <row r="17" spans="1:6" ht="30" x14ac:dyDescent="0.25">
      <c r="A17" s="3">
        <v>12</v>
      </c>
      <c r="B17" s="4" t="s">
        <v>19</v>
      </c>
      <c r="C17" s="3" t="s">
        <v>4</v>
      </c>
      <c r="D17" s="3">
        <f>D6+D7-D8-D9-D14</f>
        <v>253.1160000000001</v>
      </c>
      <c r="E17" s="6">
        <v>0</v>
      </c>
      <c r="F17" s="6">
        <f t="shared" si="0"/>
        <v>0</v>
      </c>
    </row>
    <row r="18" spans="1:6" x14ac:dyDescent="0.25">
      <c r="A18" s="3"/>
      <c r="B18" s="8" t="s">
        <v>22</v>
      </c>
      <c r="C18" s="3"/>
      <c r="D18" s="3"/>
      <c r="E18" s="6">
        <v>0</v>
      </c>
      <c r="F18" s="6">
        <f t="shared" si="0"/>
        <v>0</v>
      </c>
    </row>
    <row r="19" spans="1:6" x14ac:dyDescent="0.25">
      <c r="A19" s="3">
        <v>1</v>
      </c>
      <c r="B19" s="4" t="s">
        <v>5</v>
      </c>
      <c r="C19" s="3" t="s">
        <v>4</v>
      </c>
      <c r="D19" s="3">
        <f>111*1*1.2</f>
        <v>133.19999999999999</v>
      </c>
      <c r="E19" s="6">
        <v>0</v>
      </c>
      <c r="F19" s="6">
        <f t="shared" si="0"/>
        <v>0</v>
      </c>
    </row>
    <row r="20" spans="1:6" x14ac:dyDescent="0.25">
      <c r="A20" s="3">
        <v>2</v>
      </c>
      <c r="B20" s="4" t="s">
        <v>6</v>
      </c>
      <c r="C20" s="3" t="s">
        <v>4</v>
      </c>
      <c r="D20" s="3">
        <f>D19/10</f>
        <v>13.319999999999999</v>
      </c>
      <c r="E20" s="6">
        <v>0</v>
      </c>
      <c r="F20" s="6">
        <f t="shared" si="0"/>
        <v>0</v>
      </c>
    </row>
    <row r="21" spans="1:6" ht="30" x14ac:dyDescent="0.25">
      <c r="A21" s="3">
        <v>3</v>
      </c>
      <c r="B21" s="4" t="s">
        <v>25</v>
      </c>
      <c r="C21" s="3" t="s">
        <v>4</v>
      </c>
      <c r="D21" s="3">
        <f>111*0.2*0.6</f>
        <v>13.320000000000002</v>
      </c>
      <c r="E21" s="6">
        <v>0</v>
      </c>
      <c r="F21" s="6">
        <f t="shared" si="0"/>
        <v>0</v>
      </c>
    </row>
    <row r="22" spans="1:6" x14ac:dyDescent="0.25">
      <c r="A22" s="3">
        <v>4</v>
      </c>
      <c r="B22" s="4" t="s">
        <v>23</v>
      </c>
      <c r="C22" s="3" t="s">
        <v>9</v>
      </c>
      <c r="D22" s="3">
        <f>111*0.8</f>
        <v>88.800000000000011</v>
      </c>
      <c r="E22" s="6">
        <v>0</v>
      </c>
      <c r="F22" s="6">
        <f t="shared" si="0"/>
        <v>0</v>
      </c>
    </row>
    <row r="23" spans="1:6" ht="30" x14ac:dyDescent="0.25">
      <c r="A23" s="3">
        <v>5</v>
      </c>
      <c r="B23" s="4" t="s">
        <v>10</v>
      </c>
      <c r="C23" s="3" t="s">
        <v>11</v>
      </c>
      <c r="D23" s="3">
        <v>1.7769999999999999</v>
      </c>
      <c r="E23" s="6">
        <v>0</v>
      </c>
      <c r="F23" s="6">
        <f t="shared" si="0"/>
        <v>0</v>
      </c>
    </row>
    <row r="24" spans="1:6" x14ac:dyDescent="0.25">
      <c r="A24" s="3">
        <v>6</v>
      </c>
      <c r="B24" s="4" t="s">
        <v>12</v>
      </c>
      <c r="C24" s="3" t="s">
        <v>9</v>
      </c>
      <c r="D24" s="3">
        <f>116.55+113.4</f>
        <v>229.95</v>
      </c>
      <c r="E24" s="6">
        <v>0</v>
      </c>
      <c r="F24" s="6">
        <f t="shared" si="0"/>
        <v>0</v>
      </c>
    </row>
    <row r="25" spans="1:6" x14ac:dyDescent="0.25">
      <c r="A25" s="3">
        <v>7</v>
      </c>
      <c r="B25" s="4" t="s">
        <v>24</v>
      </c>
      <c r="C25" s="3" t="s">
        <v>4</v>
      </c>
      <c r="D25" s="3">
        <v>46.9</v>
      </c>
      <c r="E25" s="6">
        <v>0</v>
      </c>
      <c r="F25" s="6">
        <f t="shared" si="0"/>
        <v>0</v>
      </c>
    </row>
    <row r="26" spans="1:6" x14ac:dyDescent="0.25">
      <c r="A26" s="3">
        <v>8</v>
      </c>
      <c r="B26" s="4" t="s">
        <v>17</v>
      </c>
      <c r="C26" s="3" t="s">
        <v>9</v>
      </c>
      <c r="D26" s="3">
        <f>D24</f>
        <v>229.95</v>
      </c>
      <c r="E26" s="6">
        <v>0</v>
      </c>
      <c r="F26" s="6">
        <f t="shared" si="0"/>
        <v>0</v>
      </c>
    </row>
    <row r="27" spans="1:6" x14ac:dyDescent="0.25">
      <c r="A27" s="3">
        <v>9</v>
      </c>
      <c r="B27" s="4" t="s">
        <v>18</v>
      </c>
      <c r="C27" s="3" t="s">
        <v>9</v>
      </c>
      <c r="D27" s="3">
        <f>D26</f>
        <v>229.95</v>
      </c>
      <c r="E27" s="6">
        <v>0</v>
      </c>
      <c r="F27" s="6">
        <f t="shared" si="0"/>
        <v>0</v>
      </c>
    </row>
    <row r="28" spans="1:6" ht="30" x14ac:dyDescent="0.25">
      <c r="A28" s="3">
        <v>10</v>
      </c>
      <c r="B28" s="4" t="s">
        <v>19</v>
      </c>
      <c r="C28" s="3" t="s">
        <v>4</v>
      </c>
      <c r="D28" s="3">
        <f>D19+D20-D21-D25</f>
        <v>86.299999999999983</v>
      </c>
      <c r="E28" s="6">
        <v>0</v>
      </c>
      <c r="F28" s="6">
        <f t="shared" si="0"/>
        <v>0</v>
      </c>
    </row>
    <row r="29" spans="1:6" x14ac:dyDescent="0.25">
      <c r="A29" s="3"/>
      <c r="B29" s="8" t="s">
        <v>26</v>
      </c>
      <c r="C29" s="3"/>
      <c r="D29" s="3"/>
      <c r="E29" s="6">
        <v>0</v>
      </c>
      <c r="F29" s="6">
        <f t="shared" si="0"/>
        <v>0</v>
      </c>
    </row>
    <row r="30" spans="1:6" x14ac:dyDescent="0.25">
      <c r="A30" s="3"/>
      <c r="B30" s="8" t="s">
        <v>27</v>
      </c>
      <c r="C30" s="3"/>
      <c r="D30" s="3"/>
      <c r="E30" s="6"/>
      <c r="F30" s="6">
        <f t="shared" si="0"/>
        <v>0</v>
      </c>
    </row>
    <row r="31" spans="1:6" x14ac:dyDescent="0.25">
      <c r="A31" s="10">
        <v>1</v>
      </c>
      <c r="B31" s="11" t="s">
        <v>34</v>
      </c>
      <c r="C31" s="3" t="s">
        <v>11</v>
      </c>
      <c r="D31" s="3">
        <f>232.66*14/1000</f>
        <v>3.2572399999999999</v>
      </c>
      <c r="E31" s="6">
        <v>7000</v>
      </c>
      <c r="F31" s="6">
        <f t="shared" si="0"/>
        <v>22800.68</v>
      </c>
    </row>
    <row r="32" spans="1:6" x14ac:dyDescent="0.25">
      <c r="A32" s="10">
        <v>2</v>
      </c>
      <c r="B32" s="11" t="s">
        <v>35</v>
      </c>
      <c r="C32" s="3" t="s">
        <v>11</v>
      </c>
      <c r="D32" s="3">
        <f>378.91*14/1000</f>
        <v>5.3047400000000007</v>
      </c>
      <c r="E32" s="6">
        <v>7000</v>
      </c>
      <c r="F32" s="6">
        <f t="shared" si="0"/>
        <v>37133.180000000008</v>
      </c>
    </row>
    <row r="33" spans="1:6" x14ac:dyDescent="0.25">
      <c r="A33" s="10"/>
      <c r="B33" s="8" t="s">
        <v>28</v>
      </c>
      <c r="C33" s="3"/>
      <c r="D33" s="3"/>
      <c r="E33" s="6">
        <v>0</v>
      </c>
      <c r="F33" s="6">
        <f t="shared" si="0"/>
        <v>0</v>
      </c>
    </row>
    <row r="34" spans="1:6" x14ac:dyDescent="0.25">
      <c r="A34" s="10">
        <v>1</v>
      </c>
      <c r="B34" s="12" t="s">
        <v>29</v>
      </c>
      <c r="C34" s="3" t="s">
        <v>11</v>
      </c>
      <c r="D34" s="3">
        <f>137.06*4/1000</f>
        <v>0.54824000000000006</v>
      </c>
      <c r="E34" s="6">
        <v>15000</v>
      </c>
      <c r="F34" s="6">
        <f t="shared" si="0"/>
        <v>8223.6</v>
      </c>
    </row>
    <row r="35" spans="1:6" x14ac:dyDescent="0.25">
      <c r="A35" s="10">
        <v>2</v>
      </c>
      <c r="B35" s="12" t="s">
        <v>30</v>
      </c>
      <c r="C35" s="3" t="s">
        <v>11</v>
      </c>
      <c r="D35" s="3">
        <f>0.10947*2*12</f>
        <v>2.6272799999999998</v>
      </c>
      <c r="E35" s="6">
        <v>15000</v>
      </c>
      <c r="F35" s="6">
        <f t="shared" si="0"/>
        <v>39409.199999999997</v>
      </c>
    </row>
    <row r="36" spans="1:6" x14ac:dyDescent="0.25">
      <c r="A36" s="10">
        <v>3</v>
      </c>
      <c r="B36" s="12" t="s">
        <v>31</v>
      </c>
      <c r="C36" s="3" t="s">
        <v>11</v>
      </c>
      <c r="D36" s="3">
        <f>(12.56+15.08+7.08)*12/1000</f>
        <v>0.41664000000000001</v>
      </c>
      <c r="E36" s="6">
        <v>15000</v>
      </c>
      <c r="F36" s="6">
        <f t="shared" si="0"/>
        <v>6249.6</v>
      </c>
    </row>
    <row r="37" spans="1:6" x14ac:dyDescent="0.25">
      <c r="A37" s="10">
        <v>4</v>
      </c>
      <c r="B37" s="12" t="s">
        <v>32</v>
      </c>
      <c r="C37" s="3" t="s">
        <v>11</v>
      </c>
      <c r="D37" s="3">
        <v>8.4518000000000004</v>
      </c>
      <c r="E37" s="6">
        <v>15000</v>
      </c>
      <c r="F37" s="6">
        <f t="shared" si="0"/>
        <v>126777</v>
      </c>
    </row>
    <row r="38" spans="1:6" x14ac:dyDescent="0.25">
      <c r="A38" s="10">
        <v>5</v>
      </c>
      <c r="B38" s="12" t="s">
        <v>33</v>
      </c>
      <c r="C38" s="3" t="s">
        <v>11</v>
      </c>
      <c r="D38" s="3">
        <v>7.8239999999999998</v>
      </c>
      <c r="E38" s="6">
        <v>15000</v>
      </c>
      <c r="F38" s="6">
        <f t="shared" si="0"/>
        <v>117360</v>
      </c>
    </row>
    <row r="39" spans="1:6" x14ac:dyDescent="0.25">
      <c r="A39" s="10">
        <v>6</v>
      </c>
      <c r="B39" s="12" t="s">
        <v>37</v>
      </c>
      <c r="C39" s="3" t="s">
        <v>11</v>
      </c>
      <c r="D39" s="3">
        <f>(277.6+8.82+10.98)*4/1000</f>
        <v>1.1896000000000002</v>
      </c>
      <c r="E39" s="6">
        <v>15000</v>
      </c>
      <c r="F39" s="6">
        <f t="shared" si="0"/>
        <v>17844.000000000004</v>
      </c>
    </row>
    <row r="40" spans="1:6" x14ac:dyDescent="0.25">
      <c r="A40" s="10">
        <v>7</v>
      </c>
      <c r="B40" s="12" t="s">
        <v>36</v>
      </c>
      <c r="C40" s="3" t="s">
        <v>11</v>
      </c>
      <c r="D40" s="3">
        <f>122.2*2*12/1000</f>
        <v>2.9328000000000003</v>
      </c>
      <c r="E40" s="6">
        <v>15000</v>
      </c>
      <c r="F40" s="6">
        <f t="shared" si="0"/>
        <v>43992.000000000007</v>
      </c>
    </row>
    <row r="41" spans="1:6" x14ac:dyDescent="0.25">
      <c r="A41" s="10">
        <v>8</v>
      </c>
      <c r="B41" s="12" t="s">
        <v>38</v>
      </c>
      <c r="C41" s="3" t="s">
        <v>11</v>
      </c>
      <c r="D41" s="3">
        <v>0</v>
      </c>
      <c r="E41" s="6">
        <v>0</v>
      </c>
      <c r="F41" s="6">
        <f t="shared" si="0"/>
        <v>0</v>
      </c>
    </row>
    <row r="42" spans="1:6" x14ac:dyDescent="0.25">
      <c r="A42" s="13"/>
      <c r="B42" s="8" t="s">
        <v>39</v>
      </c>
      <c r="C42" s="3"/>
      <c r="D42" s="3"/>
      <c r="E42" s="6"/>
      <c r="F42" s="6">
        <f t="shared" si="0"/>
        <v>0</v>
      </c>
    </row>
    <row r="43" spans="1:6" ht="30" x14ac:dyDescent="0.25">
      <c r="A43" s="13"/>
      <c r="B43" s="11" t="s">
        <v>40</v>
      </c>
      <c r="C43" s="3" t="s">
        <v>16</v>
      </c>
      <c r="D43" s="3">
        <v>2</v>
      </c>
      <c r="E43" s="6">
        <v>15000</v>
      </c>
      <c r="F43" s="6">
        <f t="shared" si="0"/>
        <v>30000</v>
      </c>
    </row>
    <row r="44" spans="1:6" x14ac:dyDescent="0.25">
      <c r="A44" s="13"/>
      <c r="B44" s="8" t="s">
        <v>41</v>
      </c>
      <c r="C44" s="3"/>
      <c r="D44" s="3"/>
      <c r="E44" s="6"/>
      <c r="F44" s="6">
        <f t="shared" si="0"/>
        <v>0</v>
      </c>
    </row>
    <row r="45" spans="1:6" ht="30" x14ac:dyDescent="0.25">
      <c r="A45" s="13"/>
      <c r="B45" s="11" t="s">
        <v>43</v>
      </c>
      <c r="C45" s="3" t="s">
        <v>9</v>
      </c>
      <c r="D45" s="3">
        <f>6*37.2*2+19*6*2+41.8*2-4.5*4*2</f>
        <v>722.00000000000011</v>
      </c>
      <c r="E45" s="6">
        <v>100</v>
      </c>
      <c r="F45" s="6">
        <f t="shared" si="0"/>
        <v>72200.000000000015</v>
      </c>
    </row>
    <row r="46" spans="1:6" x14ac:dyDescent="0.25">
      <c r="A46" s="13"/>
      <c r="B46" s="11" t="s">
        <v>42</v>
      </c>
      <c r="C46" s="3" t="s">
        <v>9</v>
      </c>
      <c r="D46" s="3">
        <f>20*37.2</f>
        <v>744</v>
      </c>
      <c r="E46" s="6">
        <v>100</v>
      </c>
      <c r="F46" s="6">
        <f t="shared" si="0"/>
        <v>74400</v>
      </c>
    </row>
    <row r="47" spans="1:6" x14ac:dyDescent="0.25">
      <c r="A47" s="13"/>
      <c r="B47" s="11" t="s">
        <v>44</v>
      </c>
      <c r="C47" s="3" t="s">
        <v>45</v>
      </c>
      <c r="D47" s="3">
        <v>37.200000000000003</v>
      </c>
      <c r="E47" s="6">
        <v>60</v>
      </c>
      <c r="F47" s="6">
        <f t="shared" si="0"/>
        <v>2232</v>
      </c>
    </row>
    <row r="48" spans="1:6" ht="30" x14ac:dyDescent="0.25">
      <c r="A48" s="13"/>
      <c r="B48" s="11" t="s">
        <v>46</v>
      </c>
      <c r="C48" s="3" t="s">
        <v>45</v>
      </c>
      <c r="D48" s="3">
        <f>6*4</f>
        <v>24</v>
      </c>
      <c r="E48" s="6">
        <v>60</v>
      </c>
      <c r="F48" s="6">
        <f t="shared" si="0"/>
        <v>1440</v>
      </c>
    </row>
    <row r="49" spans="1:6" x14ac:dyDescent="0.25">
      <c r="A49" s="13"/>
      <c r="B49" s="11" t="s">
        <v>47</v>
      </c>
      <c r="C49" s="3" t="s">
        <v>45</v>
      </c>
      <c r="D49" s="3">
        <f>37.2*2+20*2</f>
        <v>114.4</v>
      </c>
      <c r="E49" s="6">
        <v>60</v>
      </c>
      <c r="F49" s="6">
        <f t="shared" si="0"/>
        <v>6864</v>
      </c>
    </row>
    <row r="50" spans="1:6" x14ac:dyDescent="0.25">
      <c r="A50" s="13"/>
      <c r="B50" s="11" t="s">
        <v>48</v>
      </c>
      <c r="C50" s="3" t="s">
        <v>45</v>
      </c>
      <c r="D50" s="3">
        <f>37.2*2+19*2-4.5*2</f>
        <v>103.4</v>
      </c>
      <c r="E50" s="6">
        <v>60</v>
      </c>
      <c r="F50" s="6">
        <f t="shared" si="0"/>
        <v>6204</v>
      </c>
    </row>
    <row r="51" spans="1:6" x14ac:dyDescent="0.25">
      <c r="A51" s="13"/>
      <c r="B51" s="11" t="s">
        <v>49</v>
      </c>
      <c r="C51" s="3" t="s">
        <v>45</v>
      </c>
      <c r="D51" s="3">
        <f>(4.5+4+4)*2</f>
        <v>25</v>
      </c>
      <c r="E51" s="6">
        <v>60</v>
      </c>
      <c r="F51" s="6">
        <f t="shared" si="0"/>
        <v>1500</v>
      </c>
    </row>
    <row r="52" spans="1:6" x14ac:dyDescent="0.25">
      <c r="A52" s="13"/>
      <c r="B52" s="8" t="s">
        <v>50</v>
      </c>
      <c r="C52" s="3"/>
      <c r="D52" s="3"/>
      <c r="E52" s="6"/>
      <c r="F52" s="6">
        <f t="shared" si="0"/>
        <v>0</v>
      </c>
    </row>
    <row r="53" spans="1:6" x14ac:dyDescent="0.25">
      <c r="A53" s="13"/>
      <c r="B53" s="11" t="s">
        <v>51</v>
      </c>
      <c r="C53" s="3" t="s">
        <v>4</v>
      </c>
      <c r="D53" s="3">
        <f>(107)*1*0.2</f>
        <v>21.400000000000002</v>
      </c>
      <c r="E53" s="6">
        <v>0</v>
      </c>
      <c r="F53" s="6">
        <f t="shared" si="0"/>
        <v>0</v>
      </c>
    </row>
    <row r="54" spans="1:6" ht="30" x14ac:dyDescent="0.25">
      <c r="A54" s="13"/>
      <c r="B54" s="11" t="s">
        <v>52</v>
      </c>
      <c r="C54" s="3" t="s">
        <v>9</v>
      </c>
      <c r="D54" s="3">
        <f>(116-4.5-4.5)*1</f>
        <v>107</v>
      </c>
      <c r="E54" s="6">
        <v>0</v>
      </c>
      <c r="F54" s="6">
        <f t="shared" si="0"/>
        <v>0</v>
      </c>
    </row>
    <row r="55" spans="1:6" x14ac:dyDescent="0.25">
      <c r="A55" s="13"/>
      <c r="B55" s="11" t="s">
        <v>23</v>
      </c>
      <c r="C55" s="3" t="s">
        <v>9</v>
      </c>
      <c r="D55" s="3">
        <f>D54*1.1</f>
        <v>117.7</v>
      </c>
      <c r="E55" s="6">
        <v>0</v>
      </c>
      <c r="F55" s="6">
        <f t="shared" si="0"/>
        <v>0</v>
      </c>
    </row>
    <row r="56" spans="1:6" x14ac:dyDescent="0.25">
      <c r="A56" s="13"/>
      <c r="B56" s="11" t="s">
        <v>53</v>
      </c>
      <c r="C56" s="3" t="s">
        <v>9</v>
      </c>
      <c r="D56" s="3">
        <f>D54</f>
        <v>107</v>
      </c>
      <c r="E56" s="6">
        <v>0</v>
      </c>
      <c r="F56" s="6">
        <f t="shared" si="0"/>
        <v>0</v>
      </c>
    </row>
    <row r="57" spans="1:6" x14ac:dyDescent="0.25">
      <c r="A57" s="13"/>
      <c r="B57" s="11" t="s">
        <v>54</v>
      </c>
      <c r="C57" s="3" t="s">
        <v>9</v>
      </c>
      <c r="D57" s="3">
        <f>107*0.1</f>
        <v>10.700000000000001</v>
      </c>
      <c r="E57" s="6">
        <v>0</v>
      </c>
      <c r="F57" s="6">
        <f t="shared" si="0"/>
        <v>0</v>
      </c>
    </row>
    <row r="58" spans="1:6" x14ac:dyDescent="0.25">
      <c r="A58" s="13"/>
      <c r="B58" s="11" t="s">
        <v>55</v>
      </c>
      <c r="C58" s="3" t="s">
        <v>9</v>
      </c>
      <c r="D58" s="3">
        <f>D54</f>
        <v>107</v>
      </c>
      <c r="E58" s="6">
        <v>0</v>
      </c>
      <c r="F58" s="6">
        <f t="shared" si="0"/>
        <v>0</v>
      </c>
    </row>
    <row r="59" spans="1:6" x14ac:dyDescent="0.25">
      <c r="A59" s="14"/>
      <c r="B59" s="15" t="s">
        <v>56</v>
      </c>
      <c r="C59" s="3"/>
      <c r="D59" s="3"/>
      <c r="E59" s="16">
        <v>0</v>
      </c>
      <c r="F59" s="6">
        <f t="shared" si="0"/>
        <v>0</v>
      </c>
    </row>
    <row r="60" spans="1:6" x14ac:dyDescent="0.25">
      <c r="A60" s="14"/>
      <c r="B60" s="14" t="s">
        <v>57</v>
      </c>
      <c r="C60" s="3" t="s">
        <v>9</v>
      </c>
      <c r="D60" s="3">
        <f>18.5*36.5</f>
        <v>675.25</v>
      </c>
      <c r="E60" s="16">
        <v>0</v>
      </c>
      <c r="F60" s="6">
        <f t="shared" si="0"/>
        <v>0</v>
      </c>
    </row>
    <row r="61" spans="1:6" x14ac:dyDescent="0.25">
      <c r="A61" s="14"/>
      <c r="B61" s="14" t="s">
        <v>58</v>
      </c>
      <c r="C61" s="3" t="s">
        <v>9</v>
      </c>
      <c r="D61" s="3">
        <f>D60</f>
        <v>675.25</v>
      </c>
      <c r="E61" s="16">
        <v>0</v>
      </c>
      <c r="F61" s="6">
        <f t="shared" si="0"/>
        <v>0</v>
      </c>
    </row>
    <row r="62" spans="1:6" x14ac:dyDescent="0.25">
      <c r="A62" s="14"/>
      <c r="B62" s="14" t="s">
        <v>23</v>
      </c>
      <c r="C62" s="3" t="s">
        <v>9</v>
      </c>
      <c r="D62" s="3">
        <f>D60</f>
        <v>675.25</v>
      </c>
      <c r="E62" s="16">
        <v>0</v>
      </c>
      <c r="F62" s="6">
        <f t="shared" si="0"/>
        <v>0</v>
      </c>
    </row>
    <row r="63" spans="1:6" x14ac:dyDescent="0.25">
      <c r="A63" s="14"/>
      <c r="B63" s="14" t="s">
        <v>59</v>
      </c>
      <c r="C63" s="3" t="s">
        <v>9</v>
      </c>
      <c r="D63" s="3">
        <f>D60</f>
        <v>675.25</v>
      </c>
      <c r="E63" s="16">
        <v>0</v>
      </c>
      <c r="F63" s="6">
        <f t="shared" si="0"/>
        <v>0</v>
      </c>
    </row>
    <row r="64" spans="1:6" x14ac:dyDescent="0.25">
      <c r="A64" s="14"/>
      <c r="B64" s="14" t="s">
        <v>60</v>
      </c>
      <c r="C64" s="3" t="s">
        <v>9</v>
      </c>
      <c r="D64" s="3">
        <f>D60</f>
        <v>675.25</v>
      </c>
      <c r="E64" s="16">
        <v>0</v>
      </c>
      <c r="F64" s="6">
        <f t="shared" si="0"/>
        <v>0</v>
      </c>
    </row>
    <row r="65" spans="1:6" x14ac:dyDescent="0.25">
      <c r="A65" s="14"/>
      <c r="B65" s="14" t="s">
        <v>61</v>
      </c>
      <c r="C65" s="3" t="s">
        <v>9</v>
      </c>
      <c r="D65" s="3">
        <f>D60</f>
        <v>675.25</v>
      </c>
      <c r="E65" s="16">
        <v>0</v>
      </c>
      <c r="F65" s="6">
        <f t="shared" si="0"/>
        <v>0</v>
      </c>
    </row>
    <row r="66" spans="1:6" x14ac:dyDescent="0.25">
      <c r="A66" s="14"/>
      <c r="B66" s="14" t="s">
        <v>62</v>
      </c>
      <c r="C66" s="3" t="s">
        <v>9</v>
      </c>
      <c r="D66" s="3">
        <f>D60</f>
        <v>675.25</v>
      </c>
      <c r="E66" s="16">
        <v>0</v>
      </c>
      <c r="F66" s="6">
        <f t="shared" si="0"/>
        <v>0</v>
      </c>
    </row>
    <row r="67" spans="1:6" x14ac:dyDescent="0.25">
      <c r="A67" s="13"/>
      <c r="B67" s="8" t="s">
        <v>64</v>
      </c>
      <c r="C67" s="3"/>
      <c r="D67" s="3"/>
      <c r="E67" s="6"/>
      <c r="F67" s="6">
        <f t="shared" si="0"/>
        <v>0</v>
      </c>
    </row>
    <row r="68" spans="1:6" x14ac:dyDescent="0.25">
      <c r="A68" s="13"/>
      <c r="B68" s="11" t="s">
        <v>63</v>
      </c>
      <c r="C68" s="3" t="s">
        <v>4</v>
      </c>
      <c r="D68" s="3">
        <f>4.5*3*0.2*2</f>
        <v>5.4</v>
      </c>
      <c r="E68" s="6">
        <v>0</v>
      </c>
      <c r="F68" s="6">
        <f t="shared" si="0"/>
        <v>0</v>
      </c>
    </row>
    <row r="69" spans="1:6" ht="30" x14ac:dyDescent="0.25">
      <c r="A69" s="13"/>
      <c r="B69" s="11" t="s">
        <v>65</v>
      </c>
      <c r="C69" s="3" t="s">
        <v>9</v>
      </c>
      <c r="D69" s="3">
        <f>D68*0.2</f>
        <v>1.08</v>
      </c>
      <c r="E69" s="6">
        <v>0</v>
      </c>
      <c r="F69" s="6">
        <f t="shared" si="0"/>
        <v>0</v>
      </c>
    </row>
    <row r="70" spans="1:6" x14ac:dyDescent="0.25">
      <c r="A70" s="13"/>
      <c r="B70" s="11" t="s">
        <v>23</v>
      </c>
      <c r="C70" s="3" t="s">
        <v>9</v>
      </c>
      <c r="D70" s="3">
        <f>4.5*4*2</f>
        <v>36</v>
      </c>
      <c r="E70" s="6">
        <v>0</v>
      </c>
      <c r="F70" s="6">
        <f t="shared" si="0"/>
        <v>0</v>
      </c>
    </row>
    <row r="71" spans="1:6" x14ac:dyDescent="0.25">
      <c r="A71" s="13"/>
      <c r="B71" s="11" t="s">
        <v>53</v>
      </c>
      <c r="C71" s="3" t="s">
        <v>9</v>
      </c>
      <c r="D71" s="3">
        <f>D70</f>
        <v>36</v>
      </c>
      <c r="E71" s="6">
        <v>0</v>
      </c>
      <c r="F71" s="6">
        <f t="shared" ref="F71:F73" si="1">D71*E71</f>
        <v>0</v>
      </c>
    </row>
    <row r="72" spans="1:6" x14ac:dyDescent="0.25">
      <c r="A72" s="13"/>
      <c r="B72" s="11" t="s">
        <v>54</v>
      </c>
      <c r="C72" s="3" t="s">
        <v>9</v>
      </c>
      <c r="D72" s="3">
        <f>(4.5+3+3)*2*0.15</f>
        <v>3.15</v>
      </c>
      <c r="E72" s="6">
        <v>0</v>
      </c>
      <c r="F72" s="6">
        <f t="shared" si="1"/>
        <v>0</v>
      </c>
    </row>
    <row r="73" spans="1:6" x14ac:dyDescent="0.25">
      <c r="A73" s="13"/>
      <c r="B73" s="11" t="s">
        <v>66</v>
      </c>
      <c r="C73" s="3" t="s">
        <v>9</v>
      </c>
      <c r="D73" s="3">
        <f>D70</f>
        <v>36</v>
      </c>
      <c r="E73" s="6">
        <v>0</v>
      </c>
      <c r="F73" s="6">
        <f t="shared" si="1"/>
        <v>0</v>
      </c>
    </row>
    <row r="74" spans="1:6" x14ac:dyDescent="0.25">
      <c r="A74" s="13"/>
      <c r="B74" s="11" t="s">
        <v>69</v>
      </c>
      <c r="C74" s="3"/>
      <c r="D74" s="3"/>
      <c r="E74" s="6"/>
      <c r="F74" s="6">
        <f>SUM(F6:F73)</f>
        <v>614629.26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2015-06-05T18:19:34Z</dcterms:created>
  <dcterms:modified xsi:type="dcterms:W3CDTF">2026-05-12T16:14:38Z</dcterms:modified>
</cp:coreProperties>
</file>