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tsyhanok\AppData\Local\Microsoft\Windows\INetCache\Content.Outlook\6TDHMX1O\"/>
    </mc:Choice>
  </mc:AlternateContent>
  <xr:revisionPtr revIDLastSave="0" documentId="13_ncr:1_{568D9BEC-3AC9-46A2-B4D0-02C4F73549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агальна" sheetId="1" r:id="rId1"/>
    <sheet name="Ужгород вул. Фединця, 47" sheetId="23" r:id="rId2"/>
    <sheet name="Суми пл.Незалежності 3" sheetId="24" r:id="rId3"/>
    <sheet name="Харків вул. Г.Сковороди 67-69" sheetId="25" r:id="rId4"/>
    <sheet name="ІФ вул. Незалежності, 10а" sheetId="26" r:id="rId5"/>
    <sheet name="Дніпро просп. Яворницького Дмит" sheetId="2" r:id="rId6"/>
    <sheet name="Запоріжжя просп. Соборний, 170" sheetId="3" r:id="rId7"/>
    <sheet name="Кропивницький вул. Велика Персп" sheetId="4" r:id="rId8"/>
    <sheet name=" Одеса вул. Італійська, 51" sheetId="5" r:id="rId9"/>
    <sheet name="Миколаїв вул. Соборна, 12в" sheetId="6" r:id="rId10"/>
    <sheet name="Полтава вул. Європейська, 21" sheetId="7" r:id="rId11"/>
    <sheet name="Полтава вул. Європейська, 66" sheetId="8" r:id="rId12"/>
    <sheet name="Чернівці пл. Соборна, 10" sheetId="10" r:id="rId13"/>
    <sheet name="Хмельницький вул. Проскурівська" sheetId="11" r:id="rId14"/>
    <sheet name="Вінниця пр. Коцюбинського, 28" sheetId="12" r:id="rId15"/>
    <sheet name="Рівне вул. Міцкевича, 32" sheetId="14" r:id="rId16"/>
    <sheet name="Чернігів пр. Миру, 32" sheetId="13" r:id="rId17"/>
    <sheet name="Київ вул. Хрещатик, 15" sheetId="1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F48" i="2"/>
  <c r="K48" i="2"/>
  <c r="K42" i="15"/>
  <c r="K41" i="15"/>
  <c r="K40" i="15"/>
  <c r="F40" i="15"/>
  <c r="K41" i="13"/>
  <c r="K40" i="13"/>
  <c r="K39" i="13"/>
  <c r="F39" i="13"/>
  <c r="K36" i="14"/>
  <c r="K35" i="14"/>
  <c r="K34" i="14"/>
  <c r="F34" i="14"/>
  <c r="K40" i="12"/>
  <c r="K39" i="12"/>
  <c r="K38" i="12"/>
  <c r="F38" i="12"/>
  <c r="K36" i="11"/>
  <c r="K42" i="10"/>
  <c r="K38" i="11"/>
  <c r="K37" i="11"/>
  <c r="F36" i="11"/>
  <c r="K44" i="10"/>
  <c r="K43" i="10"/>
  <c r="F42" i="10"/>
  <c r="F45" i="10"/>
  <c r="K45" i="10"/>
  <c r="K39" i="8"/>
  <c r="K39" i="7"/>
  <c r="K36" i="6"/>
  <c r="K35" i="5"/>
  <c r="K39" i="4"/>
  <c r="K39" i="3"/>
  <c r="K36" i="2"/>
  <c r="J35" i="2"/>
  <c r="K35" i="2" s="1"/>
  <c r="K38" i="25"/>
  <c r="J37" i="25"/>
  <c r="K41" i="23"/>
  <c r="J41" i="8"/>
  <c r="K41" i="8" s="1"/>
  <c r="J41" i="7"/>
  <c r="J38" i="6"/>
  <c r="J37" i="5"/>
  <c r="J41" i="4"/>
  <c r="J41" i="3"/>
  <c r="J38" i="2"/>
  <c r="J37" i="26"/>
  <c r="J42" i="25"/>
  <c r="J40" i="24"/>
  <c r="J45" i="23"/>
  <c r="K43" i="5"/>
  <c r="K42" i="5"/>
  <c r="K41" i="5"/>
  <c r="K40" i="5"/>
  <c r="J40" i="5"/>
  <c r="K39" i="5"/>
  <c r="K38" i="5"/>
  <c r="K37" i="5"/>
  <c r="F38" i="8"/>
  <c r="F38" i="7"/>
  <c r="F35" i="6"/>
  <c r="F34" i="5"/>
  <c r="F38" i="4"/>
  <c r="K47" i="8"/>
  <c r="K46" i="8"/>
  <c r="K45" i="8"/>
  <c r="J44" i="8"/>
  <c r="K44" i="8" s="1"/>
  <c r="K43" i="8"/>
  <c r="K42" i="8"/>
  <c r="K47" i="7"/>
  <c r="K46" i="7"/>
  <c r="K45" i="7"/>
  <c r="K44" i="7"/>
  <c r="J44" i="7"/>
  <c r="K43" i="7"/>
  <c r="K42" i="7"/>
  <c r="K41" i="7"/>
  <c r="K44" i="6"/>
  <c r="K43" i="6"/>
  <c r="K42" i="6"/>
  <c r="K41" i="6"/>
  <c r="J41" i="6"/>
  <c r="K40" i="6"/>
  <c r="K39" i="6"/>
  <c r="K38" i="6"/>
  <c r="K47" i="4"/>
  <c r="K46" i="4"/>
  <c r="K45" i="4"/>
  <c r="K44" i="4"/>
  <c r="J44" i="4"/>
  <c r="K43" i="4"/>
  <c r="K42" i="4"/>
  <c r="K41" i="4"/>
  <c r="F38" i="3"/>
  <c r="K47" i="3"/>
  <c r="K46" i="3"/>
  <c r="K45" i="3"/>
  <c r="K44" i="3"/>
  <c r="J44" i="3"/>
  <c r="K43" i="3"/>
  <c r="K42" i="3"/>
  <c r="K41" i="3"/>
  <c r="F35" i="2"/>
  <c r="K44" i="2"/>
  <c r="K43" i="2"/>
  <c r="K42" i="2"/>
  <c r="K41" i="2"/>
  <c r="J41" i="2"/>
  <c r="K40" i="2"/>
  <c r="K39" i="2"/>
  <c r="K38" i="2"/>
  <c r="D37" i="26"/>
  <c r="F37" i="26" s="1"/>
  <c r="D42" i="25"/>
  <c r="F42" i="25" s="1"/>
  <c r="D40" i="24"/>
  <c r="F40" i="24" s="1"/>
  <c r="D45" i="23"/>
  <c r="K47" i="23"/>
  <c r="K46" i="23"/>
  <c r="K24" i="8"/>
  <c r="K23" i="8"/>
  <c r="K24" i="7"/>
  <c r="K23" i="7"/>
  <c r="K21" i="6"/>
  <c r="K20" i="6"/>
  <c r="K20" i="5"/>
  <c r="K19" i="5"/>
  <c r="K24" i="4"/>
  <c r="K23" i="4"/>
  <c r="K24" i="3"/>
  <c r="K23" i="3"/>
  <c r="K21" i="2"/>
  <c r="K20" i="2"/>
  <c r="J35" i="26"/>
  <c r="K35" i="26" s="1"/>
  <c r="J40" i="25"/>
  <c r="K40" i="25" s="1"/>
  <c r="J43" i="23"/>
  <c r="K43" i="23" s="1"/>
  <c r="K44" i="23"/>
  <c r="K42" i="23"/>
  <c r="J40" i="23"/>
  <c r="K40" i="23" s="1"/>
  <c r="F40" i="23"/>
  <c r="K39" i="24"/>
  <c r="K38" i="24"/>
  <c r="K37" i="24"/>
  <c r="F37" i="24"/>
  <c r="K36" i="24"/>
  <c r="I17" i="25"/>
  <c r="J36" i="23"/>
  <c r="K36" i="23" s="1"/>
  <c r="J21" i="13"/>
  <c r="K21" i="13" s="1"/>
  <c r="J22" i="13"/>
  <c r="K22" i="13" s="1"/>
  <c r="K19" i="13"/>
  <c r="J17" i="13"/>
  <c r="K17" i="13" s="1"/>
  <c r="K8" i="5"/>
  <c r="F8" i="5"/>
  <c r="I15" i="24"/>
  <c r="J33" i="25" l="1"/>
  <c r="K33" i="25" s="1"/>
  <c r="I15" i="23"/>
  <c r="K21" i="26"/>
  <c r="K20" i="26"/>
  <c r="K25" i="25"/>
  <c r="K24" i="25"/>
  <c r="K25" i="24"/>
  <c r="K24" i="24"/>
  <c r="K26" i="23"/>
  <c r="K25" i="23"/>
  <c r="K54" i="8"/>
  <c r="F54" i="8"/>
  <c r="K53" i="8"/>
  <c r="K50" i="8"/>
  <c r="F50" i="8"/>
  <c r="K48" i="8"/>
  <c r="F48" i="8"/>
  <c r="F41" i="8"/>
  <c r="K40" i="8"/>
  <c r="J38" i="8"/>
  <c r="K38" i="8" s="1"/>
  <c r="K37" i="8"/>
  <c r="K36" i="8"/>
  <c r="K35" i="8"/>
  <c r="J34" i="8"/>
  <c r="K34" i="8" s="1"/>
  <c r="J33" i="8"/>
  <c r="K33" i="8" s="1"/>
  <c r="J32" i="8"/>
  <c r="K32" i="8" s="1"/>
  <c r="F32" i="8"/>
  <c r="K31" i="8"/>
  <c r="K30" i="8"/>
  <c r="I29" i="8"/>
  <c r="K29" i="8" s="1"/>
  <c r="F29" i="8"/>
  <c r="K28" i="8"/>
  <c r="K27" i="8"/>
  <c r="J26" i="8"/>
  <c r="K26" i="8" s="1"/>
  <c r="J22" i="8"/>
  <c r="K22" i="8" s="1"/>
  <c r="F22" i="8"/>
  <c r="K21" i="8"/>
  <c r="F20" i="8"/>
  <c r="J19" i="8"/>
  <c r="K19" i="8" s="1"/>
  <c r="J18" i="8"/>
  <c r="K18" i="8" s="1"/>
  <c r="K17" i="8"/>
  <c r="K16" i="8"/>
  <c r="J15" i="8"/>
  <c r="K15" i="8" s="1"/>
  <c r="J14" i="8"/>
  <c r="K14" i="8" s="1"/>
  <c r="D14" i="8"/>
  <c r="F14" i="8" s="1"/>
  <c r="K12" i="8"/>
  <c r="F10" i="8"/>
  <c r="F12" i="8" s="1"/>
  <c r="K54" i="7"/>
  <c r="F54" i="7"/>
  <c r="K53" i="7"/>
  <c r="F55" i="7"/>
  <c r="K50" i="7"/>
  <c r="F50" i="7"/>
  <c r="K48" i="7"/>
  <c r="F48" i="7"/>
  <c r="F41" i="7"/>
  <c r="K40" i="7"/>
  <c r="J38" i="7"/>
  <c r="K38" i="7" s="1"/>
  <c r="K37" i="7"/>
  <c r="K36" i="7"/>
  <c r="K35" i="7"/>
  <c r="J34" i="7"/>
  <c r="K34" i="7" s="1"/>
  <c r="J33" i="7"/>
  <c r="K33" i="7" s="1"/>
  <c r="J32" i="7"/>
  <c r="K32" i="7" s="1"/>
  <c r="F32" i="7"/>
  <c r="K31" i="7"/>
  <c r="K30" i="7"/>
  <c r="K29" i="7"/>
  <c r="I29" i="7"/>
  <c r="F29" i="7"/>
  <c r="K28" i="7"/>
  <c r="K27" i="7"/>
  <c r="J26" i="7"/>
  <c r="K26" i="7" s="1"/>
  <c r="J22" i="7"/>
  <c r="K22" i="7" s="1"/>
  <c r="F22" i="7"/>
  <c r="K21" i="7"/>
  <c r="F20" i="7"/>
  <c r="J19" i="7"/>
  <c r="K19" i="7" s="1"/>
  <c r="J18" i="7"/>
  <c r="K18" i="7" s="1"/>
  <c r="K17" i="7"/>
  <c r="K16" i="7"/>
  <c r="J15" i="7"/>
  <c r="K15" i="7" s="1"/>
  <c r="J14" i="7"/>
  <c r="K14" i="7" s="1"/>
  <c r="D14" i="7"/>
  <c r="F14" i="7" s="1"/>
  <c r="K12" i="7"/>
  <c r="F10" i="7"/>
  <c r="F12" i="7" s="1"/>
  <c r="K51" i="6"/>
  <c r="F51" i="6"/>
  <c r="K50" i="6"/>
  <c r="K47" i="6"/>
  <c r="F47" i="6"/>
  <c r="K45" i="6"/>
  <c r="F45" i="6"/>
  <c r="F38" i="6"/>
  <c r="K37" i="6"/>
  <c r="J35" i="6"/>
  <c r="K35" i="6" s="1"/>
  <c r="K34" i="6"/>
  <c r="K33" i="6"/>
  <c r="K32" i="6"/>
  <c r="J31" i="6"/>
  <c r="K31" i="6" s="1"/>
  <c r="J30" i="6"/>
  <c r="K30" i="6" s="1"/>
  <c r="J29" i="6"/>
  <c r="K29" i="6" s="1"/>
  <c r="F29" i="6"/>
  <c r="K28" i="6"/>
  <c r="K27" i="6"/>
  <c r="I26" i="6"/>
  <c r="K26" i="6" s="1"/>
  <c r="F26" i="6"/>
  <c r="K25" i="6"/>
  <c r="K24" i="6"/>
  <c r="J23" i="6"/>
  <c r="K23" i="6" s="1"/>
  <c r="J19" i="6"/>
  <c r="K19" i="6" s="1"/>
  <c r="F19" i="6"/>
  <c r="K18" i="6"/>
  <c r="F17" i="6"/>
  <c r="J16" i="6"/>
  <c r="K16" i="6" s="1"/>
  <c r="J15" i="6"/>
  <c r="K15" i="6" s="1"/>
  <c r="K14" i="6"/>
  <c r="K13" i="6"/>
  <c r="J12" i="6"/>
  <c r="K12" i="6" s="1"/>
  <c r="J11" i="6"/>
  <c r="K11" i="6" s="1"/>
  <c r="D11" i="6"/>
  <c r="F11" i="6" s="1"/>
  <c r="K9" i="6"/>
  <c r="F7" i="6"/>
  <c r="F9" i="6" s="1"/>
  <c r="K50" i="5"/>
  <c r="F50" i="5"/>
  <c r="K49" i="5"/>
  <c r="K46" i="5"/>
  <c r="F46" i="5"/>
  <c r="K44" i="5"/>
  <c r="F44" i="5"/>
  <c r="F37" i="5"/>
  <c r="K36" i="5"/>
  <c r="J34" i="5"/>
  <c r="K34" i="5" s="1"/>
  <c r="K33" i="5"/>
  <c r="K32" i="5"/>
  <c r="K31" i="5"/>
  <c r="J30" i="5"/>
  <c r="K30" i="5" s="1"/>
  <c r="J29" i="5"/>
  <c r="K29" i="5" s="1"/>
  <c r="J28" i="5"/>
  <c r="K28" i="5" s="1"/>
  <c r="F28" i="5"/>
  <c r="K27" i="5"/>
  <c r="K26" i="5"/>
  <c r="I25" i="5"/>
  <c r="K25" i="5" s="1"/>
  <c r="F25" i="5"/>
  <c r="K24" i="5"/>
  <c r="K23" i="5"/>
  <c r="J22" i="5"/>
  <c r="K22" i="5" s="1"/>
  <c r="J18" i="5"/>
  <c r="K18" i="5" s="1"/>
  <c r="F18" i="5"/>
  <c r="K17" i="5"/>
  <c r="F16" i="5"/>
  <c r="J15" i="5"/>
  <c r="K15" i="5" s="1"/>
  <c r="J14" i="5"/>
  <c r="K14" i="5" s="1"/>
  <c r="K13" i="5"/>
  <c r="K12" i="5"/>
  <c r="J10" i="5"/>
  <c r="K10" i="5" s="1"/>
  <c r="D10" i="5"/>
  <c r="F10" i="5" s="1"/>
  <c r="J32" i="4"/>
  <c r="J33" i="4"/>
  <c r="K33" i="4" s="1"/>
  <c r="J34" i="4"/>
  <c r="K34" i="4" s="1"/>
  <c r="K54" i="4"/>
  <c r="F54" i="4"/>
  <c r="K53" i="4"/>
  <c r="K55" i="4" s="1"/>
  <c r="K50" i="4"/>
  <c r="F50" i="4"/>
  <c r="K48" i="4"/>
  <c r="F48" i="4"/>
  <c r="F41" i="4"/>
  <c r="K40" i="4"/>
  <c r="J38" i="4"/>
  <c r="K38" i="4" s="1"/>
  <c r="K37" i="4"/>
  <c r="K36" i="4"/>
  <c r="K35" i="4"/>
  <c r="K32" i="4"/>
  <c r="F32" i="4"/>
  <c r="K31" i="4"/>
  <c r="K30" i="4"/>
  <c r="I29" i="4"/>
  <c r="K29" i="4" s="1"/>
  <c r="F29" i="4"/>
  <c r="K28" i="4"/>
  <c r="K27" i="4"/>
  <c r="J26" i="4"/>
  <c r="K26" i="4" s="1"/>
  <c r="J22" i="4"/>
  <c r="K22" i="4" s="1"/>
  <c r="F22" i="4"/>
  <c r="K21" i="4"/>
  <c r="F20" i="4"/>
  <c r="J19" i="4"/>
  <c r="K19" i="4" s="1"/>
  <c r="J18" i="4"/>
  <c r="K18" i="4" s="1"/>
  <c r="K17" i="4"/>
  <c r="K16" i="4"/>
  <c r="J15" i="4"/>
  <c r="K15" i="4" s="1"/>
  <c r="J14" i="4"/>
  <c r="K14" i="4" s="1"/>
  <c r="D14" i="4"/>
  <c r="F14" i="4" s="1"/>
  <c r="K12" i="4"/>
  <c r="F11" i="4"/>
  <c r="F10" i="4"/>
  <c r="F9" i="4"/>
  <c r="F8" i="4"/>
  <c r="F7" i="4"/>
  <c r="K54" i="3"/>
  <c r="F54" i="3"/>
  <c r="F55" i="3" s="1"/>
  <c r="K53" i="3"/>
  <c r="K55" i="3" s="1"/>
  <c r="F50" i="3"/>
  <c r="K48" i="3"/>
  <c r="F48" i="3"/>
  <c r="F41" i="3"/>
  <c r="K40" i="3"/>
  <c r="J38" i="3"/>
  <c r="K38" i="3" s="1"/>
  <c r="K37" i="3"/>
  <c r="K36" i="3"/>
  <c r="K35" i="3"/>
  <c r="J34" i="3"/>
  <c r="K34" i="3" s="1"/>
  <c r="J33" i="3"/>
  <c r="K33" i="3" s="1"/>
  <c r="J32" i="3"/>
  <c r="K32" i="3" s="1"/>
  <c r="F32" i="3"/>
  <c r="K31" i="3"/>
  <c r="K30" i="3"/>
  <c r="I29" i="3"/>
  <c r="K29" i="3" s="1"/>
  <c r="F29" i="3"/>
  <c r="K28" i="3"/>
  <c r="K27" i="3"/>
  <c r="J26" i="3"/>
  <c r="K26" i="3" s="1"/>
  <c r="J22" i="3"/>
  <c r="K22" i="3" s="1"/>
  <c r="F22" i="3"/>
  <c r="K21" i="3"/>
  <c r="F20" i="3"/>
  <c r="J19" i="3"/>
  <c r="K19" i="3" s="1"/>
  <c r="J18" i="3"/>
  <c r="K18" i="3" s="1"/>
  <c r="K17" i="3"/>
  <c r="K16" i="3"/>
  <c r="J14" i="3"/>
  <c r="K14" i="3" s="1"/>
  <c r="D14" i="3"/>
  <c r="F14" i="3" s="1"/>
  <c r="K12" i="3"/>
  <c r="F11" i="3"/>
  <c r="F10" i="3"/>
  <c r="F9" i="3"/>
  <c r="F8" i="3"/>
  <c r="F7" i="3"/>
  <c r="K51" i="2"/>
  <c r="F51" i="2"/>
  <c r="K50" i="2"/>
  <c r="K47" i="2"/>
  <c r="F47" i="2"/>
  <c r="K45" i="2"/>
  <c r="F45" i="2"/>
  <c r="F38" i="2"/>
  <c r="K37" i="2"/>
  <c r="K34" i="2"/>
  <c r="K33" i="2"/>
  <c r="K32" i="2"/>
  <c r="J31" i="2"/>
  <c r="K31" i="2" s="1"/>
  <c r="J30" i="2"/>
  <c r="K30" i="2" s="1"/>
  <c r="J29" i="2"/>
  <c r="K29" i="2" s="1"/>
  <c r="F29" i="2"/>
  <c r="K28" i="2"/>
  <c r="K27" i="2"/>
  <c r="I26" i="2"/>
  <c r="K26" i="2" s="1"/>
  <c r="F26" i="2"/>
  <c r="K25" i="2"/>
  <c r="K24" i="2"/>
  <c r="J23" i="2"/>
  <c r="K23" i="2" s="1"/>
  <c r="J19" i="2"/>
  <c r="K19" i="2" s="1"/>
  <c r="F19" i="2"/>
  <c r="K18" i="2"/>
  <c r="F17" i="2"/>
  <c r="J16" i="2"/>
  <c r="K16" i="2" s="1"/>
  <c r="J15" i="2"/>
  <c r="K15" i="2" s="1"/>
  <c r="K14" i="2"/>
  <c r="J11" i="2"/>
  <c r="K11" i="2" s="1"/>
  <c r="D11" i="2"/>
  <c r="I13" i="2" s="1"/>
  <c r="K13" i="2" s="1"/>
  <c r="K9" i="2"/>
  <c r="F7" i="2"/>
  <c r="K50" i="14"/>
  <c r="K51" i="14" s="1"/>
  <c r="F50" i="14"/>
  <c r="F49" i="14"/>
  <c r="K45" i="14"/>
  <c r="F45" i="14"/>
  <c r="K44" i="14"/>
  <c r="F44" i="14"/>
  <c r="K43" i="14"/>
  <c r="K42" i="14"/>
  <c r="K41" i="14"/>
  <c r="K40" i="14"/>
  <c r="K39" i="14"/>
  <c r="K37" i="14"/>
  <c r="F37" i="14"/>
  <c r="K33" i="14"/>
  <c r="F32" i="14"/>
  <c r="J29" i="14"/>
  <c r="K29" i="14" s="1"/>
  <c r="F29" i="14"/>
  <c r="K28" i="14"/>
  <c r="K27" i="14"/>
  <c r="I26" i="14"/>
  <c r="K26" i="14" s="1"/>
  <c r="F26" i="14"/>
  <c r="K25" i="14"/>
  <c r="K24" i="14"/>
  <c r="K23" i="14"/>
  <c r="J22" i="14"/>
  <c r="K22" i="14" s="1"/>
  <c r="K21" i="14"/>
  <c r="K20" i="14"/>
  <c r="J18" i="14"/>
  <c r="K18" i="14" s="1"/>
  <c r="F18" i="14"/>
  <c r="K17" i="14"/>
  <c r="F16" i="14"/>
  <c r="K15" i="14"/>
  <c r="K14" i="14"/>
  <c r="J13" i="14"/>
  <c r="K13" i="14" s="1"/>
  <c r="D12" i="14"/>
  <c r="F12" i="14" s="1"/>
  <c r="K10" i="14"/>
  <c r="F9" i="14"/>
  <c r="F10" i="14" s="1"/>
  <c r="K52" i="6" l="1"/>
  <c r="F12" i="4"/>
  <c r="K52" i="2"/>
  <c r="F55" i="8"/>
  <c r="K55" i="8"/>
  <c r="K55" i="7"/>
  <c r="K51" i="7"/>
  <c r="F55" i="4"/>
  <c r="F52" i="2"/>
  <c r="F46" i="14"/>
  <c r="F55" i="14" s="1"/>
  <c r="K51" i="5"/>
  <c r="F52" i="6"/>
  <c r="F51" i="5"/>
  <c r="F11" i="2"/>
  <c r="F56" i="2" s="1"/>
  <c r="F51" i="14"/>
  <c r="F51" i="3"/>
  <c r="F59" i="3" s="1"/>
  <c r="F12" i="3"/>
  <c r="F51" i="8"/>
  <c r="F59" i="8" s="1"/>
  <c r="K51" i="8"/>
  <c r="F51" i="7"/>
  <c r="F59" i="7" s="1"/>
  <c r="F48" i="6"/>
  <c r="F56" i="6" s="1"/>
  <c r="K48" i="6"/>
  <c r="K53" i="6" s="1"/>
  <c r="F47" i="5"/>
  <c r="F55" i="5" s="1"/>
  <c r="K47" i="5"/>
  <c r="K52" i="5" s="1"/>
  <c r="F51" i="4"/>
  <c r="F59" i="4" s="1"/>
  <c r="K51" i="4"/>
  <c r="K56" i="4" s="1"/>
  <c r="K51" i="3"/>
  <c r="K56" i="3" s="1"/>
  <c r="K53" i="2"/>
  <c r="K46" i="14"/>
  <c r="K52" i="14" s="1"/>
  <c r="K56" i="8" l="1"/>
  <c r="K57" i="8" s="1"/>
  <c r="K58" i="8" s="1"/>
  <c r="K59" i="8" s="1"/>
  <c r="K56" i="7"/>
  <c r="K57" i="7" s="1"/>
  <c r="K58" i="7" s="1"/>
  <c r="K59" i="7" s="1"/>
  <c r="K54" i="6"/>
  <c r="K55" i="6" s="1"/>
  <c r="K56" i="6" s="1"/>
  <c r="K53" i="5"/>
  <c r="K54" i="5" s="1"/>
  <c r="K55" i="5" s="1"/>
  <c r="K57" i="4"/>
  <c r="K58" i="4" s="1"/>
  <c r="K59" i="4" s="1"/>
  <c r="K57" i="3"/>
  <c r="K58" i="3" s="1"/>
  <c r="K59" i="3" s="1"/>
  <c r="K54" i="2"/>
  <c r="K55" i="2" s="1"/>
  <c r="K56" i="2" s="1"/>
  <c r="K53" i="14"/>
  <c r="K54" i="14" s="1"/>
  <c r="K55" i="14" s="1"/>
  <c r="K57" i="14" l="1"/>
  <c r="K56" i="14" s="1"/>
  <c r="E19" i="1"/>
  <c r="K61" i="8"/>
  <c r="K60" i="8" s="1"/>
  <c r="E15" i="1"/>
  <c r="K61" i="7"/>
  <c r="K60" i="7" s="1"/>
  <c r="E14" i="1"/>
  <c r="K58" i="6"/>
  <c r="K57" i="6" s="1"/>
  <c r="E13" i="1"/>
  <c r="K61" i="4"/>
  <c r="K60" i="4" s="1"/>
  <c r="E5" i="1"/>
  <c r="K61" i="3"/>
  <c r="K60" i="3" s="1"/>
  <c r="E4" i="1"/>
  <c r="K58" i="2"/>
  <c r="K57" i="2" s="1"/>
  <c r="E3" i="1"/>
  <c r="K57" i="5"/>
  <c r="K56" i="5" s="1"/>
  <c r="E12" i="1"/>
  <c r="K58" i="10"/>
  <c r="K59" i="10" s="1"/>
  <c r="F58" i="10"/>
  <c r="F57" i="10"/>
  <c r="K53" i="10"/>
  <c r="F53" i="10"/>
  <c r="K52" i="10"/>
  <c r="F52" i="10"/>
  <c r="K51" i="10"/>
  <c r="K50" i="10"/>
  <c r="K49" i="10"/>
  <c r="K48" i="10"/>
  <c r="K47" i="10"/>
  <c r="K41" i="10"/>
  <c r="K39" i="10"/>
  <c r="F38" i="10"/>
  <c r="K37" i="10"/>
  <c r="F37" i="10"/>
  <c r="F36" i="10"/>
  <c r="K35" i="10"/>
  <c r="K34" i="10"/>
  <c r="I33" i="10"/>
  <c r="K33" i="10" s="1"/>
  <c r="F33" i="10"/>
  <c r="K32" i="10"/>
  <c r="K31" i="10"/>
  <c r="K30" i="10"/>
  <c r="J29" i="10"/>
  <c r="K29" i="10" s="1"/>
  <c r="K28" i="10"/>
  <c r="J26" i="10"/>
  <c r="K26" i="10" s="1"/>
  <c r="F26" i="10"/>
  <c r="K25" i="10"/>
  <c r="F24" i="10"/>
  <c r="J23" i="10"/>
  <c r="K23" i="10" s="1"/>
  <c r="J22" i="10"/>
  <c r="K22" i="10" s="1"/>
  <c r="K21" i="10"/>
  <c r="J18" i="10"/>
  <c r="K18" i="10" s="1"/>
  <c r="D18" i="10"/>
  <c r="I20" i="10" s="1"/>
  <c r="K20" i="10" s="1"/>
  <c r="K16" i="10"/>
  <c r="F15" i="10"/>
  <c r="F14" i="10"/>
  <c r="F13" i="10"/>
  <c r="F12" i="10"/>
  <c r="F11" i="10"/>
  <c r="F10" i="10"/>
  <c r="K52" i="11"/>
  <c r="K53" i="11" s="1"/>
  <c r="F52" i="11"/>
  <c r="F51" i="11"/>
  <c r="K47" i="11"/>
  <c r="F47" i="11"/>
  <c r="K46" i="11"/>
  <c r="F46" i="11"/>
  <c r="K45" i="11"/>
  <c r="K44" i="11"/>
  <c r="K43" i="11"/>
  <c r="K42" i="11"/>
  <c r="K41" i="11"/>
  <c r="K39" i="11"/>
  <c r="F39" i="11"/>
  <c r="K34" i="11"/>
  <c r="K33" i="11"/>
  <c r="K32" i="11"/>
  <c r="F32" i="11"/>
  <c r="K31" i="11"/>
  <c r="K30" i="11"/>
  <c r="I29" i="11"/>
  <c r="K29" i="11" s="1"/>
  <c r="F29" i="11"/>
  <c r="K28" i="11"/>
  <c r="K27" i="11"/>
  <c r="K26" i="11"/>
  <c r="J25" i="11"/>
  <c r="K25" i="11" s="1"/>
  <c r="K24" i="11"/>
  <c r="J22" i="11"/>
  <c r="K22" i="11" s="1"/>
  <c r="F22" i="11"/>
  <c r="K21" i="11"/>
  <c r="F20" i="11"/>
  <c r="J19" i="11"/>
  <c r="K19" i="11" s="1"/>
  <c r="J18" i="11"/>
  <c r="K18" i="11" s="1"/>
  <c r="K17" i="11"/>
  <c r="J15" i="11"/>
  <c r="K15" i="11" s="1"/>
  <c r="J14" i="11"/>
  <c r="K14" i="11" s="1"/>
  <c r="D14" i="11"/>
  <c r="F14" i="11" s="1"/>
  <c r="K12" i="11"/>
  <c r="F10" i="11"/>
  <c r="F12" i="11" s="1"/>
  <c r="K54" i="12"/>
  <c r="K55" i="12" s="1"/>
  <c r="F54" i="12"/>
  <c r="F53" i="12"/>
  <c r="K49" i="12"/>
  <c r="F49" i="12"/>
  <c r="F48" i="12"/>
  <c r="K47" i="12"/>
  <c r="K46" i="12"/>
  <c r="K45" i="12"/>
  <c r="K44" i="12"/>
  <c r="K43" i="12"/>
  <c r="K41" i="12"/>
  <c r="F41" i="12"/>
  <c r="K37" i="12"/>
  <c r="K36" i="12"/>
  <c r="J34" i="12"/>
  <c r="K34" i="12" s="1"/>
  <c r="J33" i="12"/>
  <c r="K33" i="12" s="1"/>
  <c r="F33" i="12"/>
  <c r="K32" i="12"/>
  <c r="K31" i="12"/>
  <c r="I30" i="12"/>
  <c r="K30" i="12" s="1"/>
  <c r="F30" i="12"/>
  <c r="K29" i="12"/>
  <c r="K28" i="12"/>
  <c r="K27" i="12"/>
  <c r="J26" i="12"/>
  <c r="K26" i="12" s="1"/>
  <c r="K25" i="12"/>
  <c r="J23" i="12"/>
  <c r="K23" i="12" s="1"/>
  <c r="F23" i="12"/>
  <c r="K22" i="12"/>
  <c r="F21" i="12"/>
  <c r="J20" i="12"/>
  <c r="K20" i="12" s="1"/>
  <c r="J19" i="12"/>
  <c r="K19" i="12" s="1"/>
  <c r="K18" i="12"/>
  <c r="J15" i="12"/>
  <c r="K15" i="12" s="1"/>
  <c r="D15" i="12"/>
  <c r="I17" i="12" s="1"/>
  <c r="K17" i="12" s="1"/>
  <c r="K13" i="12"/>
  <c r="F12" i="12"/>
  <c r="F11" i="12"/>
  <c r="F10" i="12"/>
  <c r="K54" i="13"/>
  <c r="K55" i="13" s="1"/>
  <c r="F54" i="13"/>
  <c r="F53" i="13"/>
  <c r="K49" i="13"/>
  <c r="F49" i="13"/>
  <c r="K48" i="13"/>
  <c r="K47" i="13"/>
  <c r="K46" i="13"/>
  <c r="K45" i="13"/>
  <c r="K44" i="13"/>
  <c r="K42" i="13"/>
  <c r="F42" i="13"/>
  <c r="K38" i="13"/>
  <c r="K35" i="13"/>
  <c r="F35" i="13"/>
  <c r="K34" i="13"/>
  <c r="K33" i="13"/>
  <c r="I32" i="13"/>
  <c r="K32" i="13" s="1"/>
  <c r="F32" i="13"/>
  <c r="K31" i="13"/>
  <c r="K30" i="13"/>
  <c r="K29" i="13"/>
  <c r="J28" i="13"/>
  <c r="K28" i="13" s="1"/>
  <c r="K27" i="13"/>
  <c r="J25" i="13"/>
  <c r="K25" i="13" s="1"/>
  <c r="F25" i="13"/>
  <c r="K24" i="13"/>
  <c r="F23" i="13"/>
  <c r="K20" i="13"/>
  <c r="J18" i="13"/>
  <c r="K18" i="13" s="1"/>
  <c r="D17" i="13"/>
  <c r="F17" i="13" s="1"/>
  <c r="K15" i="13"/>
  <c r="F13" i="13"/>
  <c r="F12" i="13"/>
  <c r="F11" i="13"/>
  <c r="F10" i="13"/>
  <c r="F9" i="13"/>
  <c r="K57" i="15"/>
  <c r="K56" i="15"/>
  <c r="F56" i="15"/>
  <c r="F55" i="15"/>
  <c r="F57" i="15"/>
  <c r="K51" i="15"/>
  <c r="F51" i="15"/>
  <c r="K50" i="15"/>
  <c r="F50" i="15"/>
  <c r="K49" i="15"/>
  <c r="K48" i="15"/>
  <c r="K47" i="15"/>
  <c r="K46" i="15"/>
  <c r="K45" i="15"/>
  <c r="K43" i="15"/>
  <c r="F43" i="15"/>
  <c r="K39" i="15"/>
  <c r="K38" i="15"/>
  <c r="J36" i="15"/>
  <c r="K36" i="15" s="1"/>
  <c r="J35" i="15"/>
  <c r="K35" i="15" s="1"/>
  <c r="F35" i="15"/>
  <c r="K34" i="15"/>
  <c r="K33" i="15"/>
  <c r="I32" i="15"/>
  <c r="K32" i="15" s="1"/>
  <c r="F32" i="15"/>
  <c r="K31" i="15"/>
  <c r="K30" i="15"/>
  <c r="K29" i="15"/>
  <c r="J28" i="15"/>
  <c r="K28" i="15" s="1"/>
  <c r="K27" i="15"/>
  <c r="J25" i="15"/>
  <c r="K25" i="15" s="1"/>
  <c r="F25" i="15"/>
  <c r="K24" i="15"/>
  <c r="F23" i="15"/>
  <c r="J22" i="15"/>
  <c r="K22" i="15" s="1"/>
  <c r="J21" i="15"/>
  <c r="K21" i="15" s="1"/>
  <c r="K20" i="15"/>
  <c r="J18" i="15"/>
  <c r="K18" i="15" s="1"/>
  <c r="J17" i="15"/>
  <c r="K17" i="15" s="1"/>
  <c r="D17" i="15"/>
  <c r="I19" i="15" s="1"/>
  <c r="K19" i="15" s="1"/>
  <c r="K15" i="15"/>
  <c r="F14" i="15"/>
  <c r="F13" i="15"/>
  <c r="F12" i="15"/>
  <c r="F11" i="15"/>
  <c r="F10" i="15"/>
  <c r="K49" i="26"/>
  <c r="F49" i="26"/>
  <c r="K48" i="26"/>
  <c r="K45" i="26"/>
  <c r="F45" i="26"/>
  <c r="K44" i="26"/>
  <c r="F44" i="26"/>
  <c r="K43" i="26"/>
  <c r="K42" i="26"/>
  <c r="K41" i="26"/>
  <c r="J40" i="26"/>
  <c r="K40" i="26" s="1"/>
  <c r="K39" i="26"/>
  <c r="K38" i="26"/>
  <c r="K37" i="26"/>
  <c r="K36" i="26"/>
  <c r="K34" i="26"/>
  <c r="K33" i="26"/>
  <c r="F33" i="26"/>
  <c r="K32" i="26"/>
  <c r="K31" i="26"/>
  <c r="J30" i="26"/>
  <c r="K30" i="26" s="1"/>
  <c r="J29" i="26"/>
  <c r="K29" i="26" s="1"/>
  <c r="F29" i="26"/>
  <c r="K28" i="26"/>
  <c r="K27" i="26"/>
  <c r="I26" i="26"/>
  <c r="K26" i="26" s="1"/>
  <c r="F26" i="26"/>
  <c r="K25" i="26"/>
  <c r="K24" i="26"/>
  <c r="J23" i="26"/>
  <c r="K23" i="26" s="1"/>
  <c r="J19" i="26"/>
  <c r="K19" i="26" s="1"/>
  <c r="F19" i="26"/>
  <c r="K18" i="26"/>
  <c r="F17" i="26"/>
  <c r="J16" i="26"/>
  <c r="K16" i="26" s="1"/>
  <c r="J15" i="26"/>
  <c r="K15" i="26" s="1"/>
  <c r="K14" i="26"/>
  <c r="J12" i="26"/>
  <c r="K12" i="26" s="1"/>
  <c r="J11" i="26"/>
  <c r="D11" i="26"/>
  <c r="K9" i="26"/>
  <c r="F8" i="26"/>
  <c r="F9" i="26" s="1"/>
  <c r="K54" i="25"/>
  <c r="F54" i="25"/>
  <c r="K53" i="25"/>
  <c r="K50" i="25"/>
  <c r="F50" i="25"/>
  <c r="K49" i="25"/>
  <c r="F49" i="25"/>
  <c r="K48" i="25"/>
  <c r="K47" i="25"/>
  <c r="K46" i="25"/>
  <c r="J45" i="25"/>
  <c r="K45" i="25" s="1"/>
  <c r="K44" i="25"/>
  <c r="K43" i="25"/>
  <c r="K42" i="25"/>
  <c r="K41" i="25"/>
  <c r="K39" i="25"/>
  <c r="K37" i="25"/>
  <c r="F37" i="25"/>
  <c r="K36" i="25"/>
  <c r="K35" i="25"/>
  <c r="J34" i="25"/>
  <c r="K34" i="25" s="1"/>
  <c r="F33" i="25"/>
  <c r="K32" i="25"/>
  <c r="K31" i="25"/>
  <c r="I30" i="25"/>
  <c r="K30" i="25" s="1"/>
  <c r="F30" i="25"/>
  <c r="K29" i="25"/>
  <c r="K28" i="25"/>
  <c r="J27" i="25"/>
  <c r="K27" i="25" s="1"/>
  <c r="J23" i="25"/>
  <c r="K23" i="25" s="1"/>
  <c r="F23" i="25"/>
  <c r="K22" i="25"/>
  <c r="F21" i="25"/>
  <c r="J20" i="25"/>
  <c r="K20" i="25" s="1"/>
  <c r="J19" i="25"/>
  <c r="K19" i="25" s="1"/>
  <c r="K18" i="25"/>
  <c r="K17" i="25"/>
  <c r="J16" i="25"/>
  <c r="K16" i="25" s="1"/>
  <c r="J15" i="25"/>
  <c r="K15" i="25" s="1"/>
  <c r="D15" i="25"/>
  <c r="F15" i="25" s="1"/>
  <c r="K13" i="25"/>
  <c r="F12" i="25"/>
  <c r="F11" i="25"/>
  <c r="F10" i="25"/>
  <c r="F9" i="25"/>
  <c r="F8" i="25"/>
  <c r="K52" i="24"/>
  <c r="F52" i="24"/>
  <c r="K51" i="24"/>
  <c r="K48" i="24"/>
  <c r="F48" i="24"/>
  <c r="K47" i="24"/>
  <c r="F47" i="24"/>
  <c r="K46" i="24"/>
  <c r="K45" i="24"/>
  <c r="K44" i="24"/>
  <c r="J43" i="24"/>
  <c r="K43" i="24" s="1"/>
  <c r="K42" i="24"/>
  <c r="K41" i="24"/>
  <c r="K40" i="24"/>
  <c r="K35" i="24"/>
  <c r="J34" i="24"/>
  <c r="K34" i="24" s="1"/>
  <c r="J33" i="24"/>
  <c r="K33" i="24" s="1"/>
  <c r="F33" i="24"/>
  <c r="K32" i="24"/>
  <c r="K31" i="24"/>
  <c r="I30" i="24"/>
  <c r="K30" i="24" s="1"/>
  <c r="F30" i="24"/>
  <c r="K29" i="24"/>
  <c r="K28" i="24"/>
  <c r="J27" i="24"/>
  <c r="K27" i="24" s="1"/>
  <c r="J23" i="24"/>
  <c r="K23" i="24" s="1"/>
  <c r="F23" i="24"/>
  <c r="K22" i="24"/>
  <c r="F21" i="24"/>
  <c r="J20" i="24"/>
  <c r="K20" i="24" s="1"/>
  <c r="J19" i="24"/>
  <c r="K19" i="24" s="1"/>
  <c r="K18" i="24"/>
  <c r="J16" i="24"/>
  <c r="K16" i="24" s="1"/>
  <c r="J15" i="24"/>
  <c r="D15" i="24"/>
  <c r="K13" i="24"/>
  <c r="F12" i="24"/>
  <c r="F11" i="24"/>
  <c r="F10" i="24"/>
  <c r="F9" i="24"/>
  <c r="F8" i="24"/>
  <c r="K59" i="23"/>
  <c r="F59" i="23"/>
  <c r="K58" i="23"/>
  <c r="K55" i="23"/>
  <c r="F55" i="23"/>
  <c r="K54" i="23"/>
  <c r="F54" i="23"/>
  <c r="K53" i="23"/>
  <c r="J52" i="23"/>
  <c r="K52" i="23" s="1"/>
  <c r="J51" i="23"/>
  <c r="K51" i="23" s="1"/>
  <c r="F51" i="23"/>
  <c r="K50" i="23"/>
  <c r="K49" i="23"/>
  <c r="K48" i="23"/>
  <c r="K45" i="23"/>
  <c r="F45" i="23"/>
  <c r="K39" i="23"/>
  <c r="K38" i="23"/>
  <c r="J37" i="23"/>
  <c r="K37" i="23" s="1"/>
  <c r="J35" i="23"/>
  <c r="K35" i="23" s="1"/>
  <c r="J34" i="23"/>
  <c r="K34" i="23" s="1"/>
  <c r="F34" i="23"/>
  <c r="K33" i="23"/>
  <c r="K32" i="23"/>
  <c r="I31" i="23"/>
  <c r="K31" i="23" s="1"/>
  <c r="F31" i="23"/>
  <c r="K30" i="23"/>
  <c r="K29" i="23"/>
  <c r="J28" i="23"/>
  <c r="K28" i="23" s="1"/>
  <c r="J24" i="23"/>
  <c r="K24" i="23" s="1"/>
  <c r="F24" i="23"/>
  <c r="K23" i="23"/>
  <c r="F22" i="23"/>
  <c r="J21" i="23"/>
  <c r="K21" i="23" s="1"/>
  <c r="J20" i="23"/>
  <c r="K20" i="23" s="1"/>
  <c r="K19" i="23"/>
  <c r="J17" i="23"/>
  <c r="K17" i="23" s="1"/>
  <c r="J16" i="23"/>
  <c r="K16" i="23" s="1"/>
  <c r="J15" i="23"/>
  <c r="K13" i="23"/>
  <c r="F12" i="23"/>
  <c r="F11" i="23"/>
  <c r="F10" i="23"/>
  <c r="F9" i="23"/>
  <c r="F8" i="23"/>
  <c r="F15" i="15" l="1"/>
  <c r="F50" i="13"/>
  <c r="F59" i="13" s="1"/>
  <c r="F13" i="12"/>
  <c r="F59" i="10"/>
  <c r="F16" i="10"/>
  <c r="F53" i="24"/>
  <c r="K55" i="25"/>
  <c r="F55" i="13"/>
  <c r="F53" i="11"/>
  <c r="F55" i="12"/>
  <c r="K50" i="12"/>
  <c r="K56" i="12" s="1"/>
  <c r="F55" i="25"/>
  <c r="K53" i="24"/>
  <c r="K15" i="23"/>
  <c r="K60" i="23"/>
  <c r="F60" i="23"/>
  <c r="K50" i="26"/>
  <c r="K11" i="26"/>
  <c r="F48" i="11"/>
  <c r="F57" i="11" s="1"/>
  <c r="F51" i="25"/>
  <c r="F59" i="25" s="1"/>
  <c r="F15" i="13"/>
  <c r="F50" i="26"/>
  <c r="F13" i="25"/>
  <c r="F13" i="24"/>
  <c r="K15" i="24"/>
  <c r="I18" i="23"/>
  <c r="K18" i="23" s="1"/>
  <c r="K56" i="23" s="1"/>
  <c r="F13" i="23"/>
  <c r="K54" i="10"/>
  <c r="K60" i="10" s="1"/>
  <c r="F18" i="10"/>
  <c r="F54" i="10" s="1"/>
  <c r="F63" i="10" s="1"/>
  <c r="I16" i="11"/>
  <c r="K16" i="11" s="1"/>
  <c r="K48" i="11" s="1"/>
  <c r="K54" i="11" s="1"/>
  <c r="F15" i="12"/>
  <c r="F50" i="12" s="1"/>
  <c r="F59" i="12" s="1"/>
  <c r="K50" i="13"/>
  <c r="K56" i="13" s="1"/>
  <c r="K52" i="15"/>
  <c r="K58" i="15" s="1"/>
  <c r="F17" i="15"/>
  <c r="F52" i="15" s="1"/>
  <c r="F61" i="15" s="1"/>
  <c r="I13" i="26"/>
  <c r="K13" i="26" s="1"/>
  <c r="K46" i="26" s="1"/>
  <c r="K51" i="26" s="1"/>
  <c r="F11" i="26"/>
  <c r="F46" i="26" s="1"/>
  <c r="F54" i="26" s="1"/>
  <c r="K51" i="25"/>
  <c r="K56" i="25" s="1"/>
  <c r="F15" i="24"/>
  <c r="F49" i="24" s="1"/>
  <c r="F57" i="24" s="1"/>
  <c r="I17" i="24"/>
  <c r="K17" i="24" s="1"/>
  <c r="K49" i="24" s="1"/>
  <c r="K54" i="24" s="1"/>
  <c r="D15" i="23"/>
  <c r="F15" i="23" s="1"/>
  <c r="F56" i="23" s="1"/>
  <c r="F64" i="23" s="1"/>
  <c r="K61" i="23" l="1"/>
  <c r="K62" i="23" s="1"/>
  <c r="K63" i="23" s="1"/>
  <c r="K64" i="23" s="1"/>
  <c r="K61" i="10"/>
  <c r="K62" i="10" s="1"/>
  <c r="K63" i="10" s="1"/>
  <c r="K55" i="11"/>
  <c r="K56" i="11" s="1"/>
  <c r="K57" i="11" s="1"/>
  <c r="K57" i="12"/>
  <c r="K58" i="12" s="1"/>
  <c r="K59" i="12" s="1"/>
  <c r="K57" i="13"/>
  <c r="K58" i="13" s="1"/>
  <c r="K59" i="13" s="1"/>
  <c r="K59" i="15"/>
  <c r="K60" i="15" s="1"/>
  <c r="K61" i="15" s="1"/>
  <c r="K52" i="26"/>
  <c r="K53" i="26" s="1"/>
  <c r="K54" i="26" s="1"/>
  <c r="K57" i="25"/>
  <c r="K58" i="25" s="1"/>
  <c r="K59" i="25" s="1"/>
  <c r="K55" i="24"/>
  <c r="K56" i="24" s="1"/>
  <c r="K57" i="24" s="1"/>
  <c r="K63" i="15" l="1"/>
  <c r="K62" i="15" s="1"/>
  <c r="E6" i="1"/>
  <c r="K61" i="13"/>
  <c r="K60" i="13" s="1"/>
  <c r="E18" i="1"/>
  <c r="K61" i="12"/>
  <c r="K60" i="12" s="1"/>
  <c r="E11" i="1"/>
  <c r="K59" i="11"/>
  <c r="K58" i="11" s="1"/>
  <c r="E10" i="1"/>
  <c r="K65" i="10"/>
  <c r="K64" i="10" s="1"/>
  <c r="E9" i="1"/>
  <c r="K56" i="26"/>
  <c r="K55" i="26" s="1"/>
  <c r="E8" i="1"/>
  <c r="K61" i="25"/>
  <c r="K60" i="25" s="1"/>
  <c r="E17" i="1"/>
  <c r="K59" i="24"/>
  <c r="K58" i="24" s="1"/>
  <c r="E16" i="1"/>
  <c r="K66" i="23"/>
  <c r="K65" i="23" s="1"/>
  <c r="E7" i="1"/>
  <c r="E20" i="1" l="1"/>
</calcChain>
</file>

<file path=xl/sharedStrings.xml><?xml version="1.0" encoding="utf-8"?>
<sst xmlns="http://schemas.openxmlformats.org/spreadsheetml/2006/main" count="2258" uniqueCount="216">
  <si>
    <t>№</t>
  </si>
  <si>
    <t>Номер магазину</t>
  </si>
  <si>
    <t>Адреса</t>
  </si>
  <si>
    <t>V025</t>
  </si>
  <si>
    <t>Дніпро</t>
  </si>
  <si>
    <t>просп. Яворницького Дмитра, 55</t>
  </si>
  <si>
    <t>V027</t>
  </si>
  <si>
    <t>Запоріжжя</t>
  </si>
  <si>
    <t>просп. Соборний, 170</t>
  </si>
  <si>
    <t>V028</t>
  </si>
  <si>
    <t>Кропивницький</t>
  </si>
  <si>
    <t>вул. Велика Перспективна,25/34</t>
  </si>
  <si>
    <t>V029</t>
  </si>
  <si>
    <t>Київ</t>
  </si>
  <si>
    <t>вул. Хрещатик, 15</t>
  </si>
  <si>
    <t>V006</t>
  </si>
  <si>
    <t>Ужгород</t>
  </si>
  <si>
    <t>вул. Фединця, 47</t>
  </si>
  <si>
    <t>V009</t>
  </si>
  <si>
    <t>Івано-Франківськ</t>
  </si>
  <si>
    <t>вул. Незалежності, 10 а</t>
  </si>
  <si>
    <t>V011</t>
  </si>
  <si>
    <t>Чернівці</t>
  </si>
  <si>
    <t>пл. Соборна, 10</t>
  </si>
  <si>
    <t>V012</t>
  </si>
  <si>
    <t>Хмельницький</t>
  </si>
  <si>
    <t>вул. Проскурівська, 22</t>
  </si>
  <si>
    <t>V021</t>
  </si>
  <si>
    <t>Вінниця</t>
  </si>
  <si>
    <t>пр. Коцюбинського, 28</t>
  </si>
  <si>
    <t>V003</t>
  </si>
  <si>
    <t>Одеса</t>
  </si>
  <si>
    <t>вул. Італійська, 51</t>
  </si>
  <si>
    <t>V004</t>
  </si>
  <si>
    <t>Миколаїв</t>
  </si>
  <si>
    <t>вул. Соборна, 12в</t>
  </si>
  <si>
    <t>V016</t>
  </si>
  <si>
    <t>Полтава</t>
  </si>
  <si>
    <t>вул. Європейська, 21</t>
  </si>
  <si>
    <t>V207</t>
  </si>
  <si>
    <t>вул. Європейська, 66</t>
  </si>
  <si>
    <t>V018</t>
  </si>
  <si>
    <t>Суми</t>
  </si>
  <si>
    <t>пл. Незалежності, 3</t>
  </si>
  <si>
    <t>V015</t>
  </si>
  <si>
    <t>Харків</t>
  </si>
  <si>
    <t>вул. Григорія Сковороди, 67/69</t>
  </si>
  <si>
    <t>V017</t>
  </si>
  <si>
    <t>Чернігів</t>
  </si>
  <si>
    <t>пр. Миру, 32</t>
  </si>
  <si>
    <t>V365</t>
  </si>
  <si>
    <t>Рівне</t>
  </si>
  <si>
    <t>вул. Міцкевича, 32</t>
  </si>
  <si>
    <t>Місто</t>
  </si>
  <si>
    <t>Дефектний акт</t>
  </si>
  <si>
    <t>№ з/п</t>
  </si>
  <si>
    <t>Найменування робіт</t>
  </si>
  <si>
    <t>Од. вим.</t>
  </si>
  <si>
    <t>Обєм на одиницю виміру</t>
  </si>
  <si>
    <t>Ціна за одиницю виміру (без ПДВ), грн.</t>
  </si>
  <si>
    <t>Вартість всього (без ПДВ), грн.</t>
  </si>
  <si>
    <t>Найменування матеріалів</t>
  </si>
  <si>
    <t>Один. вим.</t>
  </si>
  <si>
    <t>Кількість  матеріалів на Об'єм робіт</t>
  </si>
  <si>
    <t>Ціна за одиницю виміру  (без ПДВ), грн.</t>
  </si>
  <si>
    <t>Вартість  всього (без ПДВ), грн.</t>
  </si>
  <si>
    <t>Демонтажні роботи</t>
  </si>
  <si>
    <t>шт</t>
  </si>
  <si>
    <t>Демонтаж автоматичних вимикачів С32-2Р</t>
  </si>
  <si>
    <t>Демонтаж перемикача введення резерву 40А-3Р</t>
  </si>
  <si>
    <t>м.п.</t>
  </si>
  <si>
    <t>ВСЬОГО  ВАРТІСТЬ Демонтажні роботи, грн.( без ПДВ):</t>
  </si>
  <si>
    <t>ВСЬОГО  ВАРТІСТЬ МАТЕРІАЛІВ ПО Демонтажним роботам, грн.( без ПДВ):</t>
  </si>
  <si>
    <t>Електромонтажні роботи</t>
  </si>
  <si>
    <t>Прокладання кабелю з перерізом до 10кв.мм включно у гофрі</t>
  </si>
  <si>
    <t>Кабель силовий Одескабель ВВГнг-LS 3x10,0 мідь</t>
  </si>
  <si>
    <t>м</t>
  </si>
  <si>
    <t>Кабель ВВГ 3х2.5 ЗЗКМ</t>
  </si>
  <si>
    <t>Кабель силовий Одескабель ПВС 3x6,0 мідь</t>
  </si>
  <si>
    <t>Труба гофрована електромонтажна з протяжкою 320 N/5см; д.25мм; ПВХ; світло-сіра</t>
  </si>
  <si>
    <t>Стяжка для кабелю нейлоновий 3.6x250 (100 шт./уп.) чорна</t>
  </si>
  <si>
    <t>паков.</t>
  </si>
  <si>
    <t>Кліпса для гофри 25 мм 50 шт. Чорний</t>
  </si>
  <si>
    <t>Дюбель розпірний з універсальним шурупом Expert Fix 6x35 мм 50 шт.</t>
  </si>
  <si>
    <t>Встановлення, підключення та налаштування гібридного інвертора 10кВт</t>
  </si>
  <si>
    <t>посл</t>
  </si>
  <si>
    <t>Гібридний однофазний інвертор Deye SUN-10K-SG02LP1-EU-AM3 (10 kW, 1 фази, 3 MPPT)</t>
  </si>
  <si>
    <t>поставка Замовника</t>
  </si>
  <si>
    <t>Витратні матеріали (розписати в акті)</t>
  </si>
  <si>
    <t>компл</t>
  </si>
  <si>
    <t>Встановлення, підключення та налаштування акумуляторної батареї у стійку</t>
  </si>
  <si>
    <t>Кабель КГт 1х70 мм</t>
  </si>
  <si>
    <t>Провід силовий ЗЗКМ 1x6,0 ПВ-3 6,0 жовто-зелений ЗЗКМ мідь</t>
  </si>
  <si>
    <t>Стійка для 6 акумуляторів Pylontech, Dyness, Pytes та Sunwoda</t>
  </si>
  <si>
    <t>Шафа для акумуляторів 19" 20U Voltsmile Rack Cabinet 1</t>
  </si>
  <si>
    <t>Встановлення та підключення розподільчого боксу</t>
  </si>
  <si>
    <t>Victron Energy Lynx Power In</t>
  </si>
  <si>
    <t>Запобіжник Victron Energy MIDI-fuse 100A/58V for 48V products</t>
  </si>
  <si>
    <t>Автоматичний вимикач ETIMAT 6 2p C63</t>
  </si>
  <si>
    <t>Автоматичний вимикач ETIMAT 6 2p C50</t>
  </si>
  <si>
    <t>Автоматичний вимикач ETIMAT 6 2p C40</t>
  </si>
  <si>
    <t>Перемикач навантаження SSQ 263 "1-0-2", 2p 63A, ETI</t>
  </si>
  <si>
    <t>Автоматичний вимикач TAXNELE DC 250A MCCB TXBD1-250/PV</t>
  </si>
  <si>
    <t>Клеммник JXB 6/35</t>
  </si>
  <si>
    <t>Опресування кабелю</t>
  </si>
  <si>
    <t>Наконечник трубчастий АСКО HT 6,0-12</t>
  </si>
  <si>
    <t>Наконечник трубчастий АСКО HT 10,0-12</t>
  </si>
  <si>
    <t>Встановлення накладної розетки з підрозетником</t>
  </si>
  <si>
    <t>Розетка побутова із заземленням Schneider Electric Asfora IP20 білий</t>
  </si>
  <si>
    <t>Коробка для зовнішнього монтажу Schneider Electric ASFORA білий</t>
  </si>
  <si>
    <t>Монтаж кабель каналу</t>
  </si>
  <si>
    <t>Канал кабельний Аско-Укрем STEP 25х16</t>
  </si>
  <si>
    <t>ВСЬОГО ВАРТІСТЬ ЕЛЕКТРОМОНТАЖНИХ РОБІТ , грн.( без ПДВ):</t>
  </si>
  <si>
    <t>ВСЬОГО ВАРТІСТЬ МАТЕРІАЛІВ ПО  ЕЛЕКТРОМОНТАЖУ , грн. ( без ПДВ):</t>
  </si>
  <si>
    <t>Інші роботи</t>
  </si>
  <si>
    <t>ВСЬОГО ВАРТІСТЬ ІНШИХ РОБІТ грн.( без ПДВ):</t>
  </si>
  <si>
    <t>ВСЬОГО ВАРТІСТЬ МАТЕРІАЛІВ Інших РОБІТ, грн. (без ПДВ):</t>
  </si>
  <si>
    <t>ВСЬОГО ВАРТІСТЬ МАТЕРІАЛІВ, грн. (без ПДВ):</t>
  </si>
  <si>
    <t>ВСЬОГО ВАРТІСТЬ РОБІТ, грн.( без ПДВ):</t>
  </si>
  <si>
    <t>Вартість доставлення матеріалів</t>
  </si>
  <si>
    <t>ВСЬОГО вартість матеріалів, грн.  (без ПДВ)</t>
  </si>
  <si>
    <t>ВСЬОГО вартість робіт, грн.( без ПДВ)</t>
  </si>
  <si>
    <t>ВСЬОГО ПО Кошторису  без ПДВ, ГРН.:</t>
  </si>
  <si>
    <t>ПДВ, ГРН.:</t>
  </si>
  <si>
    <t>ВСЬОГО ПО Кошторису  з ПДВ, ГРН.:</t>
  </si>
  <si>
    <t>Термозбіжна трубка (розписати в акті)</t>
  </si>
  <si>
    <t>Диференційний автомат Eaton 2п 16A HNB-C16/1N/003 30mA</t>
  </si>
  <si>
    <t>Встановлення та збірка розподільчого щита</t>
  </si>
  <si>
    <t>Щиток пластиковий Luxray на 4 модулі зовнішній 731-2000-004</t>
  </si>
  <si>
    <t>Демонтаж кабелю до 4,0кв.мм включно</t>
  </si>
  <si>
    <t>Кабель силовий Одескабель ПВС 5x10,0 мідь</t>
  </si>
  <si>
    <t>Перекомутація у щитових в т.ч. довстановлення нових елементів</t>
  </si>
  <si>
    <t>Найменування будови та її адреса: м. Київ вул. Хрещатик 15/4</t>
  </si>
  <si>
    <t>Підключення гібридного інвертора 10кВт</t>
  </si>
  <si>
    <t>Демонтаж перемикача введення резерву 40А-2Р</t>
  </si>
  <si>
    <t>Демонтаж кабелю 5*4,0кв.мм</t>
  </si>
  <si>
    <t>Кабель силовий Одескабель ВВГнг-LS 3x6,0 мідь</t>
  </si>
  <si>
    <t>Мідний провід ПВ-3 1х25 ЗЗКМ (ПВ-3 25 мм²) гнучкий ДСТУ  чорний</t>
  </si>
  <si>
    <t>Мідний провід ПВ-3 1х25 ЗЗКМ (ПВ-3 25 мм²) гнучкий ДСТУ червоний</t>
  </si>
  <si>
    <t>Перекомутація у щитових в т.ч. до встановлення нових елементів</t>
  </si>
  <si>
    <t>Автоматичний вимикач ETIMAT 6 2p C32</t>
  </si>
  <si>
    <t>Накінечник луджений АСКО-УКРЕМ DT-70-10 70 мм2 M10</t>
  </si>
  <si>
    <t>Накінечник кабельний мідний UEC DT-25 ECO 25 мм2 M8 гільза 36,5 мм</t>
  </si>
  <si>
    <t>Наконечники без ізоляції мідні луджені SC-6-5</t>
  </si>
  <si>
    <t>Протоколи пуско-налагодження інверторного обладнання та акумуляторних батарей</t>
  </si>
  <si>
    <t>11.1</t>
  </si>
  <si>
    <t>11.24</t>
  </si>
  <si>
    <t>Навантажувально-розвантажувальні роботи</t>
  </si>
  <si>
    <t>люд/год</t>
  </si>
  <si>
    <t>Демонтаж та відключення інвертора 5кВт з пакуванням у заводську коробку</t>
  </si>
  <si>
    <t>Відключення та демонтаж батареї 48В та демонтаж з'єднувальних кабелів з пакуванням у заводську коробку</t>
  </si>
  <si>
    <t>Найменування будови та її адреса: Підключення гібридного інвертора 10кВт на магазині "Vodafone" м.Ужгород, вул.Фединця 47</t>
  </si>
  <si>
    <t>Кабельний наконечник силовий мідний луджений без ізоляції з подовженою гільзою для проводу 70 кв.мм під болт 10</t>
  </si>
  <si>
    <t>Кабельний наконечник силовий мідний луджений без ізоляції для проводу 6 кв.мм під болт 5</t>
  </si>
  <si>
    <t>Загальна</t>
  </si>
  <si>
    <t>Найменування будови та її адреса: Підключення гібридного інвертора 10кВт на магазині "Vodafone" м.Суми пл.Незалежності 3</t>
  </si>
  <si>
    <t>Найменування будови та її адреса: Підключення гібридного інвертора 10кВт на магазині "Vodafone" м.Харків вул. Г.Сковороди 67-69</t>
  </si>
  <si>
    <t>Найменування будови та її адреса: Підключення гібридного інвертора 10кВт на магазині "Vodafone" м.Івано-Франківськ вул.Незалежності 10а</t>
  </si>
  <si>
    <t>ВВІДНИЙ АВТОМАТ 63А 3Ф</t>
  </si>
  <si>
    <t>Найменування будови та її адреса: м. Чернігів пр-т Миру 32</t>
  </si>
  <si>
    <t>ВВІДНИЙ АВТОМАТ 40А 3Ф</t>
  </si>
  <si>
    <t xml:space="preserve">Демонтаж щита 12мод </t>
  </si>
  <si>
    <t>щт</t>
  </si>
  <si>
    <t>Демонтаж кабелю 5*6,0кв.мм</t>
  </si>
  <si>
    <r>
      <t xml:space="preserve">Автоматичний вимикач ETIMAT 6 2p </t>
    </r>
    <r>
      <rPr>
        <sz val="11"/>
        <color rgb="FFFF0000"/>
        <rFont val="Times New Roman"/>
        <family val="1"/>
        <charset val="204"/>
      </rPr>
      <t>C40</t>
    </r>
  </si>
  <si>
    <t xml:space="preserve">Перемикач навантаження 4p 40A, </t>
  </si>
  <si>
    <t>ВВІДНИЙ АВТОМАТ 32А 3Ф</t>
  </si>
  <si>
    <t>Полиця 600мм 1U 19", 4 точки кріпл</t>
  </si>
  <si>
    <t>Монтаж Щита на 12мод</t>
  </si>
  <si>
    <t>Щиток пластиковий Luxray ЩРН-П-12 на 12 модулів зовнішній</t>
  </si>
  <si>
    <t>Найменування будови та її адреса: м. Вінниця вул Коцюбинського 28</t>
  </si>
  <si>
    <t>Демонтаж автоматичних вимикачів С40-3Р</t>
  </si>
  <si>
    <t>Демонтаж кабелю 3*6,0кв.мм</t>
  </si>
  <si>
    <t>Монтаж кабелю 3*6,0кв.мм</t>
  </si>
  <si>
    <t>Найменування будови та її адреса: м. Хмельницький вул. Проскурівська 22</t>
  </si>
  <si>
    <r>
      <t xml:space="preserve">ВВІДНИЙ АВТОМАТ </t>
    </r>
    <r>
      <rPr>
        <b/>
        <u/>
        <sz val="11"/>
        <color rgb="FF0070C0"/>
        <rFont val="Times New Roman"/>
        <family val="1"/>
        <charset val="204"/>
      </rPr>
      <t>32</t>
    </r>
    <r>
      <rPr>
        <b/>
        <u/>
        <sz val="11"/>
        <color theme="5" tint="-0.499984740745262"/>
        <rFont val="Times New Roman"/>
        <family val="1"/>
        <charset val="204"/>
      </rPr>
      <t>А 3Ф</t>
    </r>
  </si>
  <si>
    <t>Автоматичний вимикач ETIMAT 6 2p C25</t>
  </si>
  <si>
    <t xml:space="preserve">Перемикач навантаження  3p 40A, </t>
  </si>
  <si>
    <t>Найменування будови та її адреса: м. Чернівці площа Соборна 10</t>
  </si>
  <si>
    <r>
      <t xml:space="preserve">ВВІДНИЙ АВТОМАТ </t>
    </r>
    <r>
      <rPr>
        <b/>
        <u/>
        <sz val="11"/>
        <color rgb="FF0070C0"/>
        <rFont val="Times New Roman"/>
        <family val="1"/>
        <charset val="204"/>
      </rPr>
      <t>40</t>
    </r>
    <r>
      <rPr>
        <b/>
        <u/>
        <sz val="11"/>
        <color theme="5" tint="-0.499984740745262"/>
        <rFont val="Times New Roman"/>
        <family val="1"/>
        <charset val="204"/>
      </rPr>
      <t>А 3Ф другий ввід 32А 3Ф</t>
    </r>
  </si>
  <si>
    <t xml:space="preserve">Монтаж  щита 12мод </t>
  </si>
  <si>
    <t>Щит 12мод</t>
  </si>
  <si>
    <t>БУ</t>
  </si>
  <si>
    <t>Заміна контактора в АВР</t>
  </si>
  <si>
    <t>Контактор 40А, 220В, no+nc, e/industrial.ukc.40.220</t>
  </si>
  <si>
    <t xml:space="preserve">Перемикач навантаження  2p 40A, </t>
  </si>
  <si>
    <t xml:space="preserve">Перемикач навантаження 2p 40A, </t>
  </si>
  <si>
    <t>Ввідний автомат С100-3Р</t>
  </si>
  <si>
    <t>Ввідний автомат С63-3Р</t>
  </si>
  <si>
    <t>Ввідний автомат С50-3Р</t>
  </si>
  <si>
    <t>Найменування будови та її адреса: Підключення гібридного інвертора 10кВт на магазині "Vodafone" м.Дніпро пр Яворницького 55</t>
  </si>
  <si>
    <t>Найменування будови та її адреса: Підключення гібридного інвертора 10кВт на магазині "Vodafone" м.Запоріжжя пр Соборний 170</t>
  </si>
  <si>
    <t>Канал кабельний Аско-Укрем STEP 40*60</t>
  </si>
  <si>
    <t>Найменування будови та її адреса: Підключення гібридного інвертора 10кВт на магазині "Vodafone" м.Кропивницький вул В. Перспективна 25/35</t>
  </si>
  <si>
    <t>Найменування будови та її адреса: Підключення гібридного інвертора 10кВт на магазині "Vodafone" м.Одеса вул Італійська 51</t>
  </si>
  <si>
    <t>Найменування будови та її адреса: Підключення гібридного інвертора 10кВт на магазині "Vodafone" м.Миколаїв вул Соборна 12В</t>
  </si>
  <si>
    <t>Найменування будови та її адреса: Підключення гібридного інвертора 10кВт на магазині "Vodafone" м.Полтава Європейська 21</t>
  </si>
  <si>
    <t>Найменування будови та її адреса: Підключення гібридного інвертора 10кВт на магазині "Vodafone" м.Полтава Європейська 66</t>
  </si>
  <si>
    <t>Вартість</t>
  </si>
  <si>
    <t>Стійка для 8 акумуляторів Pylontech US5000, 2E Kufa, Sunwoda</t>
  </si>
  <si>
    <t xml:space="preserve">Встановлення, підключення та налаштування гібридного інвертора2E XM KING 6000VA6000W, 48V, MPPT, 2xTerminal out </t>
  </si>
  <si>
    <t>Гібридний однофазний інвертор 5кВт</t>
  </si>
  <si>
    <t>Опресування кабелю 25-70мм2</t>
  </si>
  <si>
    <t>Акумуляторна батарея Shoto SDA10 48100 15S,                   483*400*135мм</t>
  </si>
  <si>
    <t>Акумуляторна батарея Shoto SDA10 48100 15S                 483*400*135мм</t>
  </si>
  <si>
    <t>Акумуляторна батарея Shoto SDA10 48100 15S                   483*400*135мм</t>
  </si>
  <si>
    <t>Акумуляторна батарея Shoto SDA10 48100 15S               483*400*135мм</t>
  </si>
  <si>
    <t>Акумуляторна батарея Shoto SDA10 48100 15S             483*400*135мм</t>
  </si>
  <si>
    <t>Акумуляторна батарея Shoto SDA10 48100 15S            483*400*135мм</t>
  </si>
  <si>
    <t>Акумуляторна батарея Shoto SDA10 48100 15S                  483*400*135мм</t>
  </si>
  <si>
    <t>Акумуляторна батарея Shoto SDA10 48100 15S                483*400*135мм</t>
  </si>
  <si>
    <t>Загальна вартість:</t>
  </si>
  <si>
    <t>Перекомутація у щитових  в т.ч. довстановлення нових елементів</t>
  </si>
  <si>
    <t>Автоматичний вимикач TAXNELE DC 250A MCCB TXBD1-250/PV 2Р</t>
  </si>
  <si>
    <t>Навесной бокс Билмакс Б00017181 БМ-30C IP31 без панели</t>
  </si>
  <si>
    <t>Автоматичний вимикач TAXNELE DC 250A MCCB TXBD1-250/PV-2Р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</si>
</sst>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.00\ &quot;₴&quot;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i/>
      <sz val="11"/>
      <color rgb="FF7F7F7F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u/>
      <sz val="11"/>
      <color theme="5" tint="-0.499984740745262"/>
      <name val="Times New Roman"/>
      <family val="1"/>
      <charset val="204"/>
    </font>
    <font>
      <b/>
      <u/>
      <sz val="11"/>
      <color rgb="FF0070C0"/>
      <name val="Times New Roman"/>
      <family val="1"/>
      <charset val="204"/>
    </font>
    <font>
      <b/>
      <sz val="11"/>
      <color theme="5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8F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>
      <protection locked="0"/>
    </xf>
    <xf numFmtId="0" fontId="10" fillId="0" borderId="0"/>
    <xf numFmtId="0" fontId="13" fillId="0" borderId="0"/>
    <xf numFmtId="0" fontId="15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0" fillId="0" borderId="4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4" fontId="5" fillId="4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3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/>
    </xf>
    <xf numFmtId="4" fontId="6" fillId="3" borderId="1" xfId="2" applyNumberFormat="1" applyFont="1" applyFill="1" applyBorder="1" applyAlignment="1">
      <alignment horizontal="left" vertical="center"/>
    </xf>
    <xf numFmtId="4" fontId="6" fillId="3" borderId="1" xfId="2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center" vertical="center"/>
    </xf>
    <xf numFmtId="2" fontId="6" fillId="0" borderId="4" xfId="2" applyNumberFormat="1" applyFont="1" applyBorder="1" applyAlignment="1">
      <alignment horizontal="center" vertical="center"/>
    </xf>
    <xf numFmtId="2" fontId="6" fillId="3" borderId="4" xfId="2" applyNumberFormat="1" applyFont="1" applyFill="1" applyBorder="1" applyAlignment="1">
      <alignment horizontal="center" vertical="center"/>
    </xf>
    <xf numFmtId="2" fontId="6" fillId="3" borderId="1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5" borderId="1" xfId="4" applyFont="1" applyFill="1" applyBorder="1" applyAlignment="1" applyProtection="1">
      <alignment horizontal="left" vertical="center" wrapText="1"/>
    </xf>
    <xf numFmtId="0" fontId="5" fillId="5" borderId="1" xfId="5" applyFont="1" applyFill="1" applyBorder="1" applyAlignment="1">
      <alignment horizontal="center" vertical="center"/>
    </xf>
    <xf numFmtId="4" fontId="5" fillId="5" borderId="1" xfId="2" applyNumberFormat="1" applyFont="1" applyFill="1" applyBorder="1" applyAlignment="1">
      <alignment horizontal="center" vertical="center"/>
    </xf>
    <xf numFmtId="49" fontId="5" fillId="5" borderId="1" xfId="2" applyNumberFormat="1" applyFont="1" applyFill="1" applyBorder="1" applyAlignment="1" applyProtection="1">
      <alignment horizontal="center" vertical="center"/>
      <protection locked="0"/>
    </xf>
    <xf numFmtId="164" fontId="6" fillId="5" borderId="1" xfId="3" applyNumberFormat="1" applyFont="1" applyFill="1" applyBorder="1" applyAlignment="1" applyProtection="1">
      <alignment horizontal="center" vertical="center"/>
      <protection locked="0"/>
    </xf>
    <xf numFmtId="164" fontId="5" fillId="5" borderId="1" xfId="3" applyNumberFormat="1" applyFont="1" applyFill="1" applyBorder="1" applyAlignment="1" applyProtection="1">
      <alignment horizontal="center" vertical="center"/>
      <protection locked="0"/>
    </xf>
    <xf numFmtId="0" fontId="6" fillId="3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164" fontId="6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1" fillId="0" borderId="9" xfId="2" applyNumberFormat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/>
    </xf>
    <xf numFmtId="164" fontId="6" fillId="0" borderId="1" xfId="2" applyNumberFormat="1" applyFont="1" applyBorder="1" applyAlignment="1">
      <alignment horizontal="left" vertical="center"/>
    </xf>
    <xf numFmtId="49" fontId="6" fillId="0" borderId="1" xfId="2" applyNumberFormat="1" applyFont="1" applyBorder="1" applyAlignment="1" applyProtection="1">
      <alignment horizontal="left" vertical="center" wrapText="1"/>
      <protection locked="0"/>
    </xf>
    <xf numFmtId="49" fontId="6" fillId="0" borderId="1" xfId="2" applyNumberFormat="1" applyFont="1" applyBorder="1" applyAlignment="1" applyProtection="1">
      <alignment horizontal="center" vertical="center"/>
      <protection locked="0"/>
    </xf>
    <xf numFmtId="2" fontId="11" fillId="0" borderId="1" xfId="0" applyNumberFormat="1" applyFont="1" applyBorder="1" applyAlignment="1">
      <alignment horizontal="center" vertical="center"/>
    </xf>
    <xf numFmtId="49" fontId="11" fillId="0" borderId="1" xfId="2" applyNumberFormat="1" applyFont="1" applyBorder="1" applyAlignment="1" applyProtection="1">
      <alignment horizontal="left" vertical="center" wrapText="1"/>
      <protection locked="0"/>
    </xf>
    <xf numFmtId="49" fontId="11" fillId="0" borderId="1" xfId="2" applyNumberFormat="1" applyFont="1" applyBorder="1" applyAlignment="1" applyProtection="1">
      <alignment horizontal="center" vertical="center"/>
      <protection locked="0"/>
    </xf>
    <xf numFmtId="0" fontId="11" fillId="3" borderId="1" xfId="2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49" fontId="11" fillId="0" borderId="4" xfId="2" applyNumberFormat="1" applyFont="1" applyBorder="1" applyAlignment="1" applyProtection="1">
      <alignment horizontal="left" vertical="center" wrapText="1"/>
      <protection locked="0"/>
    </xf>
    <xf numFmtId="49" fontId="11" fillId="0" borderId="4" xfId="2" applyNumberFormat="1" applyFont="1" applyBorder="1" applyAlignment="1" applyProtection="1">
      <alignment horizontal="center" vertical="center"/>
      <protection locked="0"/>
    </xf>
    <xf numFmtId="164" fontId="11" fillId="0" borderId="4" xfId="2" applyNumberFormat="1" applyFont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 wrapText="1"/>
    </xf>
    <xf numFmtId="164" fontId="11" fillId="0" borderId="2" xfId="2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164" fontId="11" fillId="0" borderId="3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 applyProtection="1">
      <alignment horizontal="left" vertical="center" wrapText="1"/>
      <protection locked="0"/>
    </xf>
    <xf numFmtId="49" fontId="6" fillId="0" borderId="5" xfId="2" applyNumberFormat="1" applyFont="1" applyBorder="1" applyAlignment="1" applyProtection="1">
      <alignment horizontal="center" vertical="center"/>
      <protection locked="0"/>
    </xf>
    <xf numFmtId="164" fontId="6" fillId="0" borderId="5" xfId="2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" fillId="5" borderId="3" xfId="2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left" vertical="center"/>
    </xf>
    <xf numFmtId="0" fontId="5" fillId="5" borderId="1" xfId="2" applyFont="1" applyFill="1" applyBorder="1" applyAlignment="1">
      <alignment horizontal="center" vertical="center"/>
    </xf>
    <xf numFmtId="164" fontId="5" fillId="5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12" fillId="6" borderId="1" xfId="0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 applyProtection="1">
      <alignment horizontal="left" vertical="center" wrapText="1"/>
      <protection locked="0"/>
    </xf>
    <xf numFmtId="49" fontId="6" fillId="3" borderId="1" xfId="2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6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7" borderId="1" xfId="2" applyNumberFormat="1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2" applyFont="1" applyFill="1" applyBorder="1" applyAlignment="1">
      <alignment horizontal="center" vertical="center"/>
    </xf>
    <xf numFmtId="164" fontId="6" fillId="7" borderId="1" xfId="2" applyNumberFormat="1" applyFont="1" applyFill="1" applyBorder="1" applyAlignment="1">
      <alignment horizontal="center" vertical="center"/>
    </xf>
    <xf numFmtId="164" fontId="5" fillId="7" borderId="1" xfId="2" applyNumberFormat="1" applyFont="1" applyFill="1" applyBorder="1" applyAlignment="1">
      <alignment horizontal="center" vertical="center"/>
    </xf>
    <xf numFmtId="4" fontId="6" fillId="7" borderId="1" xfId="2" applyNumberFormat="1" applyFont="1" applyFill="1" applyBorder="1" applyAlignment="1">
      <alignment horizontal="left" vertical="center"/>
    </xf>
    <xf numFmtId="4" fontId="5" fillId="7" borderId="1" xfId="2" applyNumberFormat="1" applyFont="1" applyFill="1" applyBorder="1" applyAlignment="1">
      <alignment horizontal="center" vertical="center"/>
    </xf>
    <xf numFmtId="0" fontId="5" fillId="7" borderId="1" xfId="5" applyFont="1" applyFill="1" applyBorder="1" applyAlignment="1">
      <alignment horizontal="left" vertical="center" wrapText="1"/>
    </xf>
    <xf numFmtId="10" fontId="5" fillId="7" borderId="1" xfId="2" applyNumberFormat="1" applyFont="1" applyFill="1" applyBorder="1" applyAlignment="1">
      <alignment horizontal="center" vertical="center"/>
    </xf>
    <xf numFmtId="9" fontId="5" fillId="7" borderId="1" xfId="2" applyNumberFormat="1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left" vertical="center"/>
    </xf>
    <xf numFmtId="0" fontId="14" fillId="0" borderId="0" xfId="6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1" fillId="0" borderId="0" xfId="0" applyFont="1"/>
    <xf numFmtId="164" fontId="11" fillId="0" borderId="0" xfId="0" applyNumberFormat="1" applyFont="1"/>
    <xf numFmtId="4" fontId="11" fillId="0" borderId="0" xfId="0" applyNumberFormat="1" applyFont="1"/>
    <xf numFmtId="0" fontId="6" fillId="7" borderId="0" xfId="6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2" applyFont="1" applyBorder="1" applyAlignment="1">
      <alignment horizontal="left" vertical="center" wrapText="1"/>
    </xf>
    <xf numFmtId="0" fontId="15" fillId="0" borderId="2" xfId="7" applyBorder="1" applyAlignment="1">
      <alignment horizontal="left" vertical="center"/>
    </xf>
    <xf numFmtId="2" fontId="16" fillId="0" borderId="9" xfId="0" applyNumberFormat="1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  <xf numFmtId="0" fontId="16" fillId="0" borderId="3" xfId="2" applyFont="1" applyBorder="1" applyAlignment="1">
      <alignment horizontal="left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49" fontId="6" fillId="0" borderId="4" xfId="2" applyNumberFormat="1" applyFont="1" applyBorder="1" applyAlignment="1" applyProtection="1">
      <alignment horizontal="left" vertical="center" wrapText="1"/>
      <protection locked="0"/>
    </xf>
    <xf numFmtId="49" fontId="6" fillId="0" borderId="4" xfId="2" applyNumberFormat="1" applyFont="1" applyBorder="1" applyAlignment="1" applyProtection="1">
      <alignment horizontal="center" vertical="center"/>
      <protection locked="0"/>
    </xf>
    <xf numFmtId="164" fontId="6" fillId="0" borderId="4" xfId="2" applyNumberFormat="1" applyFont="1" applyBorder="1" applyAlignment="1">
      <alignment horizontal="center" vertical="center"/>
    </xf>
    <xf numFmtId="164" fontId="11" fillId="0" borderId="5" xfId="2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left" vertical="center" wrapText="1"/>
    </xf>
    <xf numFmtId="0" fontId="11" fillId="0" borderId="3" xfId="2" applyFont="1" applyBorder="1" applyAlignment="1">
      <alignment horizontal="center" vertical="center" wrapText="1"/>
    </xf>
    <xf numFmtId="49" fontId="6" fillId="0" borderId="1" xfId="2" applyNumberFormat="1" applyFont="1" applyBorder="1" applyAlignment="1" applyProtection="1">
      <alignment horizontal="center" vertical="center" wrapText="1"/>
      <protection locked="0"/>
    </xf>
    <xf numFmtId="2" fontId="6" fillId="0" borderId="1" xfId="2" applyNumberFormat="1" applyFont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2" fontId="16" fillId="0" borderId="4" xfId="2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  <xf numFmtId="1" fontId="16" fillId="3" borderId="1" xfId="2" applyNumberFormat="1" applyFont="1" applyFill="1" applyBorder="1" applyAlignment="1">
      <alignment horizontal="center" vertical="center"/>
    </xf>
    <xf numFmtId="0" fontId="15" fillId="0" borderId="7" xfId="7" applyBorder="1" applyAlignment="1">
      <alignment horizontal="left" vertical="center"/>
    </xf>
    <xf numFmtId="0" fontId="19" fillId="3" borderId="0" xfId="0" applyFont="1" applyFill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49" fontId="6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11" fillId="0" borderId="1" xfId="2" applyNumberFormat="1" applyFont="1" applyFill="1" applyBorder="1" applyAlignment="1">
      <alignment horizontal="center" vertical="center"/>
    </xf>
    <xf numFmtId="2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2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164" fontId="6" fillId="0" borderId="3" xfId="2" applyNumberFormat="1" applyFont="1" applyBorder="1" applyAlignment="1">
      <alignment horizontal="center" vertical="center"/>
    </xf>
    <xf numFmtId="2" fontId="6" fillId="3" borderId="1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4" xfId="2" applyNumberFormat="1" applyFont="1" applyFill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64" fontId="6" fillId="0" borderId="9" xfId="2" applyNumberFormat="1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right" vertical="center"/>
    </xf>
    <xf numFmtId="165" fontId="1" fillId="0" borderId="5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5" fillId="0" borderId="10" xfId="7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/>
      <protection locked="0"/>
    </xf>
    <xf numFmtId="2" fontId="11" fillId="0" borderId="3" xfId="0" applyNumberFormat="1" applyFont="1" applyFill="1" applyBorder="1" applyAlignment="1">
      <alignment horizontal="center" vertical="center"/>
    </xf>
    <xf numFmtId="2" fontId="6" fillId="3" borderId="5" xfId="2" applyNumberFormat="1" applyFont="1" applyFill="1" applyBorder="1" applyAlignment="1">
      <alignment horizontal="center" vertical="center" wrapText="1"/>
    </xf>
    <xf numFmtId="164" fontId="6" fillId="0" borderId="5" xfId="2" applyNumberFormat="1" applyFont="1" applyFill="1" applyBorder="1" applyAlignment="1">
      <alignment horizontal="center" vertical="center"/>
    </xf>
    <xf numFmtId="0" fontId="15" fillId="3" borderId="0" xfId="7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</cellXfs>
  <cellStyles count="8">
    <cellStyle name="Normal 2" xfId="5" xr:uid="{73F6777C-7C6F-4492-BA1D-815A9F49BFEA}"/>
    <cellStyle name="Normal 2 2" xfId="4" xr:uid="{111F8AF0-78A7-44F0-AC5F-F959C785098F}"/>
    <cellStyle name="Гіперпосилання" xfId="7" builtinId="8"/>
    <cellStyle name="Звичайний" xfId="0" builtinId="0"/>
    <cellStyle name="Обычный 2 2" xfId="2" xr:uid="{736A376E-148C-4C1C-8924-E9B0FF0BCCA3}"/>
    <cellStyle name="Обычный 2 2 2" xfId="6" xr:uid="{A17DF15A-38AC-4CC5-A657-E859C82C6774}"/>
    <cellStyle name="Текст пояснення 2" xfId="3" xr:uid="{665D22BD-AF01-4D80-B67D-EEB4001B3E66}"/>
    <cellStyle name="Фінансовий" xfId="1" builtinId="3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0\ &quot;₴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0\ &quot;₴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5" formatCode="_-* #,##0.00_-;\-* #,##0.00_-;_-* &quot;-&quot;??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0A60E7-DBAE-4B73-AF21-4F26B31359F1}" name="Інвертор" displayName="Інвертор" ref="A2:E20" totalsRowCount="1" headerRowDxfId="13" dataDxfId="11" headerRowBorderDxfId="12" tableBorderDxfId="10">
  <tableColumns count="5">
    <tableColumn id="1" xr3:uid="{C4379056-B810-4546-AA79-12F559C07AA1}" name="№" dataDxfId="9" totalsRowDxfId="8"/>
    <tableColumn id="2" xr3:uid="{FB8FD19F-3760-4361-8125-92A56D024960}" name="Номер магазину" dataDxfId="7" totalsRowDxfId="6"/>
    <tableColumn id="3" xr3:uid="{D58FE3B1-6617-4D8F-907F-6B349636FA61}" name="Місто" dataDxfId="5" totalsRowDxfId="4"/>
    <tableColumn id="4" xr3:uid="{0DA9CA1B-F779-4A45-BBE1-6556A19D8A53}" name="Адреса" totalsRowLabel="Загальна вартість:" dataDxfId="3" totalsRowDxfId="2"/>
    <tableColumn id="5" xr3:uid="{BD6C06D7-82C3-4C44-870D-4EBADE77ADE2}" name="Вартість" totalsRowFunction="custom" dataDxfId="1" totalsRowDxfId="0">
      <calculatedColumnFormula>'Дніпро просп. Яворницького Дмит'!K56</calculatedColumnFormula>
      <totalsRowFormula>SUM(E3:E19)</totalsRow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L18" sqref="L18"/>
    </sheetView>
  </sheetViews>
  <sheetFormatPr defaultColWidth="8.88671875" defaultRowHeight="14.4" x14ac:dyDescent="0.3"/>
  <cols>
    <col min="1" max="1" width="5.109375" style="1" customWidth="1"/>
    <col min="2" max="2" width="9.33203125" style="1" customWidth="1"/>
    <col min="3" max="3" width="16.33203125" style="1" bestFit="1" customWidth="1"/>
    <col min="4" max="4" width="30.5546875" style="1" bestFit="1" customWidth="1"/>
    <col min="5" max="5" width="22.5546875" style="1" customWidth="1"/>
    <col min="6" max="6" width="12.33203125" style="1" customWidth="1"/>
    <col min="7" max="7" width="9" style="1" customWidth="1"/>
    <col min="8" max="8" width="9.44140625" style="1" customWidth="1"/>
    <col min="9" max="9" width="10.33203125" style="1" customWidth="1"/>
    <col min="10" max="10" width="10.5546875" style="1" customWidth="1"/>
    <col min="11" max="11" width="13.33203125" style="1" customWidth="1"/>
    <col min="12" max="12" width="14.33203125" style="1" customWidth="1"/>
    <col min="13" max="13" width="12.5546875" style="1" customWidth="1"/>
    <col min="14" max="14" width="14.109375" style="1" customWidth="1"/>
    <col min="15" max="15" width="14.33203125" style="1" customWidth="1"/>
    <col min="16" max="16" width="11.6640625" style="1" customWidth="1"/>
    <col min="17" max="17" width="12.33203125" style="1" customWidth="1"/>
    <col min="18" max="18" width="13.33203125" style="1" customWidth="1"/>
    <col min="19" max="19" width="12.33203125" style="1" customWidth="1"/>
    <col min="20" max="20" width="12.109375" style="1" customWidth="1"/>
    <col min="21" max="21" width="12" style="1" customWidth="1"/>
    <col min="22" max="16384" width="8.88671875" style="1"/>
  </cols>
  <sheetData>
    <row r="1" spans="1:11" ht="15" thickBot="1" x14ac:dyDescent="0.35">
      <c r="D1" s="7"/>
      <c r="E1" s="7"/>
      <c r="F1" s="7"/>
      <c r="G1" s="7"/>
      <c r="H1" s="7"/>
      <c r="I1" s="7"/>
      <c r="J1" s="7"/>
      <c r="K1" s="7"/>
    </row>
    <row r="2" spans="1:11" s="2" customFormat="1" ht="29.4" thickBot="1" x14ac:dyDescent="0.35">
      <c r="A2" s="143" t="s">
        <v>0</v>
      </c>
      <c r="B2" s="142" t="s">
        <v>1</v>
      </c>
      <c r="C2" s="144" t="s">
        <v>53</v>
      </c>
      <c r="D2" s="142" t="s">
        <v>2</v>
      </c>
      <c r="E2" s="142" t="s">
        <v>198</v>
      </c>
    </row>
    <row r="3" spans="1:11" x14ac:dyDescent="0.3">
      <c r="A3" s="139">
        <v>1</v>
      </c>
      <c r="B3" s="140" t="s">
        <v>3</v>
      </c>
      <c r="C3" s="141" t="s">
        <v>4</v>
      </c>
      <c r="D3" s="158" t="s">
        <v>5</v>
      </c>
      <c r="E3" s="155">
        <f>'Дніпро просп. Яворницького Дмит'!K56</f>
        <v>79683.392319999999</v>
      </c>
    </row>
    <row r="4" spans="1:11" x14ac:dyDescent="0.3">
      <c r="A4" s="3">
        <v>2</v>
      </c>
      <c r="B4" s="4" t="s">
        <v>6</v>
      </c>
      <c r="C4" s="9" t="s">
        <v>7</v>
      </c>
      <c r="D4" s="109" t="s">
        <v>8</v>
      </c>
      <c r="E4" s="156">
        <f>'Запоріжжя просп. Соборний, 170'!K59</f>
        <v>83037.395120000001</v>
      </c>
    </row>
    <row r="5" spans="1:11" x14ac:dyDescent="0.3">
      <c r="A5" s="3">
        <v>3</v>
      </c>
      <c r="B5" s="4" t="s">
        <v>9</v>
      </c>
      <c r="C5" s="9" t="s">
        <v>10</v>
      </c>
      <c r="D5" s="109" t="s">
        <v>11</v>
      </c>
      <c r="E5" s="156">
        <f>'Кропивницький вул. Велика Персп'!K59</f>
        <v>86672.196120000008</v>
      </c>
    </row>
    <row r="6" spans="1:11" x14ac:dyDescent="0.3">
      <c r="A6" s="3">
        <v>4</v>
      </c>
      <c r="B6" s="4" t="s">
        <v>12</v>
      </c>
      <c r="C6" s="9" t="s">
        <v>13</v>
      </c>
      <c r="D6" s="109" t="s">
        <v>14</v>
      </c>
      <c r="E6" s="156">
        <f>'Київ вул. Хрещатик, 15'!K61</f>
        <v>83814.266919999995</v>
      </c>
    </row>
    <row r="7" spans="1:11" x14ac:dyDescent="0.3">
      <c r="A7" s="3">
        <v>5</v>
      </c>
      <c r="B7" s="4" t="s">
        <v>15</v>
      </c>
      <c r="C7" s="9" t="s">
        <v>16</v>
      </c>
      <c r="D7" s="109" t="s">
        <v>17</v>
      </c>
      <c r="E7" s="156">
        <f>'Ужгород вул. Фединця, 47'!K64</f>
        <v>95834.852719999995</v>
      </c>
    </row>
    <row r="8" spans="1:11" x14ac:dyDescent="0.3">
      <c r="A8" s="3">
        <v>6</v>
      </c>
      <c r="B8" s="4" t="s">
        <v>18</v>
      </c>
      <c r="C8" s="9" t="s">
        <v>19</v>
      </c>
      <c r="D8" s="109" t="s">
        <v>20</v>
      </c>
      <c r="E8" s="156">
        <f>'ІФ вул. Незалежності, 10а'!K54</f>
        <v>94509.998319999999</v>
      </c>
    </row>
    <row r="9" spans="1:11" x14ac:dyDescent="0.3">
      <c r="A9" s="3">
        <v>7</v>
      </c>
      <c r="B9" s="4" t="s">
        <v>21</v>
      </c>
      <c r="C9" s="9" t="s">
        <v>22</v>
      </c>
      <c r="D9" s="109" t="s">
        <v>23</v>
      </c>
      <c r="E9" s="156">
        <f>'Чернівці пл. Соборна, 10'!K63</f>
        <v>82327.055720000004</v>
      </c>
    </row>
    <row r="10" spans="1:11" x14ac:dyDescent="0.3">
      <c r="A10" s="3">
        <v>8</v>
      </c>
      <c r="B10" s="4" t="s">
        <v>24</v>
      </c>
      <c r="C10" s="9" t="s">
        <v>25</v>
      </c>
      <c r="D10" s="109" t="s">
        <v>26</v>
      </c>
      <c r="E10" s="156">
        <f>'Хмельницький вул. Проскурівська'!K57</f>
        <v>79386.59812000001</v>
      </c>
    </row>
    <row r="11" spans="1:11" x14ac:dyDescent="0.3">
      <c r="A11" s="3">
        <v>9</v>
      </c>
      <c r="B11" s="4" t="s">
        <v>27</v>
      </c>
      <c r="C11" s="9" t="s">
        <v>28</v>
      </c>
      <c r="D11" s="109" t="s">
        <v>29</v>
      </c>
      <c r="E11" s="156">
        <f>'Вінниця пр. Коцюбинського, 28'!K59</f>
        <v>82719.332720000006</v>
      </c>
    </row>
    <row r="12" spans="1:11" x14ac:dyDescent="0.3">
      <c r="A12" s="3">
        <v>10</v>
      </c>
      <c r="B12" s="4" t="s">
        <v>30</v>
      </c>
      <c r="C12" s="9" t="s">
        <v>31</v>
      </c>
      <c r="D12" s="109" t="s">
        <v>32</v>
      </c>
      <c r="E12" s="156">
        <f>' Одеса вул. Італійська, 51'!K55</f>
        <v>85762.830519999989</v>
      </c>
    </row>
    <row r="13" spans="1:11" x14ac:dyDescent="0.3">
      <c r="A13" s="3">
        <v>11</v>
      </c>
      <c r="B13" s="4" t="s">
        <v>33</v>
      </c>
      <c r="C13" s="9" t="s">
        <v>34</v>
      </c>
      <c r="D13" s="109" t="s">
        <v>35</v>
      </c>
      <c r="E13" s="156">
        <f>'Миколаїв вул. Соборна, 12в'!K56</f>
        <v>84238.115120000002</v>
      </c>
    </row>
    <row r="14" spans="1:11" x14ac:dyDescent="0.3">
      <c r="A14" s="3">
        <v>12</v>
      </c>
      <c r="B14" s="4" t="s">
        <v>36</v>
      </c>
      <c r="C14" s="9" t="s">
        <v>37</v>
      </c>
      <c r="D14" s="109" t="s">
        <v>38</v>
      </c>
      <c r="E14" s="156">
        <f>'Полтава вул. Європейська, 21'!K59</f>
        <v>84020.579919999989</v>
      </c>
    </row>
    <row r="15" spans="1:11" x14ac:dyDescent="0.3">
      <c r="A15" s="3">
        <v>13</v>
      </c>
      <c r="B15" s="4" t="s">
        <v>39</v>
      </c>
      <c r="C15" s="9" t="s">
        <v>37</v>
      </c>
      <c r="D15" s="109" t="s">
        <v>40</v>
      </c>
      <c r="E15" s="156">
        <f>'Полтава вул. Європейська, 66'!K59</f>
        <v>84786.948319999996</v>
      </c>
    </row>
    <row r="16" spans="1:11" x14ac:dyDescent="0.3">
      <c r="A16" s="3">
        <v>14</v>
      </c>
      <c r="B16" s="4" t="s">
        <v>41</v>
      </c>
      <c r="C16" s="9" t="s">
        <v>42</v>
      </c>
      <c r="D16" s="109" t="s">
        <v>43</v>
      </c>
      <c r="E16" s="156">
        <f>'Суми пл.Незалежності 3'!K57</f>
        <v>87707.533920000002</v>
      </c>
    </row>
    <row r="17" spans="1:5" x14ac:dyDescent="0.3">
      <c r="A17" s="3">
        <v>15</v>
      </c>
      <c r="B17" s="4" t="s">
        <v>44</v>
      </c>
      <c r="C17" s="9" t="s">
        <v>45</v>
      </c>
      <c r="D17" s="109" t="s">
        <v>46</v>
      </c>
      <c r="E17" s="156">
        <f>'Харків вул. Г.Сковороди 67-69'!K59</f>
        <v>79269.679119999986</v>
      </c>
    </row>
    <row r="18" spans="1:5" x14ac:dyDescent="0.3">
      <c r="A18" s="3">
        <v>16</v>
      </c>
      <c r="B18" s="4" t="s">
        <v>47</v>
      </c>
      <c r="C18" s="8" t="s">
        <v>48</v>
      </c>
      <c r="D18" s="109" t="s">
        <v>49</v>
      </c>
      <c r="E18" s="156">
        <f>'Чернігів пр. Миру, 32'!K59</f>
        <v>76151.497600000002</v>
      </c>
    </row>
    <row r="19" spans="1:5" x14ac:dyDescent="0.3">
      <c r="A19" s="5">
        <v>17</v>
      </c>
      <c r="B19" s="6" t="s">
        <v>50</v>
      </c>
      <c r="C19" s="10" t="s">
        <v>51</v>
      </c>
      <c r="D19" s="131" t="s">
        <v>52</v>
      </c>
      <c r="E19" s="157">
        <f>'Рівне вул. Міцкевича, 32'!K55</f>
        <v>70600.5622</v>
      </c>
    </row>
    <row r="20" spans="1:5" x14ac:dyDescent="0.3">
      <c r="A20" s="5"/>
      <c r="B20" s="6"/>
      <c r="C20" s="133"/>
      <c r="D20" s="154" t="s">
        <v>211</v>
      </c>
      <c r="E20" s="157">
        <f>SUM(E3:E19)</f>
        <v>1420522.8348000003</v>
      </c>
    </row>
  </sheetData>
  <hyperlinks>
    <hyperlink ref="D6" location="'Київ вул. Хрещатик, 15'!A1" display="вул. Хрещатик, 15" xr:uid="{D611C3A4-21BD-4084-8A5A-A47C538645F2}"/>
    <hyperlink ref="D7" location="'Ужгород вул. Фединця, 47'!A1" display="вул. Фединця, 47" xr:uid="{F934CE68-1065-49AC-B143-B466E0F32C66}"/>
    <hyperlink ref="D16" location="'Суми пл.Незалежності 3'!A1" display="пл. Незалежності, 3" xr:uid="{67ADA9D0-A5E0-4109-9D6A-A23D0476719E}"/>
    <hyperlink ref="D17" location="'Харків вул. Г.Сковороди 67-69'!A1" display="вул. Григорія Сковороди, 67/69" xr:uid="{BFA6F9A2-E11A-4B94-9DF9-67031F593800}"/>
    <hyperlink ref="D8" location="'ІФ вул. Незалежності, 10а'!A1" display="вул. Незалежності, 10 а" xr:uid="{35D7F6F2-40EA-4374-AA67-268B5BBEBD3B}"/>
    <hyperlink ref="D9" location="'Чернівці пл. Соборна, 10'!A1" display="пл. Соборна, 10" xr:uid="{2170DA1B-5383-4AEE-8F09-F9791BED6D33}"/>
    <hyperlink ref="D10" location="'Хмельницький вул. Проскурівська'!A1" display="вул. Проскурівська, 22" xr:uid="{7A575851-00CE-4A93-BC76-047B4D20C3E7}"/>
    <hyperlink ref="D11" location="'Вінниця пр. Коцюбинського, 28'!A1" display="пр. Коцюбинського, 28" xr:uid="{86FF00CF-0078-418F-B88D-EC0C1F82D6BF}"/>
    <hyperlink ref="D18" location="'Чернігів пр. Миру, 32'!A1" display="пр. Миру, 32" xr:uid="{D84C1704-CF3B-48C5-8764-09B39F8765F1}"/>
    <hyperlink ref="D19" location="'Рівне вул. Міцкевича, 32'!A1" display="вул. Міцкевича, 32" xr:uid="{366DF07D-DD79-4F7A-A632-9F402915EEF5}"/>
    <hyperlink ref="D3" location="'Дніпро просп. Яворницького Дмит'!A1" display="просп. Яворницького Дмитра, 55" xr:uid="{561E8120-1FFF-408B-A0AF-540F97E4D384}"/>
    <hyperlink ref="D4" location="'Запоріжжя просп. Соборний, 170'!A1" display="просп. Соборний, 170" xr:uid="{1484C492-4348-4444-AA2B-64B9A63D8CA4}"/>
    <hyperlink ref="D5" location="'Кропивницький вул. Велика Персп'!A1" display="вул. Велика Перспективна,25/34" xr:uid="{54E52B91-4877-495D-B05D-62BDA8126020}"/>
    <hyperlink ref="D12" location="' Одеса вул. Італійська, 51'!A1" display="вул. Італійська, 51" xr:uid="{2446B758-6392-4A84-899B-0C5C8ACE948A}"/>
    <hyperlink ref="D13" location="'Миколаїв вул. Соборна, 12в'!A1" display="вул. Соборна, 12в" xr:uid="{2B147DC5-2672-436A-B2BB-6BF7AF0BBAD2}"/>
    <hyperlink ref="D14" location="'Полтава вул. Європейська, 21'!A1" display="вул. Європейська, 21" xr:uid="{0B5A7D98-1711-46E8-BEC0-2FF5B6872656}"/>
    <hyperlink ref="D15" location="'Полтава вул. Європейська, 66'!A1" display="вул. Європейська, 66" xr:uid="{FC67BF97-8B38-402D-AAF5-76D643FED639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230B-0A35-4585-B939-DCA097AC8180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14.4" x14ac:dyDescent="0.3">
      <c r="A7" s="17">
        <v>2</v>
      </c>
      <c r="B7" s="23" t="s">
        <v>69</v>
      </c>
      <c r="C7" s="24" t="s">
        <v>67</v>
      </c>
      <c r="D7" s="25">
        <v>1</v>
      </c>
      <c r="E7" s="25">
        <v>200</v>
      </c>
      <c r="F7" s="27">
        <f t="shared" ref="F7" si="0">E7*D7</f>
        <v>200</v>
      </c>
      <c r="G7" s="22"/>
      <c r="H7" s="19"/>
      <c r="I7" s="20"/>
      <c r="J7" s="20"/>
      <c r="K7" s="20"/>
      <c r="L7" s="28"/>
      <c r="M7"/>
      <c r="N7"/>
      <c r="O7"/>
      <c r="P7"/>
    </row>
    <row r="8" spans="1:35" ht="14.4" x14ac:dyDescent="0.3">
      <c r="A8" s="17">
        <v>3</v>
      </c>
      <c r="B8" s="29"/>
      <c r="C8" s="24"/>
      <c r="D8" s="25"/>
      <c r="E8" s="25"/>
      <c r="F8" s="27"/>
      <c r="G8" s="30"/>
      <c r="H8" s="30"/>
      <c r="I8" s="30"/>
      <c r="J8" s="30"/>
      <c r="K8" s="30"/>
      <c r="L8" s="28"/>
      <c r="M8"/>
      <c r="N8"/>
      <c r="O8"/>
      <c r="P8"/>
    </row>
    <row r="9" spans="1:35" ht="27.6" x14ac:dyDescent="0.3">
      <c r="A9" s="17">
        <v>4</v>
      </c>
      <c r="B9" s="31" t="s">
        <v>71</v>
      </c>
      <c r="C9" s="32"/>
      <c r="D9" s="33"/>
      <c r="E9" s="33"/>
      <c r="F9" s="33">
        <f>SUM(F7:F8)</f>
        <v>200</v>
      </c>
      <c r="G9" s="31" t="s">
        <v>72</v>
      </c>
      <c r="H9" s="34"/>
      <c r="I9" s="33"/>
      <c r="J9" s="35"/>
      <c r="K9" s="36">
        <f>SUM(K8:K8)</f>
        <v>0</v>
      </c>
      <c r="L9" s="28"/>
      <c r="M9"/>
      <c r="N9"/>
      <c r="O9"/>
      <c r="P9"/>
    </row>
    <row r="10" spans="1:35" ht="14.4" x14ac:dyDescent="0.3">
      <c r="A10" s="17">
        <v>5</v>
      </c>
      <c r="B10" s="18" t="s">
        <v>73</v>
      </c>
      <c r="C10" s="37"/>
      <c r="D10" s="21"/>
      <c r="E10" s="21"/>
      <c r="F10" s="21"/>
      <c r="G10" s="38"/>
      <c r="H10" s="39"/>
      <c r="I10" s="40"/>
      <c r="J10" s="40"/>
      <c r="K10" s="40"/>
      <c r="L10" s="28"/>
      <c r="M10"/>
      <c r="N10"/>
      <c r="O10"/>
      <c r="P10"/>
    </row>
    <row r="11" spans="1:35" ht="27.6" x14ac:dyDescent="0.3">
      <c r="A11" s="17">
        <v>6</v>
      </c>
      <c r="B11" s="38" t="s">
        <v>74</v>
      </c>
      <c r="C11" s="37" t="s">
        <v>70</v>
      </c>
      <c r="D11" s="42">
        <f>I11+I12</f>
        <v>18</v>
      </c>
      <c r="E11" s="43">
        <v>45</v>
      </c>
      <c r="F11" s="43">
        <f>D11*E11</f>
        <v>810</v>
      </c>
      <c r="G11" s="44" t="s">
        <v>75</v>
      </c>
      <c r="H11" s="45" t="s">
        <v>76</v>
      </c>
      <c r="I11" s="46">
        <v>12</v>
      </c>
      <c r="J11" s="47">
        <f>369*0.8</f>
        <v>295.2</v>
      </c>
      <c r="K11" s="42">
        <f>J11*I11</f>
        <v>3542.3999999999996</v>
      </c>
      <c r="L11" s="28"/>
      <c r="M11"/>
      <c r="N11"/>
      <c r="O11"/>
      <c r="P11"/>
    </row>
    <row r="12" spans="1:35" ht="14.4" x14ac:dyDescent="0.3">
      <c r="A12" s="17">
        <v>7</v>
      </c>
      <c r="B12" s="22"/>
      <c r="C12" s="48"/>
      <c r="D12" s="49"/>
      <c r="E12" s="43"/>
      <c r="F12" s="43"/>
      <c r="G12" s="44" t="s">
        <v>78</v>
      </c>
      <c r="H12" s="45" t="s">
        <v>76</v>
      </c>
      <c r="I12" s="46">
        <v>6</v>
      </c>
      <c r="J12" s="47">
        <f>214*0.8</f>
        <v>171.20000000000002</v>
      </c>
      <c r="K12" s="42">
        <f>J12*I12</f>
        <v>1027.2</v>
      </c>
      <c r="L12" s="28"/>
      <c r="M12"/>
      <c r="N12"/>
      <c r="O12"/>
      <c r="P12"/>
    </row>
    <row r="13" spans="1:35" s="41" customFormat="1" ht="27.6" x14ac:dyDescent="0.3">
      <c r="A13" s="17">
        <v>8</v>
      </c>
      <c r="B13" s="22"/>
      <c r="C13" s="48"/>
      <c r="D13" s="49"/>
      <c r="E13" s="43"/>
      <c r="F13" s="43"/>
      <c r="G13" s="50" t="s">
        <v>79</v>
      </c>
      <c r="H13" s="51" t="s">
        <v>76</v>
      </c>
      <c r="I13" s="52">
        <v>14</v>
      </c>
      <c r="J13" s="43">
        <v>20.86</v>
      </c>
      <c r="K13" s="42">
        <f t="shared" ref="K13" si="1">J13*I13</f>
        <v>292.03999999999996</v>
      </c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14.4" x14ac:dyDescent="0.3">
      <c r="A14" s="17">
        <v>9</v>
      </c>
      <c r="B14" s="22"/>
      <c r="C14" s="48"/>
      <c r="D14" s="49"/>
      <c r="E14" s="43"/>
      <c r="F14" s="43"/>
      <c r="G14" s="50" t="s">
        <v>80</v>
      </c>
      <c r="H14" s="51" t="s">
        <v>81</v>
      </c>
      <c r="I14" s="52">
        <v>1</v>
      </c>
      <c r="J14" s="43">
        <v>66</v>
      </c>
      <c r="K14" s="42">
        <f>J14*I14</f>
        <v>66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50" t="s">
        <v>82</v>
      </c>
      <c r="H15" s="51" t="s">
        <v>81</v>
      </c>
      <c r="I15" s="52">
        <v>1</v>
      </c>
      <c r="J15" s="43">
        <f>199*0.8</f>
        <v>159.20000000000002</v>
      </c>
      <c r="K15" s="42">
        <f>J15*I15</f>
        <v>159.20000000000002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83</v>
      </c>
      <c r="H16" s="51" t="s">
        <v>81</v>
      </c>
      <c r="I16" s="52">
        <v>1</v>
      </c>
      <c r="J16" s="43">
        <f>81.87*0.8</f>
        <v>65.496000000000009</v>
      </c>
      <c r="K16" s="42">
        <f>J16*I16</f>
        <v>65.496000000000009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27.6" x14ac:dyDescent="0.3">
      <c r="A17" s="17">
        <v>12</v>
      </c>
      <c r="B17" s="38" t="s">
        <v>84</v>
      </c>
      <c r="C17" s="39" t="s">
        <v>85</v>
      </c>
      <c r="D17" s="42">
        <v>1</v>
      </c>
      <c r="E17" s="42">
        <v>8000</v>
      </c>
      <c r="F17" s="43">
        <f t="shared" ref="F17:F47" si="2">D17*E17</f>
        <v>8000</v>
      </c>
      <c r="G17" s="53" t="s">
        <v>86</v>
      </c>
      <c r="H17" s="54" t="s">
        <v>67</v>
      </c>
      <c r="I17" s="43">
        <v>1</v>
      </c>
      <c r="J17" s="55" t="s">
        <v>87</v>
      </c>
      <c r="K17" s="42">
        <v>0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38"/>
      <c r="C18" s="39"/>
      <c r="D18" s="42"/>
      <c r="E18" s="42"/>
      <c r="F18" s="43"/>
      <c r="G18" s="53" t="s">
        <v>88</v>
      </c>
      <c r="H18" s="54" t="s">
        <v>89</v>
      </c>
      <c r="I18" s="43">
        <v>1</v>
      </c>
      <c r="J18" s="57">
        <v>200</v>
      </c>
      <c r="K18" s="21">
        <f t="shared" ref="K18:K19" si="3">I18*J18</f>
        <v>200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38" t="s">
        <v>90</v>
      </c>
      <c r="C19" s="39" t="s">
        <v>67</v>
      </c>
      <c r="D19" s="42">
        <v>6</v>
      </c>
      <c r="E19" s="42">
        <v>1000</v>
      </c>
      <c r="F19" s="43">
        <f t="shared" si="2"/>
        <v>6000</v>
      </c>
      <c r="G19" s="50" t="s">
        <v>91</v>
      </c>
      <c r="H19" s="51" t="s">
        <v>76</v>
      </c>
      <c r="I19" s="42">
        <v>2</v>
      </c>
      <c r="J19" s="42">
        <f>983*0.8</f>
        <v>786.40000000000009</v>
      </c>
      <c r="K19" s="21">
        <f t="shared" si="3"/>
        <v>1572.8000000000002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27.6" x14ac:dyDescent="0.3">
      <c r="A20" s="17"/>
      <c r="B20" s="38"/>
      <c r="C20" s="39"/>
      <c r="D20" s="42"/>
      <c r="E20" s="42"/>
      <c r="F20" s="43"/>
      <c r="G20" s="129" t="s">
        <v>137</v>
      </c>
      <c r="H20" s="45" t="s">
        <v>76</v>
      </c>
      <c r="I20" s="63">
        <v>10</v>
      </c>
      <c r="J20" s="64">
        <v>205</v>
      </c>
      <c r="K20" s="43">
        <f t="shared" ref="K20:K21" si="4">J20*I20</f>
        <v>2050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27.6" x14ac:dyDescent="0.3">
      <c r="A21" s="17">
        <v>15</v>
      </c>
      <c r="B21" s="38"/>
      <c r="C21" s="39"/>
      <c r="D21" s="42"/>
      <c r="E21" s="42"/>
      <c r="F21" s="43"/>
      <c r="G21" s="129" t="s">
        <v>138</v>
      </c>
      <c r="H21" s="45" t="s">
        <v>76</v>
      </c>
      <c r="I21" s="63">
        <v>10</v>
      </c>
      <c r="J21" s="64">
        <v>205</v>
      </c>
      <c r="K21" s="43">
        <f t="shared" si="4"/>
        <v>2050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16</v>
      </c>
      <c r="B22" s="38"/>
      <c r="C22" s="39"/>
      <c r="D22" s="42"/>
      <c r="E22" s="42"/>
      <c r="F22" s="43"/>
      <c r="G22" s="58" t="s">
        <v>210</v>
      </c>
      <c r="H22" s="59" t="s">
        <v>67</v>
      </c>
      <c r="I22" s="60">
        <v>6</v>
      </c>
      <c r="J22" s="61" t="s">
        <v>87</v>
      </c>
      <c r="K22" s="60">
        <v>0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>
        <v>17</v>
      </c>
      <c r="B23" s="38"/>
      <c r="C23" s="39"/>
      <c r="D23" s="42"/>
      <c r="E23" s="42"/>
      <c r="F23" s="62"/>
      <c r="G23" s="38" t="s">
        <v>92</v>
      </c>
      <c r="H23" s="45" t="s">
        <v>76</v>
      </c>
      <c r="I23" s="63">
        <v>4</v>
      </c>
      <c r="J23" s="64">
        <f>68*0.8</f>
        <v>54.400000000000006</v>
      </c>
      <c r="K23" s="42">
        <f>J23*I23</f>
        <v>217.60000000000002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14.4" x14ac:dyDescent="0.3">
      <c r="A24" s="17">
        <v>18</v>
      </c>
      <c r="B24" s="38"/>
      <c r="C24" s="39"/>
      <c r="D24" s="42"/>
      <c r="E24" s="42"/>
      <c r="F24" s="62"/>
      <c r="G24" s="50" t="s">
        <v>93</v>
      </c>
      <c r="H24" s="121" t="s">
        <v>67</v>
      </c>
      <c r="I24" s="43">
        <v>1</v>
      </c>
      <c r="J24" s="122">
        <v>11248</v>
      </c>
      <c r="K24" s="42">
        <f>I24*J24</f>
        <v>11248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14.4" x14ac:dyDescent="0.3">
      <c r="A25" s="17">
        <v>19</v>
      </c>
      <c r="B25" s="38"/>
      <c r="C25" s="39"/>
      <c r="D25" s="42"/>
      <c r="E25" s="42"/>
      <c r="F25" s="62"/>
      <c r="G25" s="53" t="s">
        <v>88</v>
      </c>
      <c r="H25" s="54" t="s">
        <v>89</v>
      </c>
      <c r="I25" s="43">
        <v>1</v>
      </c>
      <c r="J25" s="57">
        <v>1000</v>
      </c>
      <c r="K25" s="43">
        <f>I25*J25</f>
        <v>1000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 t="s">
        <v>95</v>
      </c>
      <c r="C26" s="39" t="s">
        <v>67</v>
      </c>
      <c r="D26" s="42">
        <v>2</v>
      </c>
      <c r="E26" s="42">
        <v>2000</v>
      </c>
      <c r="F26" s="43">
        <f t="shared" si="2"/>
        <v>4000</v>
      </c>
      <c r="G26" s="38" t="s">
        <v>96</v>
      </c>
      <c r="H26" s="45" t="s">
        <v>67</v>
      </c>
      <c r="I26" s="63">
        <f>D26</f>
        <v>2</v>
      </c>
      <c r="J26" s="64">
        <v>7140</v>
      </c>
      <c r="K26" s="43">
        <f>I26*J26</f>
        <v>14280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43"/>
      <c r="G27" s="38" t="s">
        <v>97</v>
      </c>
      <c r="H27" s="45" t="s">
        <v>67</v>
      </c>
      <c r="I27" s="63">
        <v>6</v>
      </c>
      <c r="J27" s="64">
        <v>313</v>
      </c>
      <c r="K27" s="43">
        <f>I27*J27</f>
        <v>1878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43"/>
      <c r="G28" s="53" t="s">
        <v>88</v>
      </c>
      <c r="H28" s="54" t="s">
        <v>89</v>
      </c>
      <c r="I28" s="43">
        <v>1</v>
      </c>
      <c r="J28" s="57">
        <v>500</v>
      </c>
      <c r="K28" s="43">
        <f>I28*J28</f>
        <v>500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131</v>
      </c>
      <c r="C29" s="39" t="s">
        <v>85</v>
      </c>
      <c r="D29" s="42">
        <v>1</v>
      </c>
      <c r="E29" s="42">
        <v>3500</v>
      </c>
      <c r="F29" s="43">
        <f t="shared" si="2"/>
        <v>3500</v>
      </c>
      <c r="G29" s="65" t="s">
        <v>98</v>
      </c>
      <c r="H29" s="66" t="s">
        <v>67</v>
      </c>
      <c r="I29" s="67">
        <v>1</v>
      </c>
      <c r="J29" s="67">
        <f>980*0.8</f>
        <v>784</v>
      </c>
      <c r="K29" s="67">
        <f t="shared" ref="K29:K36" si="5">I29*J29</f>
        <v>784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65" t="s">
        <v>99</v>
      </c>
      <c r="H30" s="66" t="s">
        <v>67</v>
      </c>
      <c r="I30" s="67">
        <v>2</v>
      </c>
      <c r="J30" s="67">
        <f>944*0.8</f>
        <v>755.2</v>
      </c>
      <c r="K30" s="67">
        <f t="shared" si="5"/>
        <v>1510.4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65" t="s">
        <v>140</v>
      </c>
      <c r="H31" s="66" t="s">
        <v>67</v>
      </c>
      <c r="I31" s="67">
        <v>1</v>
      </c>
      <c r="J31" s="67">
        <f>597*0.8</f>
        <v>477.6</v>
      </c>
      <c r="K31" s="67">
        <f t="shared" si="5"/>
        <v>477.6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50" t="s">
        <v>101</v>
      </c>
      <c r="H32" s="51" t="s">
        <v>67</v>
      </c>
      <c r="I32" s="42">
        <v>1</v>
      </c>
      <c r="J32" s="42">
        <v>1876.8</v>
      </c>
      <c r="K32" s="67">
        <f t="shared" si="5"/>
        <v>1876.8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27.6" x14ac:dyDescent="0.3">
      <c r="A33" s="17">
        <v>27</v>
      </c>
      <c r="B33" s="38"/>
      <c r="C33" s="39"/>
      <c r="D33" s="42"/>
      <c r="E33" s="42"/>
      <c r="F33" s="43"/>
      <c r="G33" s="50" t="s">
        <v>213</v>
      </c>
      <c r="H33" s="51" t="s">
        <v>67</v>
      </c>
      <c r="I33" s="42">
        <v>1</v>
      </c>
      <c r="J33" s="42">
        <v>1400</v>
      </c>
      <c r="K33" s="67">
        <f t="shared" si="5"/>
        <v>1400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50" t="s">
        <v>103</v>
      </c>
      <c r="H34" s="51" t="s">
        <v>67</v>
      </c>
      <c r="I34" s="42">
        <v>3</v>
      </c>
      <c r="J34" s="42">
        <v>20</v>
      </c>
      <c r="K34" s="67">
        <f t="shared" si="5"/>
        <v>60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27.6" x14ac:dyDescent="0.3">
      <c r="A35" s="17">
        <v>29</v>
      </c>
      <c r="B35" s="38" t="s">
        <v>127</v>
      </c>
      <c r="C35" s="39" t="s">
        <v>67</v>
      </c>
      <c r="D35" s="42">
        <v>2</v>
      </c>
      <c r="E35" s="42">
        <v>500</v>
      </c>
      <c r="F35" s="43">
        <f t="shared" ref="F35" si="6">D35*E35</f>
        <v>1000</v>
      </c>
      <c r="G35" s="50" t="s">
        <v>128</v>
      </c>
      <c r="H35" s="51" t="s">
        <v>67</v>
      </c>
      <c r="I35" s="42">
        <v>1</v>
      </c>
      <c r="J35" s="42">
        <f>154*0.8</f>
        <v>123.2</v>
      </c>
      <c r="K35" s="67">
        <f t="shared" si="5"/>
        <v>123.2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/>
      <c r="B36" s="38"/>
      <c r="C36" s="39"/>
      <c r="D36" s="42"/>
      <c r="E36" s="42"/>
      <c r="F36" s="43"/>
      <c r="G36" s="50" t="s">
        <v>214</v>
      </c>
      <c r="H36" s="51" t="s">
        <v>67</v>
      </c>
      <c r="I36" s="42">
        <v>1</v>
      </c>
      <c r="J36" s="42">
        <v>960</v>
      </c>
      <c r="K36" s="67">
        <f t="shared" si="5"/>
        <v>960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30</v>
      </c>
      <c r="B37" s="38"/>
      <c r="C37" s="39"/>
      <c r="D37" s="42"/>
      <c r="E37" s="42"/>
      <c r="F37" s="43"/>
      <c r="G37" s="53" t="s">
        <v>88</v>
      </c>
      <c r="H37" s="54" t="s">
        <v>89</v>
      </c>
      <c r="I37" s="43">
        <v>1</v>
      </c>
      <c r="J37" s="57">
        <v>1000</v>
      </c>
      <c r="K37" s="43">
        <f>I37*J37</f>
        <v>1000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>
        <v>31</v>
      </c>
      <c r="B38" s="38" t="s">
        <v>104</v>
      </c>
      <c r="C38" s="39" t="s">
        <v>67</v>
      </c>
      <c r="D38" s="42">
        <v>42</v>
      </c>
      <c r="E38" s="42">
        <v>15</v>
      </c>
      <c r="F38" s="43">
        <f t="shared" si="2"/>
        <v>630</v>
      </c>
      <c r="G38" s="134" t="s">
        <v>152</v>
      </c>
      <c r="H38" s="161" t="s">
        <v>67</v>
      </c>
      <c r="I38" s="138">
        <v>8</v>
      </c>
      <c r="J38" s="138">
        <f>232</f>
        <v>232</v>
      </c>
      <c r="K38" s="67">
        <f t="shared" ref="K38:K44" si="7">I38*J38</f>
        <v>1856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27.6" x14ac:dyDescent="0.3">
      <c r="A39" s="17"/>
      <c r="B39" s="38"/>
      <c r="C39" s="39"/>
      <c r="D39" s="42"/>
      <c r="E39" s="42"/>
      <c r="F39" s="43"/>
      <c r="G39" s="134" t="s">
        <v>142</v>
      </c>
      <c r="H39" s="161" t="s">
        <v>67</v>
      </c>
      <c r="I39" s="138">
        <v>24</v>
      </c>
      <c r="J39" s="138">
        <v>78.099999999999994</v>
      </c>
      <c r="K39" s="67">
        <f t="shared" si="7"/>
        <v>1874.3999999999999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134" t="s">
        <v>143</v>
      </c>
      <c r="H40" s="161" t="s">
        <v>67</v>
      </c>
      <c r="I40" s="138">
        <v>12</v>
      </c>
      <c r="J40" s="138">
        <v>8.75</v>
      </c>
      <c r="K40" s="67">
        <f t="shared" si="7"/>
        <v>105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/>
      <c r="C41" s="39"/>
      <c r="D41" s="42"/>
      <c r="E41" s="42"/>
      <c r="F41" s="43"/>
      <c r="G41" s="50" t="s">
        <v>153</v>
      </c>
      <c r="H41" s="51" t="s">
        <v>67</v>
      </c>
      <c r="I41" s="42">
        <v>12</v>
      </c>
      <c r="J41" s="42">
        <f>28/10</f>
        <v>2.8</v>
      </c>
      <c r="K41" s="67">
        <f t="shared" si="7"/>
        <v>33.599999999999994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14.4" x14ac:dyDescent="0.3">
      <c r="A42" s="17">
        <v>34</v>
      </c>
      <c r="B42" s="38"/>
      <c r="C42" s="39"/>
      <c r="D42" s="42"/>
      <c r="E42" s="42"/>
      <c r="F42" s="43"/>
      <c r="G42" s="50" t="s">
        <v>125</v>
      </c>
      <c r="H42" s="51" t="s">
        <v>67</v>
      </c>
      <c r="I42" s="42">
        <v>6</v>
      </c>
      <c r="J42" s="42">
        <v>40</v>
      </c>
      <c r="K42" s="67">
        <f t="shared" si="7"/>
        <v>240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50" t="s">
        <v>105</v>
      </c>
      <c r="H43" s="51" t="s">
        <v>67</v>
      </c>
      <c r="I43" s="42">
        <v>9</v>
      </c>
      <c r="J43" s="42">
        <v>0.98</v>
      </c>
      <c r="K43" s="67">
        <f t="shared" si="7"/>
        <v>8.82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36</v>
      </c>
      <c r="B44" s="38"/>
      <c r="C44" s="39"/>
      <c r="D44" s="42"/>
      <c r="E44" s="42"/>
      <c r="F44" s="43"/>
      <c r="G44" s="50" t="s">
        <v>106</v>
      </c>
      <c r="H44" s="51" t="s">
        <v>67</v>
      </c>
      <c r="I44" s="42">
        <v>18</v>
      </c>
      <c r="J44" s="42">
        <v>1.27</v>
      </c>
      <c r="K44" s="67">
        <f t="shared" si="7"/>
        <v>22.86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 t="s">
        <v>110</v>
      </c>
      <c r="C45" s="39" t="s">
        <v>70</v>
      </c>
      <c r="D45" s="42">
        <v>6</v>
      </c>
      <c r="E45" s="42">
        <v>30</v>
      </c>
      <c r="F45" s="43">
        <f t="shared" si="2"/>
        <v>180</v>
      </c>
      <c r="G45" s="69" t="s">
        <v>192</v>
      </c>
      <c r="H45" s="70" t="s">
        <v>67</v>
      </c>
      <c r="I45" s="52">
        <v>3</v>
      </c>
      <c r="J45" s="71">
        <v>300</v>
      </c>
      <c r="K45" s="42">
        <f t="shared" ref="K45:K47" si="8">J45*I45</f>
        <v>900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108"/>
      <c r="C46" s="39"/>
      <c r="D46" s="42"/>
      <c r="E46" s="42"/>
      <c r="F46" s="43"/>
      <c r="G46" s="69"/>
      <c r="H46" s="70"/>
      <c r="I46" s="52"/>
      <c r="J46" s="71"/>
      <c r="K46" s="42"/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27.6" x14ac:dyDescent="0.3">
      <c r="A47" s="17">
        <v>39</v>
      </c>
      <c r="B47" s="108" t="s">
        <v>144</v>
      </c>
      <c r="C47" s="39" t="s">
        <v>85</v>
      </c>
      <c r="D47" s="42">
        <v>1</v>
      </c>
      <c r="E47" s="42">
        <v>3000</v>
      </c>
      <c r="F47" s="43">
        <f t="shared" si="2"/>
        <v>3000</v>
      </c>
      <c r="G47" s="69"/>
      <c r="H47" s="70"/>
      <c r="I47" s="52"/>
      <c r="J47" s="71"/>
      <c r="K47" s="42">
        <f t="shared" si="8"/>
        <v>0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27.6" x14ac:dyDescent="0.3">
      <c r="A48" s="17">
        <v>40</v>
      </c>
      <c r="B48" s="72" t="s">
        <v>112</v>
      </c>
      <c r="C48" s="73"/>
      <c r="D48" s="73"/>
      <c r="E48" s="74"/>
      <c r="F48" s="75">
        <f>SUM(F11:F47)</f>
        <v>27120</v>
      </c>
      <c r="G48" s="76" t="s">
        <v>113</v>
      </c>
      <c r="H48" s="73"/>
      <c r="I48" s="73"/>
      <c r="J48" s="73"/>
      <c r="K48" s="75">
        <f>SUM(K11:K47)</f>
        <v>53381.415999999997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8" t="s">
        <v>114</v>
      </c>
      <c r="C49" s="37"/>
      <c r="D49" s="21"/>
      <c r="E49" s="21"/>
      <c r="F49" s="78"/>
      <c r="G49" s="79"/>
      <c r="H49" s="80"/>
      <c r="I49" s="21"/>
      <c r="J49" s="21"/>
      <c r="K49" s="21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14.4" x14ac:dyDescent="0.3">
      <c r="A50" s="17">
        <v>42</v>
      </c>
      <c r="B50" s="119"/>
      <c r="C50" s="120"/>
      <c r="D50" s="43"/>
      <c r="E50" s="43"/>
      <c r="F50" s="42"/>
      <c r="G50" s="50"/>
      <c r="H50" s="51"/>
      <c r="I50" s="42"/>
      <c r="J50" s="83"/>
      <c r="K50" s="83">
        <f t="shared" ref="K50:K51" si="9">I50*J50</f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119" t="s">
        <v>147</v>
      </c>
      <c r="C51" s="120" t="s">
        <v>148</v>
      </c>
      <c r="D51" s="43">
        <v>2</v>
      </c>
      <c r="E51" s="43">
        <v>350</v>
      </c>
      <c r="F51" s="42">
        <f>D51*E51</f>
        <v>700</v>
      </c>
      <c r="G51" s="50"/>
      <c r="H51" s="51"/>
      <c r="I51" s="42"/>
      <c r="J51" s="83"/>
      <c r="K51" s="83">
        <f t="shared" si="9"/>
        <v>0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27.6" x14ac:dyDescent="0.3">
      <c r="A52" s="17">
        <v>44</v>
      </c>
      <c r="B52" s="31" t="s">
        <v>115</v>
      </c>
      <c r="C52" s="32"/>
      <c r="D52" s="33"/>
      <c r="E52" s="33"/>
      <c r="F52" s="33">
        <f>SUM(F50:F51)</f>
        <v>700</v>
      </c>
      <c r="G52" s="76" t="s">
        <v>116</v>
      </c>
      <c r="H52" s="34"/>
      <c r="I52" s="33"/>
      <c r="J52" s="85"/>
      <c r="K52" s="75">
        <f>SUM(K50:K51)</f>
        <v>0</v>
      </c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86"/>
      <c r="C53" s="87"/>
      <c r="D53" s="86"/>
      <c r="E53" s="87"/>
      <c r="F53" s="88"/>
      <c r="G53" s="89" t="s">
        <v>117</v>
      </c>
      <c r="H53" s="90"/>
      <c r="I53" s="91"/>
      <c r="J53" s="91"/>
      <c r="K53" s="92">
        <f>K52+K48+K9</f>
        <v>53381.415999999997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89" t="s">
        <v>118</v>
      </c>
      <c r="C54" s="90"/>
      <c r="D54" s="93"/>
      <c r="E54" s="88"/>
      <c r="F54" s="94"/>
      <c r="G54" s="95" t="s">
        <v>119</v>
      </c>
      <c r="H54" s="96">
        <v>7.0000000000000007E-2</v>
      </c>
      <c r="I54" s="91"/>
      <c r="J54" s="91"/>
      <c r="K54" s="92">
        <f>K53*H54</f>
        <v>3736.6991200000002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14.4" x14ac:dyDescent="0.3">
      <c r="A55" s="17">
        <v>47</v>
      </c>
      <c r="B55" s="95"/>
      <c r="C55" s="97"/>
      <c r="D55" s="93"/>
      <c r="E55" s="88"/>
      <c r="F55" s="94"/>
      <c r="G55" s="98" t="s">
        <v>120</v>
      </c>
      <c r="H55" s="90"/>
      <c r="I55" s="91"/>
      <c r="J55" s="91"/>
      <c r="K55" s="92">
        <f>K53+K54</f>
        <v>57118.115119999995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98" t="s">
        <v>121</v>
      </c>
      <c r="C56" s="99"/>
      <c r="D56" s="93"/>
      <c r="E56" s="21"/>
      <c r="F56" s="94">
        <f>F54+F48</f>
        <v>27120</v>
      </c>
      <c r="G56" s="98" t="s">
        <v>122</v>
      </c>
      <c r="H56" s="99"/>
      <c r="I56" s="91"/>
      <c r="J56" s="91"/>
      <c r="K56" s="92">
        <f>F56+K55</f>
        <v>84238.115120000002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100"/>
      <c r="C57" s="99"/>
      <c r="D57" s="100"/>
      <c r="E57" s="99"/>
      <c r="F57" s="100"/>
      <c r="G57" s="98" t="s">
        <v>123</v>
      </c>
      <c r="H57" s="99"/>
      <c r="I57" s="91"/>
      <c r="J57" s="91"/>
      <c r="K57" s="92">
        <f>K58/6</f>
        <v>16847.623024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100"/>
      <c r="C58" s="99"/>
      <c r="D58" s="100"/>
      <c r="E58" s="99"/>
      <c r="F58" s="100"/>
      <c r="G58" s="98" t="s">
        <v>124</v>
      </c>
      <c r="H58" s="99"/>
      <c r="I58" s="91"/>
      <c r="J58" s="91"/>
      <c r="K58" s="92">
        <f>K56*1.2</f>
        <v>101085.738144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28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5" s="84" customFormat="1" ht="14.4" x14ac:dyDescent="0.3">
      <c r="A60"/>
      <c r="B60"/>
      <c r="C60"/>
      <c r="D60"/>
      <c r="E60"/>
      <c r="F60"/>
      <c r="G60"/>
      <c r="H60" s="12"/>
      <c r="I60" s="12"/>
      <c r="J60" s="12"/>
      <c r="K60" s="28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5" s="84" customFormat="1" ht="14.4" x14ac:dyDescent="0.3">
      <c r="A61"/>
      <c r="B61"/>
      <c r="C61"/>
      <c r="D61"/>
      <c r="E61"/>
      <c r="F61"/>
      <c r="G61"/>
      <c r="H61" s="12"/>
      <c r="I61" s="12"/>
      <c r="J61" s="12"/>
      <c r="K61" s="28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5" s="77" customFormat="1" ht="14.4" x14ac:dyDescent="0.3">
      <c r="A62"/>
      <c r="B62"/>
      <c r="C62"/>
      <c r="D62"/>
      <c r="E62"/>
      <c r="F62"/>
      <c r="G62"/>
      <c r="H62" s="12"/>
      <c r="I62" s="12"/>
      <c r="J62" s="12"/>
      <c r="K62" s="28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</row>
    <row r="104" spans="1:15" ht="14.4" x14ac:dyDescent="0.3">
      <c r="A104"/>
    </row>
    <row r="105" spans="1:15" ht="14.4" x14ac:dyDescent="0.3">
      <c r="A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FF97DF76-F2BC-4D7E-8324-0FCF4E1B47E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3CC2-26B7-426E-9372-033283446D0A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14.4" x14ac:dyDescent="0.3">
      <c r="A7" s="17">
        <v>2</v>
      </c>
      <c r="B7" s="113"/>
      <c r="C7" s="24"/>
      <c r="D7" s="25"/>
      <c r="E7" s="26"/>
      <c r="F7" s="27"/>
      <c r="G7" s="22"/>
      <c r="H7" s="19"/>
      <c r="I7" s="20"/>
      <c r="J7" s="20"/>
      <c r="K7" s="20"/>
      <c r="L7" s="28"/>
      <c r="M7"/>
      <c r="N7"/>
      <c r="O7"/>
      <c r="P7"/>
    </row>
    <row r="8" spans="1:35" ht="14.4" x14ac:dyDescent="0.3">
      <c r="A8" s="17">
        <v>3</v>
      </c>
      <c r="B8" s="114"/>
      <c r="C8" s="24"/>
      <c r="D8" s="25"/>
      <c r="E8" s="26"/>
      <c r="F8" s="27"/>
      <c r="G8" s="22"/>
      <c r="H8" s="19"/>
      <c r="I8" s="20"/>
      <c r="J8" s="20"/>
      <c r="K8" s="20"/>
      <c r="L8" s="28"/>
      <c r="M8"/>
      <c r="N8"/>
      <c r="O8"/>
      <c r="P8"/>
    </row>
    <row r="9" spans="1:35" ht="14.4" x14ac:dyDescent="0.3">
      <c r="A9" s="17">
        <v>4</v>
      </c>
      <c r="B9" s="23"/>
      <c r="C9" s="24"/>
      <c r="D9" s="25"/>
      <c r="E9" s="26"/>
      <c r="F9" s="27"/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5</v>
      </c>
      <c r="B10" s="23" t="s">
        <v>69</v>
      </c>
      <c r="C10" s="24" t="s">
        <v>67</v>
      </c>
      <c r="D10" s="25">
        <v>1</v>
      </c>
      <c r="E10" s="25">
        <v>200</v>
      </c>
      <c r="F10" s="27">
        <f t="shared" ref="F10" si="0">E10*D10</f>
        <v>200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6</v>
      </c>
      <c r="B11" s="29"/>
      <c r="C11" s="24"/>
      <c r="D11" s="25"/>
      <c r="E11" s="25"/>
      <c r="F11" s="27"/>
      <c r="G11" s="30"/>
      <c r="H11" s="30"/>
      <c r="I11" s="30"/>
      <c r="J11" s="30"/>
      <c r="K11" s="30"/>
      <c r="L11" s="28"/>
      <c r="M11"/>
      <c r="N11"/>
      <c r="O11"/>
      <c r="P11"/>
    </row>
    <row r="12" spans="1:35" ht="27.6" x14ac:dyDescent="0.3">
      <c r="A12" s="17">
        <v>7</v>
      </c>
      <c r="B12" s="31" t="s">
        <v>71</v>
      </c>
      <c r="C12" s="32"/>
      <c r="D12" s="33"/>
      <c r="E12" s="33"/>
      <c r="F12" s="33">
        <f>SUM(F7:F11)</f>
        <v>200</v>
      </c>
      <c r="G12" s="31" t="s">
        <v>72</v>
      </c>
      <c r="H12" s="34"/>
      <c r="I12" s="33"/>
      <c r="J12" s="35"/>
      <c r="K12" s="36">
        <f>SUM(K11:K11)</f>
        <v>0</v>
      </c>
      <c r="L12" s="28"/>
      <c r="M12"/>
      <c r="N12"/>
      <c r="O12"/>
      <c r="P12"/>
    </row>
    <row r="13" spans="1:35" s="41" customFormat="1" ht="14.4" x14ac:dyDescent="0.3">
      <c r="A13" s="17">
        <v>8</v>
      </c>
      <c r="B13" s="18" t="s">
        <v>73</v>
      </c>
      <c r="C13" s="37"/>
      <c r="D13" s="21"/>
      <c r="E13" s="21"/>
      <c r="F13" s="21"/>
      <c r="G13" s="38"/>
      <c r="H13" s="39"/>
      <c r="I13" s="40"/>
      <c r="J13" s="40"/>
      <c r="K13" s="40"/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27.6" x14ac:dyDescent="0.3">
      <c r="A14" s="17">
        <v>9</v>
      </c>
      <c r="B14" s="38" t="s">
        <v>74</v>
      </c>
      <c r="C14" s="37" t="s">
        <v>70</v>
      </c>
      <c r="D14" s="42">
        <f>I14+I15</f>
        <v>19</v>
      </c>
      <c r="E14" s="43">
        <v>45</v>
      </c>
      <c r="F14" s="43">
        <f>D14*E14</f>
        <v>855</v>
      </c>
      <c r="G14" s="44" t="s">
        <v>75</v>
      </c>
      <c r="H14" s="45" t="s">
        <v>76</v>
      </c>
      <c r="I14" s="46">
        <v>12</v>
      </c>
      <c r="J14" s="47">
        <f>369*0.8</f>
        <v>295.2</v>
      </c>
      <c r="K14" s="42">
        <f>J14*I14</f>
        <v>3542.3999999999996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44" t="s">
        <v>78</v>
      </c>
      <c r="H15" s="45" t="s">
        <v>76</v>
      </c>
      <c r="I15" s="46">
        <v>7</v>
      </c>
      <c r="J15" s="47">
        <f>214*0.8</f>
        <v>171.20000000000002</v>
      </c>
      <c r="K15" s="42">
        <f>J15*I15</f>
        <v>1198.4000000000001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79</v>
      </c>
      <c r="H16" s="51" t="s">
        <v>76</v>
      </c>
      <c r="I16" s="52">
        <v>18</v>
      </c>
      <c r="J16" s="43">
        <v>20.86</v>
      </c>
      <c r="K16" s="42">
        <f t="shared" ref="K16" si="1">J16*I16</f>
        <v>375.48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4" x14ac:dyDescent="0.3">
      <c r="A17" s="17">
        <v>12</v>
      </c>
      <c r="B17" s="22"/>
      <c r="C17" s="48"/>
      <c r="D17" s="49"/>
      <c r="E17" s="43"/>
      <c r="F17" s="43"/>
      <c r="G17" s="50" t="s">
        <v>80</v>
      </c>
      <c r="H17" s="51" t="s">
        <v>81</v>
      </c>
      <c r="I17" s="52">
        <v>1</v>
      </c>
      <c r="J17" s="43">
        <v>66</v>
      </c>
      <c r="K17" s="42">
        <f>J17*I17</f>
        <v>66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22"/>
      <c r="C18" s="48"/>
      <c r="D18" s="49"/>
      <c r="E18" s="43"/>
      <c r="F18" s="43"/>
      <c r="G18" s="50" t="s">
        <v>82</v>
      </c>
      <c r="H18" s="51" t="s">
        <v>81</v>
      </c>
      <c r="I18" s="52">
        <v>1</v>
      </c>
      <c r="J18" s="43">
        <f>199*0.8</f>
        <v>159.20000000000002</v>
      </c>
      <c r="K18" s="42">
        <f>J18*I18</f>
        <v>159.20000000000002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22"/>
      <c r="C19" s="48"/>
      <c r="D19" s="49"/>
      <c r="E19" s="43"/>
      <c r="F19" s="43"/>
      <c r="G19" s="50" t="s">
        <v>83</v>
      </c>
      <c r="H19" s="51" t="s">
        <v>81</v>
      </c>
      <c r="I19" s="52">
        <v>1</v>
      </c>
      <c r="J19" s="43">
        <f>81.87*0.8</f>
        <v>65.496000000000009</v>
      </c>
      <c r="K19" s="42">
        <f>J19*I19</f>
        <v>65.496000000000009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56" customFormat="1" ht="27.6" x14ac:dyDescent="0.3">
      <c r="A20" s="17">
        <v>15</v>
      </c>
      <c r="B20" s="38" t="s">
        <v>84</v>
      </c>
      <c r="C20" s="39" t="s">
        <v>85</v>
      </c>
      <c r="D20" s="42">
        <v>1</v>
      </c>
      <c r="E20" s="42">
        <v>8000</v>
      </c>
      <c r="F20" s="43">
        <f t="shared" ref="F20:F50" si="2">D20*E20</f>
        <v>8000</v>
      </c>
      <c r="G20" s="53" t="s">
        <v>86</v>
      </c>
      <c r="H20" s="54" t="s">
        <v>67</v>
      </c>
      <c r="I20" s="43">
        <v>1</v>
      </c>
      <c r="J20" s="55" t="s">
        <v>87</v>
      </c>
      <c r="K20" s="42">
        <v>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14.4" x14ac:dyDescent="0.3">
      <c r="A21" s="17">
        <v>16</v>
      </c>
      <c r="B21" s="38"/>
      <c r="C21" s="39"/>
      <c r="D21" s="42"/>
      <c r="E21" s="42"/>
      <c r="F21" s="43"/>
      <c r="G21" s="53" t="s">
        <v>88</v>
      </c>
      <c r="H21" s="54" t="s">
        <v>89</v>
      </c>
      <c r="I21" s="43">
        <v>1</v>
      </c>
      <c r="J21" s="57">
        <v>200</v>
      </c>
      <c r="K21" s="21">
        <f t="shared" ref="K21:K22" si="3">I21*J21</f>
        <v>200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17</v>
      </c>
      <c r="B22" s="38" t="s">
        <v>90</v>
      </c>
      <c r="C22" s="39" t="s">
        <v>67</v>
      </c>
      <c r="D22" s="42">
        <v>6</v>
      </c>
      <c r="E22" s="42">
        <v>1000</v>
      </c>
      <c r="F22" s="43">
        <f t="shared" si="2"/>
        <v>6000</v>
      </c>
      <c r="G22" s="50" t="s">
        <v>91</v>
      </c>
      <c r="H22" s="51" t="s">
        <v>76</v>
      </c>
      <c r="I22" s="42">
        <v>2</v>
      </c>
      <c r="J22" s="42">
        <f>983*0.8</f>
        <v>786.40000000000009</v>
      </c>
      <c r="K22" s="21">
        <f t="shared" si="3"/>
        <v>1572.8000000000002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/>
      <c r="B23" s="38"/>
      <c r="C23" s="39"/>
      <c r="D23" s="42"/>
      <c r="E23" s="42"/>
      <c r="F23" s="43"/>
      <c r="G23" s="129" t="s">
        <v>137</v>
      </c>
      <c r="H23" s="45" t="s">
        <v>76</v>
      </c>
      <c r="I23" s="63">
        <v>10</v>
      </c>
      <c r="J23" s="64">
        <v>205</v>
      </c>
      <c r="K23" s="43">
        <f t="shared" ref="K23:K24" si="4">J23*I23</f>
        <v>2050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138</v>
      </c>
      <c r="H24" s="45" t="s">
        <v>76</v>
      </c>
      <c r="I24" s="63">
        <v>10</v>
      </c>
      <c r="J24" s="64">
        <v>205</v>
      </c>
      <c r="K24" s="43">
        <f t="shared" si="4"/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58" t="s">
        <v>205</v>
      </c>
      <c r="H25" s="59" t="s">
        <v>67</v>
      </c>
      <c r="I25" s="60">
        <v>6</v>
      </c>
      <c r="J25" s="61" t="s">
        <v>87</v>
      </c>
      <c r="K25" s="60">
        <v>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62"/>
      <c r="G26" s="38" t="s">
        <v>92</v>
      </c>
      <c r="H26" s="45" t="s">
        <v>76</v>
      </c>
      <c r="I26" s="63">
        <v>4</v>
      </c>
      <c r="J26" s="64">
        <f>68*0.8</f>
        <v>54.400000000000006</v>
      </c>
      <c r="K26" s="42">
        <f>J26*I26</f>
        <v>217.60000000000002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62"/>
      <c r="G27" s="50" t="s">
        <v>93</v>
      </c>
      <c r="H27" s="121" t="s">
        <v>67</v>
      </c>
      <c r="I27" s="43">
        <v>1</v>
      </c>
      <c r="J27" s="122">
        <v>11248</v>
      </c>
      <c r="K27" s="42">
        <f>I27*J27</f>
        <v>11248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3" t="s">
        <v>88</v>
      </c>
      <c r="H28" s="54" t="s">
        <v>89</v>
      </c>
      <c r="I28" s="43">
        <v>1</v>
      </c>
      <c r="J28" s="57">
        <v>1000</v>
      </c>
      <c r="K28" s="43">
        <f>I28*J28</f>
        <v>1000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95</v>
      </c>
      <c r="C29" s="39" t="s">
        <v>67</v>
      </c>
      <c r="D29" s="42">
        <v>2</v>
      </c>
      <c r="E29" s="42">
        <v>2000</v>
      </c>
      <c r="F29" s="43">
        <f t="shared" si="2"/>
        <v>4000</v>
      </c>
      <c r="G29" s="38" t="s">
        <v>96</v>
      </c>
      <c r="H29" s="45" t="s">
        <v>67</v>
      </c>
      <c r="I29" s="63">
        <f>D29</f>
        <v>2</v>
      </c>
      <c r="J29" s="64">
        <v>7140</v>
      </c>
      <c r="K29" s="43">
        <f>I29*J29</f>
        <v>14280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38" t="s">
        <v>97</v>
      </c>
      <c r="H30" s="45" t="s">
        <v>67</v>
      </c>
      <c r="I30" s="63">
        <v>6</v>
      </c>
      <c r="J30" s="64">
        <v>313</v>
      </c>
      <c r="K30" s="43">
        <f>I30*J30</f>
        <v>1878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3" t="s">
        <v>88</v>
      </c>
      <c r="H31" s="54" t="s">
        <v>89</v>
      </c>
      <c r="I31" s="43">
        <v>1</v>
      </c>
      <c r="J31" s="57">
        <v>500</v>
      </c>
      <c r="K31" s="43">
        <f>I31*J31</f>
        <v>500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27.6" x14ac:dyDescent="0.3">
      <c r="A32" s="17">
        <v>26</v>
      </c>
      <c r="B32" s="38" t="s">
        <v>131</v>
      </c>
      <c r="C32" s="39" t="s">
        <v>85</v>
      </c>
      <c r="D32" s="42">
        <v>1</v>
      </c>
      <c r="E32" s="42">
        <v>3500</v>
      </c>
      <c r="F32" s="43">
        <f t="shared" si="2"/>
        <v>3500</v>
      </c>
      <c r="G32" s="65" t="s">
        <v>98</v>
      </c>
      <c r="H32" s="66" t="s">
        <v>67</v>
      </c>
      <c r="I32" s="67">
        <v>1</v>
      </c>
      <c r="J32" s="67">
        <f>980*0.8</f>
        <v>784</v>
      </c>
      <c r="K32" s="67">
        <f t="shared" ref="K32:K39" si="5">I32*J32</f>
        <v>784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65" t="s">
        <v>99</v>
      </c>
      <c r="H33" s="66" t="s">
        <v>67</v>
      </c>
      <c r="I33" s="67">
        <v>2</v>
      </c>
      <c r="J33" s="67">
        <f>944*0.8</f>
        <v>755.2</v>
      </c>
      <c r="K33" s="67">
        <f t="shared" si="5"/>
        <v>1510.4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140</v>
      </c>
      <c r="H34" s="66" t="s">
        <v>67</v>
      </c>
      <c r="I34" s="67">
        <v>1</v>
      </c>
      <c r="J34" s="67">
        <f>597*0.8</f>
        <v>477.6</v>
      </c>
      <c r="K34" s="67">
        <f t="shared" si="5"/>
        <v>477.6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5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27.6" x14ac:dyDescent="0.3">
      <c r="A36" s="17">
        <v>30</v>
      </c>
      <c r="B36" s="38"/>
      <c r="C36" s="39"/>
      <c r="D36" s="42"/>
      <c r="E36" s="42"/>
      <c r="F36" s="43"/>
      <c r="G36" s="50" t="s">
        <v>213</v>
      </c>
      <c r="H36" s="51" t="s">
        <v>67</v>
      </c>
      <c r="I36" s="42">
        <v>1</v>
      </c>
      <c r="J36" s="42">
        <v>1400</v>
      </c>
      <c r="K36" s="67">
        <f t="shared" si="5"/>
        <v>1400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/>
      <c r="C37" s="39"/>
      <c r="D37" s="42"/>
      <c r="E37" s="42"/>
      <c r="F37" s="43"/>
      <c r="G37" s="50" t="s">
        <v>103</v>
      </c>
      <c r="H37" s="51" t="s">
        <v>67</v>
      </c>
      <c r="I37" s="42">
        <v>3</v>
      </c>
      <c r="J37" s="42">
        <v>20</v>
      </c>
      <c r="K37" s="67">
        <f t="shared" si="5"/>
        <v>60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/>
      <c r="B38" s="38" t="s">
        <v>127</v>
      </c>
      <c r="C38" s="39" t="s">
        <v>67</v>
      </c>
      <c r="D38" s="42">
        <v>2</v>
      </c>
      <c r="E38" s="42">
        <v>500</v>
      </c>
      <c r="F38" s="43">
        <f t="shared" ref="F38" si="6">D38*E38</f>
        <v>1000</v>
      </c>
      <c r="G38" s="50" t="s">
        <v>128</v>
      </c>
      <c r="H38" s="51" t="s">
        <v>67</v>
      </c>
      <c r="I38" s="42">
        <v>1</v>
      </c>
      <c r="J38" s="42">
        <f>154*0.8</f>
        <v>123.2</v>
      </c>
      <c r="K38" s="67">
        <f t="shared" si="5"/>
        <v>123.2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/>
      <c r="B39" s="38"/>
      <c r="C39" s="39"/>
      <c r="D39" s="42"/>
      <c r="E39" s="42"/>
      <c r="F39" s="43"/>
      <c r="G39" s="50" t="s">
        <v>214</v>
      </c>
      <c r="H39" s="51" t="s">
        <v>67</v>
      </c>
      <c r="I39" s="42">
        <v>1</v>
      </c>
      <c r="J39" s="42">
        <v>960</v>
      </c>
      <c r="K39" s="67">
        <f t="shared" si="5"/>
        <v>960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53" t="s">
        <v>88</v>
      </c>
      <c r="H40" s="54" t="s">
        <v>89</v>
      </c>
      <c r="I40" s="43">
        <v>1</v>
      </c>
      <c r="J40" s="57">
        <v>500</v>
      </c>
      <c r="K40" s="43">
        <f>I40*J40</f>
        <v>500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 t="s">
        <v>104</v>
      </c>
      <c r="C41" s="39" t="s">
        <v>67</v>
      </c>
      <c r="D41" s="42">
        <v>42</v>
      </c>
      <c r="E41" s="42">
        <v>15</v>
      </c>
      <c r="F41" s="43">
        <f t="shared" si="2"/>
        <v>630</v>
      </c>
      <c r="G41" s="134" t="s">
        <v>152</v>
      </c>
      <c r="H41" s="161" t="s">
        <v>67</v>
      </c>
      <c r="I41" s="138">
        <v>8</v>
      </c>
      <c r="J41" s="138">
        <f>232</f>
        <v>232</v>
      </c>
      <c r="K41" s="67">
        <f t="shared" ref="K41:K47" si="7">I41*J41</f>
        <v>1856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34</v>
      </c>
      <c r="B42" s="38"/>
      <c r="C42" s="39"/>
      <c r="D42" s="42"/>
      <c r="E42" s="42"/>
      <c r="F42" s="43"/>
      <c r="G42" s="134" t="s">
        <v>142</v>
      </c>
      <c r="H42" s="161" t="s">
        <v>67</v>
      </c>
      <c r="I42" s="138">
        <v>24</v>
      </c>
      <c r="J42" s="138">
        <v>78.099999999999994</v>
      </c>
      <c r="K42" s="67">
        <f t="shared" si="7"/>
        <v>1874.3999999999999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134" t="s">
        <v>143</v>
      </c>
      <c r="H43" s="161" t="s">
        <v>67</v>
      </c>
      <c r="I43" s="138">
        <v>12</v>
      </c>
      <c r="J43" s="138">
        <v>8.75</v>
      </c>
      <c r="K43" s="67">
        <f t="shared" si="7"/>
        <v>105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27.6" x14ac:dyDescent="0.3">
      <c r="A44" s="17">
        <v>36</v>
      </c>
      <c r="B44" s="38"/>
      <c r="C44" s="39"/>
      <c r="D44" s="42"/>
      <c r="E44" s="42"/>
      <c r="F44" s="43"/>
      <c r="G44" s="50" t="s">
        <v>153</v>
      </c>
      <c r="H44" s="51" t="s">
        <v>67</v>
      </c>
      <c r="I44" s="42">
        <v>12</v>
      </c>
      <c r="J44" s="42">
        <f>28/10</f>
        <v>2.8</v>
      </c>
      <c r="K44" s="67">
        <f t="shared" si="7"/>
        <v>33.599999999999994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/>
      <c r="C45" s="39"/>
      <c r="D45" s="42"/>
      <c r="E45" s="42"/>
      <c r="F45" s="43"/>
      <c r="G45" s="50" t="s">
        <v>125</v>
      </c>
      <c r="H45" s="51" t="s">
        <v>67</v>
      </c>
      <c r="I45" s="42">
        <v>6</v>
      </c>
      <c r="J45" s="42">
        <v>40</v>
      </c>
      <c r="K45" s="67">
        <f t="shared" si="7"/>
        <v>240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38"/>
      <c r="C46" s="39"/>
      <c r="D46" s="42"/>
      <c r="E46" s="42"/>
      <c r="F46" s="43"/>
      <c r="G46" s="50" t="s">
        <v>105</v>
      </c>
      <c r="H46" s="51" t="s">
        <v>67</v>
      </c>
      <c r="I46" s="42">
        <v>9</v>
      </c>
      <c r="J46" s="42">
        <v>0.98</v>
      </c>
      <c r="K46" s="67">
        <f t="shared" si="7"/>
        <v>8.82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39</v>
      </c>
      <c r="B47" s="38"/>
      <c r="C47" s="39"/>
      <c r="D47" s="42"/>
      <c r="E47" s="42"/>
      <c r="F47" s="43"/>
      <c r="G47" s="50" t="s">
        <v>106</v>
      </c>
      <c r="H47" s="51" t="s">
        <v>67</v>
      </c>
      <c r="I47" s="42">
        <v>18</v>
      </c>
      <c r="J47" s="42">
        <v>1.27</v>
      </c>
      <c r="K47" s="67">
        <f t="shared" si="7"/>
        <v>22.86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40</v>
      </c>
      <c r="B48" s="38" t="s">
        <v>110</v>
      </c>
      <c r="C48" s="39" t="s">
        <v>70</v>
      </c>
      <c r="D48" s="42">
        <v>6</v>
      </c>
      <c r="E48" s="42">
        <v>30</v>
      </c>
      <c r="F48" s="43">
        <f t="shared" si="2"/>
        <v>180</v>
      </c>
      <c r="G48" s="69" t="s">
        <v>192</v>
      </c>
      <c r="H48" s="70" t="s">
        <v>67</v>
      </c>
      <c r="I48" s="52">
        <v>3</v>
      </c>
      <c r="J48" s="71">
        <v>300</v>
      </c>
      <c r="K48" s="42">
        <f t="shared" ref="K48:K50" si="8">J48*I48</f>
        <v>900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08"/>
      <c r="C49" s="39"/>
      <c r="D49" s="42"/>
      <c r="E49" s="42"/>
      <c r="F49" s="43"/>
      <c r="G49" s="69"/>
      <c r="H49" s="70"/>
      <c r="I49" s="52"/>
      <c r="J49" s="71"/>
      <c r="K49" s="42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27.6" x14ac:dyDescent="0.3">
      <c r="A50" s="17">
        <v>42</v>
      </c>
      <c r="B50" s="108" t="s">
        <v>144</v>
      </c>
      <c r="C50" s="39" t="s">
        <v>85</v>
      </c>
      <c r="D50" s="42">
        <v>1</v>
      </c>
      <c r="E50" s="42">
        <v>3000</v>
      </c>
      <c r="F50" s="43">
        <f t="shared" si="2"/>
        <v>3000</v>
      </c>
      <c r="G50" s="69"/>
      <c r="H50" s="70"/>
      <c r="I50" s="52"/>
      <c r="J50" s="71"/>
      <c r="K50" s="42">
        <f t="shared" si="8"/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72" t="s">
        <v>112</v>
      </c>
      <c r="C51" s="73"/>
      <c r="D51" s="73"/>
      <c r="E51" s="74"/>
      <c r="F51" s="75">
        <f>SUM(F14:F50)</f>
        <v>27165</v>
      </c>
      <c r="G51" s="76" t="s">
        <v>113</v>
      </c>
      <c r="H51" s="73"/>
      <c r="I51" s="73"/>
      <c r="J51" s="73"/>
      <c r="K51" s="75">
        <f>SUM(K14:K50)</f>
        <v>53136.055999999997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44</v>
      </c>
      <c r="B52" s="18" t="s">
        <v>114</v>
      </c>
      <c r="C52" s="37"/>
      <c r="D52" s="21"/>
      <c r="E52" s="21"/>
      <c r="F52" s="78"/>
      <c r="G52" s="79"/>
      <c r="H52" s="80"/>
      <c r="I52" s="21"/>
      <c r="J52" s="21"/>
      <c r="K52" s="21"/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119"/>
      <c r="C53" s="120"/>
      <c r="D53" s="43"/>
      <c r="E53" s="43"/>
      <c r="F53" s="42"/>
      <c r="G53" s="50"/>
      <c r="H53" s="51"/>
      <c r="I53" s="42"/>
      <c r="J53" s="83"/>
      <c r="K53" s="83">
        <f t="shared" ref="K53:K54" si="9">I53*J53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119" t="s">
        <v>147</v>
      </c>
      <c r="C54" s="120" t="s">
        <v>148</v>
      </c>
      <c r="D54" s="43">
        <v>2</v>
      </c>
      <c r="E54" s="43">
        <v>350</v>
      </c>
      <c r="F54" s="42">
        <f>D54*E54</f>
        <v>700</v>
      </c>
      <c r="G54" s="50"/>
      <c r="H54" s="51"/>
      <c r="I54" s="42"/>
      <c r="J54" s="83"/>
      <c r="K54" s="83">
        <f t="shared" si="9"/>
        <v>0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27.6" x14ac:dyDescent="0.3">
      <c r="A55" s="17">
        <v>47</v>
      </c>
      <c r="B55" s="31" t="s">
        <v>115</v>
      </c>
      <c r="C55" s="32"/>
      <c r="D55" s="33"/>
      <c r="E55" s="33"/>
      <c r="F55" s="33">
        <f>SUM(F53:F54)</f>
        <v>700</v>
      </c>
      <c r="G55" s="76" t="s">
        <v>116</v>
      </c>
      <c r="H55" s="34"/>
      <c r="I55" s="33"/>
      <c r="J55" s="85"/>
      <c r="K55" s="75">
        <f>SUM(K53:K54)</f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K55+K51+K12</f>
        <v>53136.055999999997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3719.5239200000001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56855.579919999996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7">
        <v>51</v>
      </c>
      <c r="B59" s="98" t="s">
        <v>121</v>
      </c>
      <c r="C59" s="99"/>
      <c r="D59" s="93"/>
      <c r="E59" s="21"/>
      <c r="F59" s="94">
        <f>F57+F51</f>
        <v>27165</v>
      </c>
      <c r="G59" s="98" t="s">
        <v>122</v>
      </c>
      <c r="H59" s="99"/>
      <c r="I59" s="91"/>
      <c r="J59" s="91"/>
      <c r="K59" s="92">
        <f>F59+K58</f>
        <v>84020.579919999989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14.4" x14ac:dyDescent="0.3">
      <c r="A60" s="17">
        <v>52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16804.115983999996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53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100824.69590399998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5.6" x14ac:dyDescent="0.3">
      <c r="A62" s="10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4" spans="1:15" ht="14.4" x14ac:dyDescent="0.3">
      <c r="A104"/>
      <c r="B104"/>
      <c r="C104"/>
      <c r="D104"/>
      <c r="E104"/>
      <c r="F104"/>
      <c r="G104"/>
      <c r="H104"/>
    </row>
    <row r="105" spans="1:15" ht="14.4" x14ac:dyDescent="0.3">
      <c r="A105"/>
      <c r="B105"/>
      <c r="C105"/>
      <c r="D105"/>
      <c r="E105"/>
      <c r="F105"/>
      <c r="G105"/>
      <c r="H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07CFBADD-8ECE-4D5E-98FF-A404BABC45A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47CA-8B2B-4CC0-B196-4200C61A99F8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14.4" x14ac:dyDescent="0.3">
      <c r="A7" s="17">
        <v>2</v>
      </c>
      <c r="B7" s="113"/>
      <c r="C7" s="24"/>
      <c r="D7" s="25"/>
      <c r="E7" s="26"/>
      <c r="F7" s="27"/>
      <c r="G7" s="22"/>
      <c r="H7" s="19"/>
      <c r="I7" s="20"/>
      <c r="J7" s="20"/>
      <c r="K7" s="20"/>
      <c r="L7" s="28"/>
      <c r="M7"/>
      <c r="N7"/>
      <c r="O7"/>
      <c r="P7"/>
    </row>
    <row r="8" spans="1:35" ht="14.4" x14ac:dyDescent="0.3">
      <c r="A8" s="17">
        <v>3</v>
      </c>
      <c r="B8" s="114"/>
      <c r="C8" s="24"/>
      <c r="D8" s="25"/>
      <c r="E8" s="26"/>
      <c r="F8" s="27"/>
      <c r="G8" s="22"/>
      <c r="H8" s="19"/>
      <c r="I8" s="20"/>
      <c r="J8" s="20"/>
      <c r="K8" s="20"/>
      <c r="L8" s="28"/>
      <c r="M8"/>
      <c r="N8"/>
      <c r="O8"/>
      <c r="P8"/>
    </row>
    <row r="9" spans="1:35" ht="14.4" x14ac:dyDescent="0.3">
      <c r="A9" s="17">
        <v>4</v>
      </c>
      <c r="B9" s="23"/>
      <c r="C9" s="24"/>
      <c r="D9" s="25"/>
      <c r="E9" s="26"/>
      <c r="F9" s="27"/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5</v>
      </c>
      <c r="B10" s="23" t="s">
        <v>69</v>
      </c>
      <c r="C10" s="24" t="s">
        <v>67</v>
      </c>
      <c r="D10" s="25">
        <v>1</v>
      </c>
      <c r="E10" s="25">
        <v>200</v>
      </c>
      <c r="F10" s="27">
        <f t="shared" ref="F10" si="0">E10*D10</f>
        <v>200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6</v>
      </c>
      <c r="B11" s="29"/>
      <c r="C11" s="24"/>
      <c r="D11" s="25"/>
      <c r="E11" s="25"/>
      <c r="F11" s="27"/>
      <c r="G11" s="30"/>
      <c r="H11" s="30"/>
      <c r="I11" s="30"/>
      <c r="J11" s="30"/>
      <c r="K11" s="30"/>
      <c r="L11" s="28"/>
      <c r="M11"/>
      <c r="N11"/>
      <c r="O11"/>
      <c r="P11"/>
    </row>
    <row r="12" spans="1:35" ht="27.6" x14ac:dyDescent="0.3">
      <c r="A12" s="17">
        <v>7</v>
      </c>
      <c r="B12" s="31" t="s">
        <v>71</v>
      </c>
      <c r="C12" s="32"/>
      <c r="D12" s="33"/>
      <c r="E12" s="33"/>
      <c r="F12" s="33">
        <f>SUM(F7:F11)</f>
        <v>200</v>
      </c>
      <c r="G12" s="31" t="s">
        <v>72</v>
      </c>
      <c r="H12" s="34"/>
      <c r="I12" s="33"/>
      <c r="J12" s="35"/>
      <c r="K12" s="36">
        <f>SUM(K11:K11)</f>
        <v>0</v>
      </c>
      <c r="L12" s="28"/>
      <c r="M12"/>
      <c r="N12"/>
      <c r="O12"/>
      <c r="P12"/>
    </row>
    <row r="13" spans="1:35" s="41" customFormat="1" ht="14.4" x14ac:dyDescent="0.3">
      <c r="A13" s="17">
        <v>8</v>
      </c>
      <c r="B13" s="18" t="s">
        <v>73</v>
      </c>
      <c r="C13" s="37"/>
      <c r="D13" s="21"/>
      <c r="E13" s="21"/>
      <c r="F13" s="21"/>
      <c r="G13" s="38"/>
      <c r="H13" s="39"/>
      <c r="I13" s="40"/>
      <c r="J13" s="40"/>
      <c r="K13" s="40"/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27.6" x14ac:dyDescent="0.3">
      <c r="A14" s="17">
        <v>9</v>
      </c>
      <c r="B14" s="38" t="s">
        <v>74</v>
      </c>
      <c r="C14" s="37" t="s">
        <v>70</v>
      </c>
      <c r="D14" s="42">
        <f>I14+I15</f>
        <v>21</v>
      </c>
      <c r="E14" s="43">
        <v>45</v>
      </c>
      <c r="F14" s="43">
        <f>D14*E14</f>
        <v>945</v>
      </c>
      <c r="G14" s="44" t="s">
        <v>75</v>
      </c>
      <c r="H14" s="45" t="s">
        <v>76</v>
      </c>
      <c r="I14" s="46">
        <v>14</v>
      </c>
      <c r="J14" s="47">
        <f>369*0.8</f>
        <v>295.2</v>
      </c>
      <c r="K14" s="42">
        <f>J14*I14</f>
        <v>4132.8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44" t="s">
        <v>78</v>
      </c>
      <c r="H15" s="45" t="s">
        <v>76</v>
      </c>
      <c r="I15" s="46">
        <v>7</v>
      </c>
      <c r="J15" s="47">
        <f>214*0.8</f>
        <v>171.20000000000002</v>
      </c>
      <c r="K15" s="42">
        <f>J15*I15</f>
        <v>1198.4000000000001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79</v>
      </c>
      <c r="H16" s="51" t="s">
        <v>76</v>
      </c>
      <c r="I16" s="52">
        <v>20</v>
      </c>
      <c r="J16" s="43">
        <v>20.86</v>
      </c>
      <c r="K16" s="42">
        <f t="shared" ref="K16" si="1">J16*I16</f>
        <v>417.2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4" x14ac:dyDescent="0.3">
      <c r="A17" s="17">
        <v>12</v>
      </c>
      <c r="B17" s="22"/>
      <c r="C17" s="48"/>
      <c r="D17" s="49"/>
      <c r="E17" s="43"/>
      <c r="F17" s="43"/>
      <c r="G17" s="50" t="s">
        <v>80</v>
      </c>
      <c r="H17" s="51" t="s">
        <v>81</v>
      </c>
      <c r="I17" s="52">
        <v>1</v>
      </c>
      <c r="J17" s="43">
        <v>66</v>
      </c>
      <c r="K17" s="42">
        <f>J17*I17</f>
        <v>66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22"/>
      <c r="C18" s="48"/>
      <c r="D18" s="49"/>
      <c r="E18" s="43"/>
      <c r="F18" s="43"/>
      <c r="G18" s="50" t="s">
        <v>82</v>
      </c>
      <c r="H18" s="51" t="s">
        <v>81</v>
      </c>
      <c r="I18" s="52">
        <v>1</v>
      </c>
      <c r="J18" s="43">
        <f>199*0.8</f>
        <v>159.20000000000002</v>
      </c>
      <c r="K18" s="42">
        <f>J18*I18</f>
        <v>159.20000000000002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22"/>
      <c r="C19" s="48"/>
      <c r="D19" s="49"/>
      <c r="E19" s="43"/>
      <c r="F19" s="43"/>
      <c r="G19" s="50" t="s">
        <v>83</v>
      </c>
      <c r="H19" s="51" t="s">
        <v>81</v>
      </c>
      <c r="I19" s="52">
        <v>1</v>
      </c>
      <c r="J19" s="43">
        <f>81.87*0.8</f>
        <v>65.496000000000009</v>
      </c>
      <c r="K19" s="42">
        <f>J19*I19</f>
        <v>65.496000000000009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56" customFormat="1" ht="27.6" x14ac:dyDescent="0.3">
      <c r="A20" s="17">
        <v>15</v>
      </c>
      <c r="B20" s="38" t="s">
        <v>84</v>
      </c>
      <c r="C20" s="39" t="s">
        <v>85</v>
      </c>
      <c r="D20" s="42">
        <v>1</v>
      </c>
      <c r="E20" s="42">
        <v>8000</v>
      </c>
      <c r="F20" s="43">
        <f t="shared" ref="F20:F50" si="2">D20*E20</f>
        <v>8000</v>
      </c>
      <c r="G20" s="53" t="s">
        <v>86</v>
      </c>
      <c r="H20" s="54" t="s">
        <v>67</v>
      </c>
      <c r="I20" s="43">
        <v>1</v>
      </c>
      <c r="J20" s="55" t="s">
        <v>87</v>
      </c>
      <c r="K20" s="42">
        <v>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14.4" x14ac:dyDescent="0.3">
      <c r="A21" s="17">
        <v>16</v>
      </c>
      <c r="B21" s="38"/>
      <c r="C21" s="39"/>
      <c r="D21" s="42"/>
      <c r="E21" s="42"/>
      <c r="F21" s="43"/>
      <c r="G21" s="53" t="s">
        <v>88</v>
      </c>
      <c r="H21" s="54" t="s">
        <v>89</v>
      </c>
      <c r="I21" s="43">
        <v>1</v>
      </c>
      <c r="J21" s="57">
        <v>200</v>
      </c>
      <c r="K21" s="21">
        <f t="shared" ref="K21:K22" si="3">I21*J21</f>
        <v>200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17</v>
      </c>
      <c r="B22" s="38" t="s">
        <v>90</v>
      </c>
      <c r="C22" s="39" t="s">
        <v>67</v>
      </c>
      <c r="D22" s="42">
        <v>6</v>
      </c>
      <c r="E22" s="42">
        <v>1000</v>
      </c>
      <c r="F22" s="43">
        <f t="shared" si="2"/>
        <v>6000</v>
      </c>
      <c r="G22" s="50" t="s">
        <v>91</v>
      </c>
      <c r="H22" s="51" t="s">
        <v>76</v>
      </c>
      <c r="I22" s="42">
        <v>2</v>
      </c>
      <c r="J22" s="42">
        <f>983*0.8</f>
        <v>786.40000000000009</v>
      </c>
      <c r="K22" s="21">
        <f t="shared" si="3"/>
        <v>1572.8000000000002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/>
      <c r="B23" s="38"/>
      <c r="C23" s="39"/>
      <c r="D23" s="42"/>
      <c r="E23" s="42"/>
      <c r="F23" s="43"/>
      <c r="G23" s="129" t="s">
        <v>137</v>
      </c>
      <c r="H23" s="45" t="s">
        <v>76</v>
      </c>
      <c r="I23" s="63">
        <v>10</v>
      </c>
      <c r="J23" s="64">
        <v>205</v>
      </c>
      <c r="K23" s="43">
        <f t="shared" ref="K23:K24" si="4">J23*I23</f>
        <v>2050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138</v>
      </c>
      <c r="H24" s="45" t="s">
        <v>76</v>
      </c>
      <c r="I24" s="63">
        <v>10</v>
      </c>
      <c r="J24" s="64">
        <v>205</v>
      </c>
      <c r="K24" s="43">
        <f t="shared" si="4"/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58" t="s">
        <v>205</v>
      </c>
      <c r="H25" s="59" t="s">
        <v>67</v>
      </c>
      <c r="I25" s="60">
        <v>6</v>
      </c>
      <c r="J25" s="61" t="s">
        <v>87</v>
      </c>
      <c r="K25" s="60">
        <v>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62"/>
      <c r="G26" s="38" t="s">
        <v>92</v>
      </c>
      <c r="H26" s="45" t="s">
        <v>76</v>
      </c>
      <c r="I26" s="63">
        <v>4</v>
      </c>
      <c r="J26" s="64">
        <f>68*0.8</f>
        <v>54.400000000000006</v>
      </c>
      <c r="K26" s="42">
        <f>J26*I26</f>
        <v>217.60000000000002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62"/>
      <c r="G27" s="50" t="s">
        <v>93</v>
      </c>
      <c r="H27" s="121" t="s">
        <v>67</v>
      </c>
      <c r="I27" s="43">
        <v>1</v>
      </c>
      <c r="J27" s="122">
        <v>11248</v>
      </c>
      <c r="K27" s="42">
        <f>I27*J27</f>
        <v>11248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3" t="s">
        <v>88</v>
      </c>
      <c r="H28" s="54" t="s">
        <v>89</v>
      </c>
      <c r="I28" s="43">
        <v>1</v>
      </c>
      <c r="J28" s="57">
        <v>1000</v>
      </c>
      <c r="K28" s="43">
        <f>I28*J28</f>
        <v>1000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95</v>
      </c>
      <c r="C29" s="39" t="s">
        <v>67</v>
      </c>
      <c r="D29" s="42">
        <v>2</v>
      </c>
      <c r="E29" s="42">
        <v>2000</v>
      </c>
      <c r="F29" s="43">
        <f t="shared" si="2"/>
        <v>4000</v>
      </c>
      <c r="G29" s="38" t="s">
        <v>96</v>
      </c>
      <c r="H29" s="45" t="s">
        <v>67</v>
      </c>
      <c r="I29" s="63">
        <f>D29</f>
        <v>2</v>
      </c>
      <c r="J29" s="64">
        <v>7140</v>
      </c>
      <c r="K29" s="43">
        <f>I29*J29</f>
        <v>14280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38" t="s">
        <v>97</v>
      </c>
      <c r="H30" s="45" t="s">
        <v>67</v>
      </c>
      <c r="I30" s="63">
        <v>6</v>
      </c>
      <c r="J30" s="64">
        <v>313</v>
      </c>
      <c r="K30" s="43">
        <f>I30*J30</f>
        <v>1878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3" t="s">
        <v>88</v>
      </c>
      <c r="H31" s="54" t="s">
        <v>89</v>
      </c>
      <c r="I31" s="43">
        <v>1</v>
      </c>
      <c r="J31" s="57">
        <v>500</v>
      </c>
      <c r="K31" s="43">
        <f>I31*J31</f>
        <v>500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27.6" x14ac:dyDescent="0.3">
      <c r="A32" s="17">
        <v>26</v>
      </c>
      <c r="B32" s="38" t="s">
        <v>212</v>
      </c>
      <c r="C32" s="39" t="s">
        <v>85</v>
      </c>
      <c r="D32" s="42">
        <v>1</v>
      </c>
      <c r="E32" s="42">
        <v>3500</v>
      </c>
      <c r="F32" s="43">
        <f t="shared" si="2"/>
        <v>3500</v>
      </c>
      <c r="G32" s="65" t="s">
        <v>98</v>
      </c>
      <c r="H32" s="66" t="s">
        <v>67</v>
      </c>
      <c r="I32" s="67">
        <v>1</v>
      </c>
      <c r="J32" s="67">
        <f>980*0.8</f>
        <v>784</v>
      </c>
      <c r="K32" s="67">
        <f t="shared" ref="K32:K39" si="5">I32*J32</f>
        <v>784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65" t="s">
        <v>99</v>
      </c>
      <c r="H33" s="66" t="s">
        <v>67</v>
      </c>
      <c r="I33" s="67">
        <v>2</v>
      </c>
      <c r="J33" s="67">
        <f>944*0.8</f>
        <v>755.2</v>
      </c>
      <c r="K33" s="67">
        <f t="shared" si="5"/>
        <v>1510.4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140</v>
      </c>
      <c r="H34" s="66" t="s">
        <v>67</v>
      </c>
      <c r="I34" s="67">
        <v>1</v>
      </c>
      <c r="J34" s="67">
        <f>597*0.8</f>
        <v>477.6</v>
      </c>
      <c r="K34" s="67">
        <f t="shared" si="5"/>
        <v>477.6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5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27.6" x14ac:dyDescent="0.3">
      <c r="A36" s="17">
        <v>30</v>
      </c>
      <c r="B36" s="38"/>
      <c r="C36" s="39"/>
      <c r="D36" s="42"/>
      <c r="E36" s="42"/>
      <c r="F36" s="43"/>
      <c r="G36" s="50" t="s">
        <v>213</v>
      </c>
      <c r="H36" s="51" t="s">
        <v>67</v>
      </c>
      <c r="I36" s="42">
        <v>1</v>
      </c>
      <c r="J36" s="42">
        <v>1400</v>
      </c>
      <c r="K36" s="67">
        <f t="shared" si="5"/>
        <v>1400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/>
      <c r="C37" s="39"/>
      <c r="D37" s="42"/>
      <c r="E37" s="42"/>
      <c r="F37" s="43"/>
      <c r="G37" s="50" t="s">
        <v>103</v>
      </c>
      <c r="H37" s="51" t="s">
        <v>67</v>
      </c>
      <c r="I37" s="42">
        <v>3</v>
      </c>
      <c r="J37" s="42">
        <v>20</v>
      </c>
      <c r="K37" s="67">
        <f t="shared" si="5"/>
        <v>60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/>
      <c r="B38" s="38" t="s">
        <v>127</v>
      </c>
      <c r="C38" s="39" t="s">
        <v>67</v>
      </c>
      <c r="D38" s="42">
        <v>2</v>
      </c>
      <c r="E38" s="42">
        <v>500</v>
      </c>
      <c r="F38" s="43">
        <f t="shared" ref="F38" si="6">D38*E38</f>
        <v>1000</v>
      </c>
      <c r="G38" s="50" t="s">
        <v>128</v>
      </c>
      <c r="H38" s="51" t="s">
        <v>67</v>
      </c>
      <c r="I38" s="42">
        <v>1</v>
      </c>
      <c r="J38" s="42">
        <f>154*0.8</f>
        <v>123.2</v>
      </c>
      <c r="K38" s="67">
        <f t="shared" si="5"/>
        <v>123.2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/>
      <c r="B39" s="38"/>
      <c r="C39" s="39"/>
      <c r="D39" s="42"/>
      <c r="E39" s="42"/>
      <c r="F39" s="43"/>
      <c r="G39" s="50" t="s">
        <v>214</v>
      </c>
      <c r="H39" s="51" t="s">
        <v>67</v>
      </c>
      <c r="I39" s="42">
        <v>1</v>
      </c>
      <c r="J39" s="42">
        <v>960</v>
      </c>
      <c r="K39" s="67">
        <f t="shared" si="5"/>
        <v>960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53" t="s">
        <v>88</v>
      </c>
      <c r="H40" s="54" t="s">
        <v>89</v>
      </c>
      <c r="I40" s="43">
        <v>1</v>
      </c>
      <c r="J40" s="57">
        <v>500</v>
      </c>
      <c r="K40" s="43">
        <f>I40*J40</f>
        <v>500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 t="s">
        <v>104</v>
      </c>
      <c r="C41" s="39" t="s">
        <v>67</v>
      </c>
      <c r="D41" s="42">
        <v>42</v>
      </c>
      <c r="E41" s="42">
        <v>15</v>
      </c>
      <c r="F41" s="43">
        <f t="shared" si="2"/>
        <v>630</v>
      </c>
      <c r="G41" s="134" t="s">
        <v>152</v>
      </c>
      <c r="H41" s="161" t="s">
        <v>67</v>
      </c>
      <c r="I41" s="138">
        <v>8</v>
      </c>
      <c r="J41" s="138">
        <f>232</f>
        <v>232</v>
      </c>
      <c r="K41" s="67">
        <f t="shared" ref="K41:K47" si="7">I41*J41</f>
        <v>1856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34</v>
      </c>
      <c r="B42" s="38"/>
      <c r="C42" s="39"/>
      <c r="D42" s="42"/>
      <c r="E42" s="42"/>
      <c r="F42" s="43"/>
      <c r="G42" s="134" t="s">
        <v>142</v>
      </c>
      <c r="H42" s="161" t="s">
        <v>67</v>
      </c>
      <c r="I42" s="138">
        <v>24</v>
      </c>
      <c r="J42" s="138">
        <v>78.099999999999994</v>
      </c>
      <c r="K42" s="67">
        <f t="shared" si="7"/>
        <v>1874.3999999999999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134" t="s">
        <v>143</v>
      </c>
      <c r="H43" s="161" t="s">
        <v>67</v>
      </c>
      <c r="I43" s="138">
        <v>12</v>
      </c>
      <c r="J43" s="138">
        <v>8.75</v>
      </c>
      <c r="K43" s="67">
        <f t="shared" si="7"/>
        <v>105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27.6" x14ac:dyDescent="0.3">
      <c r="A44" s="17">
        <v>36</v>
      </c>
      <c r="B44" s="38"/>
      <c r="C44" s="39"/>
      <c r="D44" s="42"/>
      <c r="E44" s="42"/>
      <c r="F44" s="43"/>
      <c r="G44" s="50" t="s">
        <v>153</v>
      </c>
      <c r="H44" s="51" t="s">
        <v>67</v>
      </c>
      <c r="I44" s="42">
        <v>12</v>
      </c>
      <c r="J44" s="42">
        <f>28/10</f>
        <v>2.8</v>
      </c>
      <c r="K44" s="67">
        <f t="shared" si="7"/>
        <v>33.599999999999994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/>
      <c r="C45" s="39"/>
      <c r="D45" s="42"/>
      <c r="E45" s="42"/>
      <c r="F45" s="43"/>
      <c r="G45" s="50" t="s">
        <v>125</v>
      </c>
      <c r="H45" s="51" t="s">
        <v>67</v>
      </c>
      <c r="I45" s="42">
        <v>6</v>
      </c>
      <c r="J45" s="42">
        <v>40</v>
      </c>
      <c r="K45" s="67">
        <f t="shared" si="7"/>
        <v>240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38"/>
      <c r="C46" s="39"/>
      <c r="D46" s="42"/>
      <c r="E46" s="42"/>
      <c r="F46" s="43"/>
      <c r="G46" s="50" t="s">
        <v>105</v>
      </c>
      <c r="H46" s="51" t="s">
        <v>67</v>
      </c>
      <c r="I46" s="42">
        <v>9</v>
      </c>
      <c r="J46" s="42">
        <v>0.98</v>
      </c>
      <c r="K46" s="67">
        <f t="shared" si="7"/>
        <v>8.82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39</v>
      </c>
      <c r="B47" s="38"/>
      <c r="C47" s="39"/>
      <c r="D47" s="42"/>
      <c r="E47" s="42"/>
      <c r="F47" s="43"/>
      <c r="G47" s="50" t="s">
        <v>106</v>
      </c>
      <c r="H47" s="51" t="s">
        <v>67</v>
      </c>
      <c r="I47" s="42">
        <v>18</v>
      </c>
      <c r="J47" s="42">
        <v>1.27</v>
      </c>
      <c r="K47" s="67">
        <f t="shared" si="7"/>
        <v>22.86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40</v>
      </c>
      <c r="B48" s="38" t="s">
        <v>110</v>
      </c>
      <c r="C48" s="39" t="s">
        <v>70</v>
      </c>
      <c r="D48" s="42">
        <v>6</v>
      </c>
      <c r="E48" s="42">
        <v>30</v>
      </c>
      <c r="F48" s="43">
        <f t="shared" si="2"/>
        <v>180</v>
      </c>
      <c r="G48" s="69" t="s">
        <v>192</v>
      </c>
      <c r="H48" s="70" t="s">
        <v>67</v>
      </c>
      <c r="I48" s="52">
        <v>3</v>
      </c>
      <c r="J48" s="71">
        <v>300</v>
      </c>
      <c r="K48" s="42">
        <f t="shared" ref="K48:K50" si="8">J48*I48</f>
        <v>900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08"/>
      <c r="C49" s="39"/>
      <c r="D49" s="42"/>
      <c r="E49" s="42"/>
      <c r="F49" s="43"/>
      <c r="G49" s="69"/>
      <c r="H49" s="70"/>
      <c r="I49" s="52"/>
      <c r="J49" s="71"/>
      <c r="K49" s="42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27.6" x14ac:dyDescent="0.3">
      <c r="A50" s="17">
        <v>42</v>
      </c>
      <c r="B50" s="108" t="s">
        <v>144</v>
      </c>
      <c r="C50" s="39" t="s">
        <v>85</v>
      </c>
      <c r="D50" s="42">
        <v>1</v>
      </c>
      <c r="E50" s="42">
        <v>3000</v>
      </c>
      <c r="F50" s="43">
        <f t="shared" si="2"/>
        <v>3000</v>
      </c>
      <c r="G50" s="69"/>
      <c r="H50" s="70"/>
      <c r="I50" s="52"/>
      <c r="J50" s="71"/>
      <c r="K50" s="42">
        <f t="shared" si="8"/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72" t="s">
        <v>112</v>
      </c>
      <c r="C51" s="73"/>
      <c r="D51" s="73"/>
      <c r="E51" s="74"/>
      <c r="F51" s="75">
        <f>SUM(F14:F50)</f>
        <v>27255</v>
      </c>
      <c r="G51" s="76" t="s">
        <v>113</v>
      </c>
      <c r="H51" s="73"/>
      <c r="I51" s="73"/>
      <c r="J51" s="73"/>
      <c r="K51" s="75">
        <f>SUM(K14:K50)</f>
        <v>53768.175999999999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44</v>
      </c>
      <c r="B52" s="18" t="s">
        <v>114</v>
      </c>
      <c r="C52" s="37"/>
      <c r="D52" s="21"/>
      <c r="E52" s="21"/>
      <c r="F52" s="78"/>
      <c r="G52" s="79"/>
      <c r="H52" s="80"/>
      <c r="I52" s="21"/>
      <c r="J52" s="21"/>
      <c r="K52" s="21"/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119"/>
      <c r="C53" s="120"/>
      <c r="D53" s="43"/>
      <c r="E53" s="43"/>
      <c r="F53" s="42"/>
      <c r="G53" s="50"/>
      <c r="H53" s="51"/>
      <c r="I53" s="42"/>
      <c r="J53" s="83"/>
      <c r="K53" s="83">
        <f t="shared" ref="K53:K54" si="9">I53*J53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119" t="s">
        <v>147</v>
      </c>
      <c r="C54" s="120" t="s">
        <v>148</v>
      </c>
      <c r="D54" s="43">
        <v>2</v>
      </c>
      <c r="E54" s="43">
        <v>350</v>
      </c>
      <c r="F54" s="42">
        <f>D54*E54</f>
        <v>700</v>
      </c>
      <c r="G54" s="50"/>
      <c r="H54" s="51"/>
      <c r="I54" s="42"/>
      <c r="J54" s="83"/>
      <c r="K54" s="83">
        <f t="shared" si="9"/>
        <v>0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27.6" x14ac:dyDescent="0.3">
      <c r="A55" s="17">
        <v>47</v>
      </c>
      <c r="B55" s="31" t="s">
        <v>115</v>
      </c>
      <c r="C55" s="32"/>
      <c r="D55" s="33"/>
      <c r="E55" s="33"/>
      <c r="F55" s="33">
        <f>SUM(F53:F54)</f>
        <v>700</v>
      </c>
      <c r="G55" s="76" t="s">
        <v>116</v>
      </c>
      <c r="H55" s="34"/>
      <c r="I55" s="33"/>
      <c r="J55" s="85"/>
      <c r="K55" s="75">
        <f>SUM(K53:K54)</f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K55+K51+K12</f>
        <v>53768.175999999999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3763.7723200000005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57531.948320000003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7">
        <v>51</v>
      </c>
      <c r="B59" s="98" t="s">
        <v>121</v>
      </c>
      <c r="C59" s="99"/>
      <c r="D59" s="93"/>
      <c r="E59" s="21"/>
      <c r="F59" s="94">
        <f>F57+F51</f>
        <v>27255</v>
      </c>
      <c r="G59" s="98" t="s">
        <v>122</v>
      </c>
      <c r="H59" s="99"/>
      <c r="I59" s="91"/>
      <c r="J59" s="91"/>
      <c r="K59" s="92">
        <f>F59+K58</f>
        <v>84786.948319999996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14.4" x14ac:dyDescent="0.3">
      <c r="A60" s="17">
        <v>52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16957.389663999998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53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101744.337984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5.6" x14ac:dyDescent="0.3">
      <c r="A62" s="10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4" spans="1:15" ht="14.4" x14ac:dyDescent="0.3">
      <c r="A104"/>
      <c r="B104"/>
      <c r="C104"/>
      <c r="D104"/>
      <c r="E104"/>
      <c r="F104"/>
      <c r="G104"/>
      <c r="H104"/>
    </row>
    <row r="105" spans="1:15" ht="14.4" x14ac:dyDescent="0.3">
      <c r="A105"/>
      <c r="B105"/>
      <c r="C105"/>
      <c r="D105"/>
      <c r="E105"/>
      <c r="F105"/>
      <c r="G105"/>
      <c r="H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E3CE54D8-D62D-4003-B95C-C04692BFCD6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178A-36CA-497E-A27D-80693F98D1CA}">
  <dimension ref="A1:K109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x14ac:dyDescent="0.3">
      <c r="A2" s="166" t="s">
        <v>178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x14ac:dyDescent="0.3">
      <c r="A6" s="167" t="s">
        <v>179</v>
      </c>
      <c r="B6" s="167"/>
      <c r="C6" s="126"/>
      <c r="D6" s="126"/>
      <c r="E6" s="126"/>
      <c r="F6" s="126"/>
      <c r="G6" s="126"/>
      <c r="H6" s="126"/>
      <c r="I6" s="126"/>
      <c r="J6" s="126"/>
      <c r="K6" s="126"/>
    </row>
    <row r="7" spans="1:11" x14ac:dyDescent="0.3">
      <c r="A7" s="126"/>
      <c r="B7" s="125"/>
      <c r="C7" s="126"/>
      <c r="D7" s="126"/>
      <c r="E7" s="126"/>
      <c r="F7" s="126"/>
      <c r="G7" s="126"/>
      <c r="H7" s="126"/>
      <c r="I7" s="126"/>
      <c r="J7" s="126"/>
      <c r="K7" s="126"/>
    </row>
    <row r="8" spans="1:11" ht="69" x14ac:dyDescent="0.3">
      <c r="A8" s="13" t="s">
        <v>55</v>
      </c>
      <c r="B8" s="14" t="s">
        <v>56</v>
      </c>
      <c r="C8" s="13" t="s">
        <v>57</v>
      </c>
      <c r="D8" s="15" t="s">
        <v>58</v>
      </c>
      <c r="E8" s="15" t="s">
        <v>59</v>
      </c>
      <c r="F8" s="15" t="s">
        <v>60</v>
      </c>
      <c r="G8" s="13" t="s">
        <v>61</v>
      </c>
      <c r="H8" s="13" t="s">
        <v>62</v>
      </c>
      <c r="I8" s="15" t="s">
        <v>63</v>
      </c>
      <c r="J8" s="15" t="s">
        <v>64</v>
      </c>
      <c r="K8" s="15" t="s">
        <v>65</v>
      </c>
    </row>
    <row r="9" spans="1:11" x14ac:dyDescent="0.3">
      <c r="A9" s="17">
        <v>1</v>
      </c>
      <c r="B9" s="18" t="s">
        <v>66</v>
      </c>
      <c r="C9" s="19"/>
      <c r="D9" s="20"/>
      <c r="E9" s="21"/>
      <c r="F9" s="20"/>
      <c r="G9" s="22"/>
      <c r="H9" s="19"/>
      <c r="I9" s="20"/>
      <c r="J9" s="20"/>
      <c r="K9" s="20"/>
    </row>
    <row r="10" spans="1:11" ht="27.6" x14ac:dyDescent="0.3">
      <c r="A10" s="17">
        <v>2</v>
      </c>
      <c r="B10" s="23" t="s">
        <v>149</v>
      </c>
      <c r="C10" s="24" t="s">
        <v>67</v>
      </c>
      <c r="D10" s="25">
        <v>1</v>
      </c>
      <c r="E10" s="26">
        <v>2500</v>
      </c>
      <c r="F10" s="27">
        <f>E10*D10</f>
        <v>2500</v>
      </c>
      <c r="G10" s="22"/>
      <c r="H10" s="19"/>
      <c r="I10" s="20"/>
      <c r="J10" s="20"/>
      <c r="K10" s="20"/>
    </row>
    <row r="11" spans="1:11" ht="41.4" x14ac:dyDescent="0.3">
      <c r="A11" s="17">
        <v>3</v>
      </c>
      <c r="B11" s="29" t="s">
        <v>150</v>
      </c>
      <c r="C11" s="24" t="s">
        <v>67</v>
      </c>
      <c r="D11" s="25">
        <v>2</v>
      </c>
      <c r="E11" s="26">
        <v>500</v>
      </c>
      <c r="F11" s="27">
        <f t="shared" ref="F11:F15" si="0">E11*D11</f>
        <v>1000</v>
      </c>
      <c r="G11" s="22"/>
      <c r="H11" s="19"/>
      <c r="I11" s="20"/>
      <c r="J11" s="20"/>
      <c r="K11" s="20"/>
    </row>
    <row r="12" spans="1:11" x14ac:dyDescent="0.3">
      <c r="A12" s="17"/>
      <c r="B12" s="29" t="s">
        <v>161</v>
      </c>
      <c r="C12" s="24" t="s">
        <v>162</v>
      </c>
      <c r="D12" s="25">
        <v>1</v>
      </c>
      <c r="E12" s="26">
        <v>500</v>
      </c>
      <c r="F12" s="27">
        <f t="shared" si="0"/>
        <v>500</v>
      </c>
      <c r="G12" s="22"/>
      <c r="H12" s="19"/>
      <c r="I12" s="20"/>
      <c r="J12" s="20"/>
      <c r="K12" s="20"/>
    </row>
    <row r="13" spans="1:11" x14ac:dyDescent="0.3">
      <c r="A13" s="17">
        <v>4</v>
      </c>
      <c r="B13" s="23" t="s">
        <v>68</v>
      </c>
      <c r="C13" s="24" t="s">
        <v>67</v>
      </c>
      <c r="D13" s="25">
        <v>0</v>
      </c>
      <c r="E13" s="26">
        <v>150</v>
      </c>
      <c r="F13" s="27">
        <f t="shared" si="0"/>
        <v>0</v>
      </c>
      <c r="G13" s="22"/>
      <c r="H13" s="19"/>
      <c r="I13" s="20"/>
      <c r="J13" s="20"/>
      <c r="K13" s="20"/>
    </row>
    <row r="14" spans="1:11" x14ac:dyDescent="0.3">
      <c r="A14" s="17">
        <v>5</v>
      </c>
      <c r="B14" s="23" t="s">
        <v>134</v>
      </c>
      <c r="C14" s="24" t="s">
        <v>67</v>
      </c>
      <c r="D14" s="25">
        <v>0</v>
      </c>
      <c r="E14" s="25">
        <v>200</v>
      </c>
      <c r="F14" s="27">
        <f t="shared" si="0"/>
        <v>0</v>
      </c>
      <c r="G14" s="22"/>
      <c r="H14" s="19"/>
      <c r="I14" s="20"/>
      <c r="J14" s="20"/>
      <c r="K14" s="20"/>
    </row>
    <row r="15" spans="1:11" x14ac:dyDescent="0.3">
      <c r="A15" s="17">
        <v>6</v>
      </c>
      <c r="B15" s="29" t="s">
        <v>163</v>
      </c>
      <c r="C15" s="24" t="s">
        <v>70</v>
      </c>
      <c r="D15" s="25">
        <v>6</v>
      </c>
      <c r="E15" s="25">
        <v>15</v>
      </c>
      <c r="F15" s="27">
        <f t="shared" si="0"/>
        <v>90</v>
      </c>
      <c r="G15" s="30"/>
      <c r="H15" s="30"/>
      <c r="I15" s="30"/>
      <c r="J15" s="30"/>
      <c r="K15" s="30"/>
    </row>
    <row r="16" spans="1:11" ht="27.6" x14ac:dyDescent="0.3">
      <c r="A16" s="17">
        <v>7</v>
      </c>
      <c r="B16" s="31" t="s">
        <v>71</v>
      </c>
      <c r="C16" s="32"/>
      <c r="D16" s="33"/>
      <c r="E16" s="33"/>
      <c r="F16" s="33">
        <f>SUM(F10:F15)</f>
        <v>4090</v>
      </c>
      <c r="G16" s="31" t="s">
        <v>72</v>
      </c>
      <c r="H16" s="34"/>
      <c r="I16" s="33"/>
      <c r="J16" s="35"/>
      <c r="K16" s="36">
        <f>SUM(K15:K15)</f>
        <v>0</v>
      </c>
    </row>
    <row r="17" spans="1:11" x14ac:dyDescent="0.3">
      <c r="A17" s="17">
        <v>8</v>
      </c>
      <c r="B17" s="18" t="s">
        <v>73</v>
      </c>
      <c r="C17" s="37"/>
      <c r="D17" s="21"/>
      <c r="E17" s="21"/>
      <c r="F17" s="21"/>
      <c r="G17" s="38"/>
      <c r="H17" s="39"/>
      <c r="I17" s="40"/>
      <c r="J17" s="40"/>
      <c r="K17" s="40"/>
    </row>
    <row r="18" spans="1:11" ht="27.6" x14ac:dyDescent="0.3">
      <c r="A18" s="17">
        <v>9</v>
      </c>
      <c r="B18" s="38" t="s">
        <v>74</v>
      </c>
      <c r="C18" s="37" t="s">
        <v>70</v>
      </c>
      <c r="D18" s="42">
        <f>I18+I19</f>
        <v>21</v>
      </c>
      <c r="E18" s="43">
        <v>45</v>
      </c>
      <c r="F18" s="43">
        <f>D18*E18</f>
        <v>945</v>
      </c>
      <c r="G18" s="44" t="s">
        <v>75</v>
      </c>
      <c r="H18" s="45" t="s">
        <v>76</v>
      </c>
      <c r="I18" s="46">
        <v>15</v>
      </c>
      <c r="J18" s="47">
        <f>369*0.8</f>
        <v>295.2</v>
      </c>
      <c r="K18" s="42">
        <f>J18*I18</f>
        <v>4428</v>
      </c>
    </row>
    <row r="19" spans="1:11" ht="27.6" x14ac:dyDescent="0.3">
      <c r="A19" s="17"/>
      <c r="B19" s="22"/>
      <c r="C19" s="48"/>
      <c r="D19" s="49"/>
      <c r="E19" s="43"/>
      <c r="F19" s="43"/>
      <c r="G19" s="44" t="s">
        <v>173</v>
      </c>
      <c r="H19" s="39" t="s">
        <v>76</v>
      </c>
      <c r="I19" s="151">
        <v>6</v>
      </c>
      <c r="J19" s="153" t="s">
        <v>87</v>
      </c>
      <c r="K19" s="42">
        <v>0</v>
      </c>
    </row>
    <row r="20" spans="1:11" ht="27.6" x14ac:dyDescent="0.3">
      <c r="A20" s="17">
        <v>12</v>
      </c>
      <c r="B20" s="22"/>
      <c r="C20" s="48"/>
      <c r="D20" s="49"/>
      <c r="E20" s="43"/>
      <c r="F20" s="43"/>
      <c r="G20" s="50" t="s">
        <v>79</v>
      </c>
      <c r="H20" s="51" t="s">
        <v>76</v>
      </c>
      <c r="I20" s="52">
        <f>D18-2</f>
        <v>19</v>
      </c>
      <c r="J20" s="43">
        <v>20.86</v>
      </c>
      <c r="K20" s="42">
        <f t="shared" ref="K20" si="1">J20*I20</f>
        <v>396.34</v>
      </c>
    </row>
    <row r="21" spans="1:11" x14ac:dyDescent="0.3">
      <c r="A21" s="17">
        <v>13</v>
      </c>
      <c r="B21" s="22"/>
      <c r="C21" s="48"/>
      <c r="D21" s="49"/>
      <c r="E21" s="43"/>
      <c r="F21" s="43"/>
      <c r="G21" s="50" t="s">
        <v>80</v>
      </c>
      <c r="H21" s="51" t="s">
        <v>81</v>
      </c>
      <c r="I21" s="52">
        <v>1</v>
      </c>
      <c r="J21" s="43">
        <v>66</v>
      </c>
      <c r="K21" s="42">
        <f>J21*I21</f>
        <v>66</v>
      </c>
    </row>
    <row r="22" spans="1:11" x14ac:dyDescent="0.3">
      <c r="A22" s="17">
        <v>14</v>
      </c>
      <c r="B22" s="22"/>
      <c r="C22" s="48"/>
      <c r="D22" s="49"/>
      <c r="E22" s="43"/>
      <c r="F22" s="43"/>
      <c r="G22" s="50" t="s">
        <v>82</v>
      </c>
      <c r="H22" s="51" t="s">
        <v>81</v>
      </c>
      <c r="I22" s="52">
        <v>1</v>
      </c>
      <c r="J22" s="43">
        <f>199*0.8</f>
        <v>159.20000000000002</v>
      </c>
      <c r="K22" s="42">
        <f>J22*I22</f>
        <v>159.20000000000002</v>
      </c>
    </row>
    <row r="23" spans="1:11" ht="27.6" x14ac:dyDescent="0.3">
      <c r="A23" s="17">
        <v>15</v>
      </c>
      <c r="B23" s="22"/>
      <c r="C23" s="48"/>
      <c r="D23" s="49"/>
      <c r="E23" s="43"/>
      <c r="F23" s="43"/>
      <c r="G23" s="50" t="s">
        <v>83</v>
      </c>
      <c r="H23" s="51" t="s">
        <v>81</v>
      </c>
      <c r="I23" s="52">
        <v>1</v>
      </c>
      <c r="J23" s="43">
        <f>81.87*0.8</f>
        <v>65.496000000000009</v>
      </c>
      <c r="K23" s="42">
        <f>J23*I23</f>
        <v>65.496000000000009</v>
      </c>
    </row>
    <row r="24" spans="1:11" ht="27.6" x14ac:dyDescent="0.3">
      <c r="A24" s="17">
        <v>16</v>
      </c>
      <c r="B24" s="38" t="s">
        <v>84</v>
      </c>
      <c r="C24" s="39" t="s">
        <v>85</v>
      </c>
      <c r="D24" s="42">
        <v>1</v>
      </c>
      <c r="E24" s="42">
        <v>8000</v>
      </c>
      <c r="F24" s="43">
        <f t="shared" ref="F24:F53" si="2">D24*E24</f>
        <v>8000</v>
      </c>
      <c r="G24" s="53" t="s">
        <v>86</v>
      </c>
      <c r="H24" s="54" t="s">
        <v>67</v>
      </c>
      <c r="I24" s="43">
        <v>1</v>
      </c>
      <c r="J24" s="55" t="s">
        <v>87</v>
      </c>
      <c r="K24" s="42">
        <v>0</v>
      </c>
    </row>
    <row r="25" spans="1:11" x14ac:dyDescent="0.3">
      <c r="A25" s="17">
        <v>17</v>
      </c>
      <c r="B25" s="38"/>
      <c r="C25" s="39"/>
      <c r="D25" s="42"/>
      <c r="E25" s="42"/>
      <c r="F25" s="43"/>
      <c r="G25" s="53" t="s">
        <v>88</v>
      </c>
      <c r="H25" s="54" t="s">
        <v>89</v>
      </c>
      <c r="I25" s="43">
        <v>1</v>
      </c>
      <c r="J25" s="57">
        <v>200</v>
      </c>
      <c r="K25" s="21">
        <f t="shared" ref="K25:K26" si="3">I25*J25</f>
        <v>200</v>
      </c>
    </row>
    <row r="26" spans="1:11" ht="27.6" x14ac:dyDescent="0.3">
      <c r="A26" s="17">
        <v>18</v>
      </c>
      <c r="B26" s="38" t="s">
        <v>90</v>
      </c>
      <c r="C26" s="39" t="s">
        <v>67</v>
      </c>
      <c r="D26" s="42">
        <v>6</v>
      </c>
      <c r="E26" s="42">
        <v>1000</v>
      </c>
      <c r="F26" s="43">
        <f t="shared" si="2"/>
        <v>6000</v>
      </c>
      <c r="G26" s="50" t="s">
        <v>91</v>
      </c>
      <c r="H26" s="51" t="s">
        <v>76</v>
      </c>
      <c r="I26" s="42">
        <v>4</v>
      </c>
      <c r="J26" s="42">
        <f>983*0.8</f>
        <v>786.40000000000009</v>
      </c>
      <c r="K26" s="21">
        <f t="shared" si="3"/>
        <v>3145.6000000000004</v>
      </c>
    </row>
    <row r="27" spans="1:11" ht="27.6" x14ac:dyDescent="0.3">
      <c r="A27" s="17">
        <v>19</v>
      </c>
      <c r="B27" s="38"/>
      <c r="C27" s="39"/>
      <c r="D27" s="42"/>
      <c r="E27" s="42"/>
      <c r="F27" s="43"/>
      <c r="G27" s="58" t="s">
        <v>206</v>
      </c>
      <c r="H27" s="59" t="s">
        <v>67</v>
      </c>
      <c r="I27" s="60">
        <v>6</v>
      </c>
      <c r="J27" s="61" t="s">
        <v>87</v>
      </c>
      <c r="K27" s="60">
        <v>0</v>
      </c>
    </row>
    <row r="28" spans="1:11" x14ac:dyDescent="0.3">
      <c r="A28" s="17">
        <v>21</v>
      </c>
      <c r="B28" s="38"/>
      <c r="C28" s="39"/>
      <c r="D28" s="42"/>
      <c r="E28" s="42"/>
      <c r="F28" s="62"/>
      <c r="G28" s="134" t="s">
        <v>93</v>
      </c>
      <c r="H28" s="135" t="s">
        <v>67</v>
      </c>
      <c r="I28" s="136">
        <v>1</v>
      </c>
      <c r="J28" s="137">
        <v>11248</v>
      </c>
      <c r="K28" s="138">
        <f>I28*J28</f>
        <v>11248</v>
      </c>
    </row>
    <row r="29" spans="1:11" ht="27.6" x14ac:dyDescent="0.3">
      <c r="A29" s="17">
        <v>20</v>
      </c>
      <c r="B29" s="38"/>
      <c r="C29" s="39"/>
      <c r="D29" s="42"/>
      <c r="E29" s="42"/>
      <c r="F29" s="62"/>
      <c r="G29" s="38" t="s">
        <v>92</v>
      </c>
      <c r="H29" s="39" t="s">
        <v>76</v>
      </c>
      <c r="I29" s="146">
        <v>4</v>
      </c>
      <c r="J29" s="147">
        <f>68*0.8</f>
        <v>54.400000000000006</v>
      </c>
      <c r="K29" s="42">
        <f>J29*I29</f>
        <v>217.60000000000002</v>
      </c>
    </row>
    <row r="30" spans="1:11" ht="27.6" x14ac:dyDescent="0.3">
      <c r="A30" s="17"/>
      <c r="B30" s="38"/>
      <c r="C30" s="39"/>
      <c r="D30" s="42"/>
      <c r="E30" s="42"/>
      <c r="F30" s="62"/>
      <c r="G30" s="38" t="s">
        <v>137</v>
      </c>
      <c r="H30" s="39" t="s">
        <v>76</v>
      </c>
      <c r="I30" s="146">
        <v>10</v>
      </c>
      <c r="J30" s="147">
        <v>205</v>
      </c>
      <c r="K30" s="42">
        <f t="shared" ref="K30:K31" si="4">J30*I30</f>
        <v>2050</v>
      </c>
    </row>
    <row r="31" spans="1:11" ht="27.6" x14ac:dyDescent="0.3">
      <c r="A31" s="17"/>
      <c r="B31" s="38"/>
      <c r="C31" s="39"/>
      <c r="D31" s="42"/>
      <c r="E31" s="42"/>
      <c r="F31" s="62"/>
      <c r="G31" s="38" t="s">
        <v>138</v>
      </c>
      <c r="H31" s="39" t="s">
        <v>76</v>
      </c>
      <c r="I31" s="146">
        <v>10</v>
      </c>
      <c r="J31" s="147">
        <v>205</v>
      </c>
      <c r="K31" s="42">
        <f t="shared" si="4"/>
        <v>2050</v>
      </c>
    </row>
    <row r="32" spans="1:11" x14ac:dyDescent="0.3">
      <c r="A32" s="17">
        <v>24</v>
      </c>
      <c r="B32" s="38"/>
      <c r="C32" s="39"/>
      <c r="D32" s="42"/>
      <c r="E32" s="42"/>
      <c r="F32" s="62"/>
      <c r="G32" s="53" t="s">
        <v>88</v>
      </c>
      <c r="H32" s="54" t="s">
        <v>89</v>
      </c>
      <c r="I32" s="43">
        <v>1</v>
      </c>
      <c r="J32" s="57">
        <v>1000</v>
      </c>
      <c r="K32" s="43">
        <f>I32*J32</f>
        <v>1000</v>
      </c>
    </row>
    <row r="33" spans="1:11" ht="27.6" x14ac:dyDescent="0.3">
      <c r="A33" s="17">
        <v>25</v>
      </c>
      <c r="B33" s="38" t="s">
        <v>95</v>
      </c>
      <c r="C33" s="39" t="s">
        <v>67</v>
      </c>
      <c r="D33" s="42">
        <v>2</v>
      </c>
      <c r="E33" s="42">
        <v>2000</v>
      </c>
      <c r="F33" s="43">
        <f t="shared" si="2"/>
        <v>4000</v>
      </c>
      <c r="G33" s="38" t="s">
        <v>96</v>
      </c>
      <c r="H33" s="45" t="s">
        <v>67</v>
      </c>
      <c r="I33" s="63">
        <f>D33</f>
        <v>2</v>
      </c>
      <c r="J33" s="64">
        <v>7140</v>
      </c>
      <c r="K33" s="43">
        <f>I33*J33</f>
        <v>14280</v>
      </c>
    </row>
    <row r="34" spans="1:11" x14ac:dyDescent="0.3">
      <c r="A34" s="17">
        <v>26</v>
      </c>
      <c r="B34" s="38"/>
      <c r="C34" s="39"/>
      <c r="D34" s="42"/>
      <c r="E34" s="42"/>
      <c r="F34" s="43"/>
      <c r="G34" s="38" t="s">
        <v>97</v>
      </c>
      <c r="H34" s="45" t="s">
        <v>67</v>
      </c>
      <c r="I34" s="63">
        <v>6</v>
      </c>
      <c r="J34" s="64">
        <v>313</v>
      </c>
      <c r="K34" s="43">
        <f>I34*J34</f>
        <v>1878</v>
      </c>
    </row>
    <row r="35" spans="1:11" x14ac:dyDescent="0.3">
      <c r="A35" s="17">
        <v>27</v>
      </c>
      <c r="B35" s="38"/>
      <c r="C35" s="39"/>
      <c r="D35" s="42"/>
      <c r="E35" s="42"/>
      <c r="F35" s="43"/>
      <c r="G35" s="50" t="s">
        <v>88</v>
      </c>
      <c r="H35" s="51" t="s">
        <v>89</v>
      </c>
      <c r="I35" s="42">
        <v>1</v>
      </c>
      <c r="J35" s="148">
        <v>500</v>
      </c>
      <c r="K35" s="42">
        <f>I35*J35</f>
        <v>500</v>
      </c>
    </row>
    <row r="36" spans="1:11" x14ac:dyDescent="0.3">
      <c r="A36" s="17"/>
      <c r="B36" s="29" t="s">
        <v>180</v>
      </c>
      <c r="C36" s="24" t="s">
        <v>162</v>
      </c>
      <c r="D36" s="25">
        <v>1</v>
      </c>
      <c r="E36" s="26">
        <v>500</v>
      </c>
      <c r="F36" s="27">
        <f t="shared" ref="F36" si="5">E36*D36</f>
        <v>500</v>
      </c>
      <c r="G36" s="22" t="s">
        <v>181</v>
      </c>
      <c r="H36" s="37" t="s">
        <v>162</v>
      </c>
      <c r="I36" s="20">
        <v>1</v>
      </c>
      <c r="J36" s="20" t="s">
        <v>182</v>
      </c>
      <c r="K36" s="20">
        <v>0</v>
      </c>
    </row>
    <row r="37" spans="1:11" x14ac:dyDescent="0.3">
      <c r="A37" s="130"/>
      <c r="B37" s="38" t="s">
        <v>183</v>
      </c>
      <c r="C37" s="39" t="s">
        <v>67</v>
      </c>
      <c r="D37" s="42">
        <v>1</v>
      </c>
      <c r="E37" s="42">
        <v>500</v>
      </c>
      <c r="F37" s="42">
        <f t="shared" si="2"/>
        <v>500</v>
      </c>
      <c r="G37" s="65" t="s">
        <v>184</v>
      </c>
      <c r="H37" s="66" t="s">
        <v>67</v>
      </c>
      <c r="I37" s="67">
        <v>1</v>
      </c>
      <c r="J37" s="163">
        <v>1250</v>
      </c>
      <c r="K37" s="42">
        <f>I37*J37</f>
        <v>1250</v>
      </c>
    </row>
    <row r="38" spans="1:11" ht="27.6" x14ac:dyDescent="0.3">
      <c r="A38" s="17">
        <v>30</v>
      </c>
      <c r="B38" s="38" t="s">
        <v>139</v>
      </c>
      <c r="C38" s="39" t="s">
        <v>85</v>
      </c>
      <c r="D38" s="42">
        <v>1</v>
      </c>
      <c r="E38" s="42">
        <v>3500</v>
      </c>
      <c r="F38" s="43">
        <f t="shared" si="2"/>
        <v>3500</v>
      </c>
      <c r="G38" s="65" t="s">
        <v>140</v>
      </c>
      <c r="H38" s="66" t="s">
        <v>67</v>
      </c>
      <c r="I38" s="67">
        <v>2</v>
      </c>
      <c r="J38" s="145" t="s">
        <v>87</v>
      </c>
      <c r="K38" s="67">
        <v>0</v>
      </c>
    </row>
    <row r="39" spans="1:11" x14ac:dyDescent="0.3">
      <c r="A39" s="17">
        <v>28</v>
      </c>
      <c r="B39" s="38"/>
      <c r="C39" s="39"/>
      <c r="D39" s="42"/>
      <c r="E39" s="42"/>
      <c r="F39" s="43"/>
      <c r="G39" s="65" t="s">
        <v>100</v>
      </c>
      <c r="H39" s="66" t="s">
        <v>67</v>
      </c>
      <c r="I39" s="67">
        <v>2</v>
      </c>
      <c r="J39" s="67">
        <v>497.5</v>
      </c>
      <c r="K39" s="67">
        <f t="shared" ref="K39" si="6">I39*J39</f>
        <v>995</v>
      </c>
    </row>
    <row r="40" spans="1:11" ht="27.6" x14ac:dyDescent="0.3">
      <c r="A40" s="17">
        <v>32</v>
      </c>
      <c r="B40" s="38"/>
      <c r="C40" s="39"/>
      <c r="D40" s="42"/>
      <c r="E40" s="42"/>
      <c r="F40" s="43"/>
      <c r="G40" s="50" t="s">
        <v>185</v>
      </c>
      <c r="H40" s="51" t="s">
        <v>67</v>
      </c>
      <c r="I40" s="42">
        <v>1</v>
      </c>
      <c r="J40" s="61" t="s">
        <v>87</v>
      </c>
      <c r="K40" s="67">
        <v>0</v>
      </c>
    </row>
    <row r="41" spans="1:11" x14ac:dyDescent="0.3">
      <c r="A41" s="17">
        <v>33</v>
      </c>
      <c r="B41" s="38"/>
      <c r="C41" s="39"/>
      <c r="D41" s="42"/>
      <c r="E41" s="42"/>
      <c r="F41" s="43"/>
      <c r="G41" s="50" t="s">
        <v>103</v>
      </c>
      <c r="H41" s="51" t="s">
        <v>67</v>
      </c>
      <c r="I41" s="42">
        <v>3</v>
      </c>
      <c r="J41" s="42">
        <v>20</v>
      </c>
      <c r="K41" s="67">
        <f>I41*J41</f>
        <v>60</v>
      </c>
    </row>
    <row r="42" spans="1:11" ht="27.6" x14ac:dyDescent="0.3">
      <c r="A42" s="17">
        <v>37</v>
      </c>
      <c r="B42" s="38" t="s">
        <v>127</v>
      </c>
      <c r="C42" s="39" t="s">
        <v>67</v>
      </c>
      <c r="D42" s="42">
        <v>1</v>
      </c>
      <c r="E42" s="42">
        <v>500</v>
      </c>
      <c r="F42" s="43">
        <f t="shared" ref="F42" si="7">D42*E42</f>
        <v>500</v>
      </c>
      <c r="G42" s="50" t="s">
        <v>213</v>
      </c>
      <c r="H42" s="51" t="s">
        <v>67</v>
      </c>
      <c r="I42" s="42">
        <v>1</v>
      </c>
      <c r="J42" s="42">
        <v>1400</v>
      </c>
      <c r="K42" s="67">
        <f t="shared" ref="K42" si="8">I42*J42</f>
        <v>1400</v>
      </c>
    </row>
    <row r="43" spans="1:11" x14ac:dyDescent="0.3">
      <c r="A43" s="17">
        <v>38</v>
      </c>
      <c r="B43" s="38"/>
      <c r="C43" s="39"/>
      <c r="D43" s="42"/>
      <c r="E43" s="42"/>
      <c r="F43" s="43"/>
      <c r="G43" s="50" t="s">
        <v>214</v>
      </c>
      <c r="H43" s="51" t="s">
        <v>67</v>
      </c>
      <c r="I43" s="42">
        <v>1</v>
      </c>
      <c r="J43" s="42">
        <v>960</v>
      </c>
      <c r="K43" s="67">
        <f t="shared" ref="K43" si="9">I43*J43</f>
        <v>960</v>
      </c>
    </row>
    <row r="44" spans="1:11" x14ac:dyDescent="0.3">
      <c r="A44" s="17"/>
      <c r="B44" s="38"/>
      <c r="C44" s="39"/>
      <c r="D44" s="42"/>
      <c r="E44" s="42"/>
      <c r="F44" s="43"/>
      <c r="G44" s="53" t="s">
        <v>88</v>
      </c>
      <c r="H44" s="54" t="s">
        <v>89</v>
      </c>
      <c r="I44" s="43">
        <v>1</v>
      </c>
      <c r="J44" s="57">
        <v>500</v>
      </c>
      <c r="K44" s="43">
        <f>I44*J44</f>
        <v>500</v>
      </c>
    </row>
    <row r="45" spans="1:11" x14ac:dyDescent="0.3">
      <c r="A45" s="17">
        <v>39</v>
      </c>
      <c r="B45" s="38" t="s">
        <v>202</v>
      </c>
      <c r="C45" s="39" t="s">
        <v>67</v>
      </c>
      <c r="D45" s="42">
        <v>42</v>
      </c>
      <c r="E45" s="42">
        <v>15</v>
      </c>
      <c r="F45" s="43">
        <f t="shared" si="2"/>
        <v>630</v>
      </c>
      <c r="G45" s="50" t="s">
        <v>141</v>
      </c>
      <c r="H45" s="51" t="s">
        <v>67</v>
      </c>
      <c r="I45" s="42">
        <v>8</v>
      </c>
      <c r="J45" s="42">
        <v>232</v>
      </c>
      <c r="K45" s="67">
        <f t="shared" ref="K45:K51" si="10">I45*J45</f>
        <v>1856</v>
      </c>
    </row>
    <row r="46" spans="1:11" x14ac:dyDescent="0.3">
      <c r="A46" s="17">
        <v>40</v>
      </c>
      <c r="B46" s="38"/>
      <c r="C46" s="39"/>
      <c r="D46" s="42"/>
      <c r="E46" s="42"/>
      <c r="F46" s="43"/>
      <c r="G46" s="50"/>
      <c r="H46" s="51"/>
      <c r="I46" s="42"/>
      <c r="J46" s="42"/>
      <c r="K46" s="67"/>
    </row>
    <row r="47" spans="1:11" ht="27.6" x14ac:dyDescent="0.3">
      <c r="A47" s="17">
        <v>41</v>
      </c>
      <c r="B47" s="38"/>
      <c r="C47" s="39"/>
      <c r="D47" s="42"/>
      <c r="E47" s="42"/>
      <c r="F47" s="43"/>
      <c r="G47" s="50" t="s">
        <v>142</v>
      </c>
      <c r="H47" s="51" t="s">
        <v>67</v>
      </c>
      <c r="I47" s="42">
        <v>24</v>
      </c>
      <c r="J47" s="42">
        <v>78.099999999999994</v>
      </c>
      <c r="K47" s="67">
        <f t="shared" si="10"/>
        <v>1874.3999999999999</v>
      </c>
    </row>
    <row r="48" spans="1:11" x14ac:dyDescent="0.3">
      <c r="A48" s="17">
        <v>42</v>
      </c>
      <c r="B48" s="38"/>
      <c r="C48" s="39"/>
      <c r="D48" s="42"/>
      <c r="E48" s="42"/>
      <c r="F48" s="43"/>
      <c r="G48" s="50" t="s">
        <v>143</v>
      </c>
      <c r="H48" s="51" t="s">
        <v>67</v>
      </c>
      <c r="I48" s="42">
        <v>12</v>
      </c>
      <c r="J48" s="42">
        <v>8.75</v>
      </c>
      <c r="K48" s="67">
        <f t="shared" si="10"/>
        <v>105</v>
      </c>
    </row>
    <row r="49" spans="1:11" x14ac:dyDescent="0.3">
      <c r="A49" s="17">
        <v>46</v>
      </c>
      <c r="B49" s="38"/>
      <c r="C49" s="39"/>
      <c r="D49" s="42"/>
      <c r="E49" s="42"/>
      <c r="F49" s="43"/>
      <c r="G49" s="50" t="s">
        <v>125</v>
      </c>
      <c r="H49" s="51" t="s">
        <v>67</v>
      </c>
      <c r="I49" s="42">
        <v>6</v>
      </c>
      <c r="J49" s="42">
        <v>40</v>
      </c>
      <c r="K49" s="67">
        <f t="shared" si="10"/>
        <v>240</v>
      </c>
    </row>
    <row r="50" spans="1:11" x14ac:dyDescent="0.3">
      <c r="A50" s="17">
        <v>47</v>
      </c>
      <c r="B50" s="38"/>
      <c r="C50" s="39"/>
      <c r="D50" s="42"/>
      <c r="E50" s="42"/>
      <c r="F50" s="43"/>
      <c r="G50" s="50" t="s">
        <v>105</v>
      </c>
      <c r="H50" s="51" t="s">
        <v>67</v>
      </c>
      <c r="I50" s="42">
        <v>9</v>
      </c>
      <c r="J50" s="42">
        <v>0.98</v>
      </c>
      <c r="K50" s="67">
        <f t="shared" si="10"/>
        <v>8.82</v>
      </c>
    </row>
    <row r="51" spans="1:11" x14ac:dyDescent="0.3">
      <c r="A51" s="17">
        <v>48</v>
      </c>
      <c r="B51" s="38"/>
      <c r="C51" s="39"/>
      <c r="D51" s="42"/>
      <c r="E51" s="42"/>
      <c r="F51" s="43"/>
      <c r="G51" s="50" t="s">
        <v>106</v>
      </c>
      <c r="H51" s="51" t="s">
        <v>67</v>
      </c>
      <c r="I51" s="42">
        <v>18</v>
      </c>
      <c r="J51" s="42">
        <v>1.27</v>
      </c>
      <c r="K51" s="67">
        <f t="shared" si="10"/>
        <v>22.86</v>
      </c>
    </row>
    <row r="52" spans="1:11" x14ac:dyDescent="0.3">
      <c r="A52" s="17">
        <v>49</v>
      </c>
      <c r="B52" s="38" t="s">
        <v>110</v>
      </c>
      <c r="C52" s="39" t="s">
        <v>70</v>
      </c>
      <c r="D52" s="42">
        <v>4</v>
      </c>
      <c r="E52" s="42">
        <v>30</v>
      </c>
      <c r="F52" s="43">
        <f t="shared" si="2"/>
        <v>120</v>
      </c>
      <c r="G52" s="69" t="s">
        <v>111</v>
      </c>
      <c r="H52" s="70" t="s">
        <v>67</v>
      </c>
      <c r="I52" s="52">
        <v>2</v>
      </c>
      <c r="J52" s="71">
        <v>50.84</v>
      </c>
      <c r="K52" s="42">
        <f t="shared" ref="K52:K53" si="11">J52*I52</f>
        <v>101.68</v>
      </c>
    </row>
    <row r="53" spans="1:11" ht="27.6" x14ac:dyDescent="0.3">
      <c r="A53" s="108" t="s">
        <v>145</v>
      </c>
      <c r="B53" s="108" t="s">
        <v>144</v>
      </c>
      <c r="C53" s="39" t="s">
        <v>85</v>
      </c>
      <c r="D53" s="42">
        <v>1</v>
      </c>
      <c r="E53" s="42">
        <v>3000</v>
      </c>
      <c r="F53" s="43">
        <f t="shared" si="2"/>
        <v>3000</v>
      </c>
      <c r="G53" s="69"/>
      <c r="H53" s="70"/>
      <c r="I53" s="52"/>
      <c r="J53" s="71"/>
      <c r="K53" s="42">
        <f t="shared" si="11"/>
        <v>0</v>
      </c>
    </row>
    <row r="54" spans="1:11" ht="27.6" x14ac:dyDescent="0.3">
      <c r="A54" s="108" t="s">
        <v>146</v>
      </c>
      <c r="B54" s="72" t="s">
        <v>112</v>
      </c>
      <c r="C54" s="73"/>
      <c r="D54" s="73"/>
      <c r="E54" s="74"/>
      <c r="F54" s="75">
        <f>SUM(F18:F53)</f>
        <v>27695</v>
      </c>
      <c r="G54" s="76" t="s">
        <v>113</v>
      </c>
      <c r="H54" s="73"/>
      <c r="I54" s="73"/>
      <c r="J54" s="73"/>
      <c r="K54" s="75">
        <f>SUM(K18:K53)</f>
        <v>51057.995999999999</v>
      </c>
    </row>
    <row r="55" spans="1:11" x14ac:dyDescent="0.3">
      <c r="A55" s="17">
        <v>50</v>
      </c>
      <c r="B55" s="18" t="s">
        <v>114</v>
      </c>
      <c r="C55" s="37"/>
      <c r="D55" s="21"/>
      <c r="E55" s="21"/>
      <c r="F55" s="78"/>
      <c r="G55" s="79"/>
      <c r="H55" s="80"/>
      <c r="I55" s="21"/>
      <c r="J55" s="21"/>
      <c r="K55" s="21"/>
    </row>
    <row r="56" spans="1:11" x14ac:dyDescent="0.3">
      <c r="A56" s="17">
        <v>51</v>
      </c>
      <c r="B56" s="112"/>
      <c r="C56" s="112"/>
      <c r="D56" s="111"/>
      <c r="E56" s="111"/>
      <c r="F56" s="111"/>
      <c r="G56" s="79"/>
      <c r="H56" s="80"/>
      <c r="I56" s="21"/>
      <c r="J56" s="21"/>
      <c r="K56" s="21"/>
    </row>
    <row r="57" spans="1:11" x14ac:dyDescent="0.3">
      <c r="A57" s="17">
        <v>52</v>
      </c>
      <c r="B57" s="108" t="s">
        <v>147</v>
      </c>
      <c r="C57" s="108" t="s">
        <v>148</v>
      </c>
      <c r="D57" s="42">
        <v>2</v>
      </c>
      <c r="E57" s="42">
        <v>350</v>
      </c>
      <c r="F57" s="42">
        <f>D57*E57</f>
        <v>700</v>
      </c>
      <c r="G57" s="79"/>
      <c r="H57" s="80"/>
      <c r="I57" s="21"/>
      <c r="J57" s="21"/>
      <c r="K57" s="21"/>
    </row>
    <row r="58" spans="1:11" x14ac:dyDescent="0.3">
      <c r="A58" s="17">
        <v>53</v>
      </c>
      <c r="B58" s="81"/>
      <c r="C58" s="39"/>
      <c r="D58" s="82"/>
      <c r="E58" s="42"/>
      <c r="F58" s="42">
        <f>D58*E58</f>
        <v>0</v>
      </c>
      <c r="G58" s="50"/>
      <c r="H58" s="51"/>
      <c r="I58" s="42"/>
      <c r="J58" s="83"/>
      <c r="K58" s="83">
        <f t="shared" ref="K58" si="12">I58*J58</f>
        <v>0</v>
      </c>
    </row>
    <row r="59" spans="1:11" ht="27.6" x14ac:dyDescent="0.3">
      <c r="A59" s="17">
        <v>54</v>
      </c>
      <c r="B59" s="31" t="s">
        <v>115</v>
      </c>
      <c r="C59" s="32"/>
      <c r="D59" s="33"/>
      <c r="E59" s="33"/>
      <c r="F59" s="33">
        <f>SUM(F56:F58)</f>
        <v>700</v>
      </c>
      <c r="G59" s="76" t="s">
        <v>116</v>
      </c>
      <c r="H59" s="34"/>
      <c r="I59" s="33"/>
      <c r="J59" s="85"/>
      <c r="K59" s="75">
        <f>SUM(K58:K58)</f>
        <v>0</v>
      </c>
    </row>
    <row r="60" spans="1:11" x14ac:dyDescent="0.3">
      <c r="A60" s="17">
        <v>55</v>
      </c>
      <c r="B60" s="86"/>
      <c r="C60" s="87"/>
      <c r="D60" s="86"/>
      <c r="E60" s="87"/>
      <c r="F60" s="88"/>
      <c r="G60" s="89" t="s">
        <v>117</v>
      </c>
      <c r="H60" s="90"/>
      <c r="I60" s="91"/>
      <c r="J60" s="91"/>
      <c r="K60" s="92">
        <f>K59+K54+K16</f>
        <v>51057.995999999999</v>
      </c>
    </row>
    <row r="61" spans="1:11" x14ac:dyDescent="0.3">
      <c r="A61" s="17">
        <v>56</v>
      </c>
      <c r="B61" s="89" t="s">
        <v>118</v>
      </c>
      <c r="C61" s="90"/>
      <c r="D61" s="93"/>
      <c r="E61" s="88"/>
      <c r="F61" s="94"/>
      <c r="G61" s="95" t="s">
        <v>119</v>
      </c>
      <c r="H61" s="96">
        <v>7.0000000000000007E-2</v>
      </c>
      <c r="I61" s="91"/>
      <c r="J61" s="91"/>
      <c r="K61" s="92">
        <f>K60*H61</f>
        <v>3574.0597200000002</v>
      </c>
    </row>
    <row r="62" spans="1:11" x14ac:dyDescent="0.3">
      <c r="A62" s="17">
        <v>57</v>
      </c>
      <c r="B62" s="95"/>
      <c r="C62" s="97"/>
      <c r="D62" s="93"/>
      <c r="E62" s="88"/>
      <c r="F62" s="94"/>
      <c r="G62" s="98" t="s">
        <v>120</v>
      </c>
      <c r="H62" s="90"/>
      <c r="I62" s="91"/>
      <c r="J62" s="91"/>
      <c r="K62" s="92">
        <f>K60+K61</f>
        <v>54632.055719999997</v>
      </c>
    </row>
    <row r="63" spans="1:11" ht="15.6" x14ac:dyDescent="0.3">
      <c r="A63" s="101"/>
      <c r="B63" s="98" t="s">
        <v>121</v>
      </c>
      <c r="C63" s="99"/>
      <c r="D63" s="93"/>
      <c r="E63" s="21"/>
      <c r="F63" s="94">
        <f>F61+F54</f>
        <v>27695</v>
      </c>
      <c r="G63" s="98" t="s">
        <v>122</v>
      </c>
      <c r="H63" s="99"/>
      <c r="I63" s="91"/>
      <c r="J63" s="91"/>
      <c r="K63" s="92">
        <f>F63+K62</f>
        <v>82327.055720000004</v>
      </c>
    </row>
    <row r="64" spans="1:11" x14ac:dyDescent="0.3">
      <c r="A64"/>
      <c r="B64" s="100"/>
      <c r="C64" s="99"/>
      <c r="D64" s="100"/>
      <c r="E64" s="99"/>
      <c r="F64" s="100"/>
      <c r="G64" s="98" t="s">
        <v>123</v>
      </c>
      <c r="H64" s="99"/>
      <c r="I64" s="91"/>
      <c r="J64" s="91"/>
      <c r="K64" s="92">
        <f>K65/6</f>
        <v>16465.411144000002</v>
      </c>
    </row>
    <row r="65" spans="1:11" x14ac:dyDescent="0.3">
      <c r="A65"/>
      <c r="B65" s="100"/>
      <c r="C65" s="99"/>
      <c r="D65" s="100"/>
      <c r="E65" s="99"/>
      <c r="F65" s="100"/>
      <c r="G65" s="98" t="s">
        <v>124</v>
      </c>
      <c r="H65" s="99"/>
      <c r="I65" s="91"/>
      <c r="J65" s="91"/>
      <c r="K65" s="92">
        <f>K63*1.2</f>
        <v>98792.466864000002</v>
      </c>
    </row>
    <row r="66" spans="1:11" x14ac:dyDescent="0.3">
      <c r="A66"/>
      <c r="E66" s="12"/>
    </row>
    <row r="67" spans="1:11" x14ac:dyDescent="0.3">
      <c r="A67"/>
      <c r="B67"/>
      <c r="C67"/>
      <c r="D67"/>
      <c r="E67"/>
      <c r="F67"/>
      <c r="G67"/>
      <c r="H67"/>
    </row>
    <row r="68" spans="1:11" x14ac:dyDescent="0.3">
      <c r="A68"/>
      <c r="B68"/>
      <c r="C68"/>
      <c r="D68"/>
      <c r="E68"/>
      <c r="F68"/>
      <c r="G68"/>
      <c r="H68"/>
    </row>
    <row r="69" spans="1:11" x14ac:dyDescent="0.3">
      <c r="A69"/>
      <c r="B69"/>
      <c r="C69"/>
      <c r="D69"/>
      <c r="E69"/>
      <c r="F69"/>
      <c r="G69"/>
      <c r="H69"/>
    </row>
    <row r="70" spans="1:11" x14ac:dyDescent="0.3">
      <c r="A70"/>
      <c r="B70"/>
      <c r="C70"/>
      <c r="D70"/>
      <c r="E70"/>
      <c r="F70"/>
      <c r="G70"/>
      <c r="H70"/>
    </row>
    <row r="71" spans="1:11" x14ac:dyDescent="0.3">
      <c r="A71"/>
      <c r="B71"/>
      <c r="C71"/>
      <c r="D71"/>
      <c r="E71"/>
      <c r="F71"/>
      <c r="G71"/>
      <c r="H71"/>
    </row>
    <row r="72" spans="1:11" x14ac:dyDescent="0.3">
      <c r="A72"/>
      <c r="B72"/>
      <c r="C72"/>
      <c r="D72"/>
      <c r="E72"/>
      <c r="F72"/>
      <c r="G72"/>
      <c r="H72"/>
    </row>
    <row r="73" spans="1:11" x14ac:dyDescent="0.3">
      <c r="A73"/>
      <c r="B73"/>
      <c r="C73"/>
      <c r="D73"/>
      <c r="E73"/>
      <c r="F73"/>
      <c r="G73"/>
      <c r="H73"/>
    </row>
    <row r="74" spans="1:11" x14ac:dyDescent="0.3">
      <c r="A74"/>
      <c r="B74"/>
      <c r="C74"/>
      <c r="D74"/>
      <c r="E74"/>
      <c r="F74"/>
      <c r="G74"/>
      <c r="H74"/>
    </row>
    <row r="75" spans="1:11" x14ac:dyDescent="0.3">
      <c r="A75"/>
      <c r="B75"/>
      <c r="C75"/>
      <c r="D75"/>
      <c r="E75"/>
      <c r="F75"/>
      <c r="G75"/>
      <c r="H75"/>
    </row>
    <row r="76" spans="1:11" x14ac:dyDescent="0.3">
      <c r="A76"/>
      <c r="B76"/>
      <c r="C76"/>
      <c r="D76"/>
      <c r="E76"/>
      <c r="F76"/>
      <c r="G76"/>
      <c r="H76"/>
    </row>
    <row r="77" spans="1:11" x14ac:dyDescent="0.3">
      <c r="A77"/>
      <c r="B77"/>
      <c r="C77"/>
      <c r="D77"/>
      <c r="E77"/>
      <c r="F77"/>
      <c r="G77"/>
      <c r="H77"/>
    </row>
    <row r="78" spans="1:11" x14ac:dyDescent="0.3">
      <c r="A78"/>
      <c r="B78"/>
      <c r="C78"/>
      <c r="D78"/>
      <c r="E78"/>
      <c r="F78"/>
      <c r="G78"/>
      <c r="H78"/>
    </row>
    <row r="79" spans="1:11" x14ac:dyDescent="0.3">
      <c r="A79"/>
      <c r="B79"/>
      <c r="C79"/>
      <c r="D79"/>
      <c r="E79"/>
      <c r="F79"/>
      <c r="G79"/>
      <c r="H79"/>
    </row>
    <row r="80" spans="1:11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B107"/>
      <c r="C107"/>
      <c r="D107"/>
      <c r="E107"/>
      <c r="F107"/>
      <c r="G107"/>
      <c r="H107"/>
    </row>
    <row r="108" spans="1:8" x14ac:dyDescent="0.3">
      <c r="B108"/>
      <c r="C108"/>
      <c r="D108"/>
      <c r="E108"/>
      <c r="F108"/>
      <c r="G108"/>
      <c r="H108"/>
    </row>
    <row r="109" spans="1:8" x14ac:dyDescent="0.3">
      <c r="B109"/>
      <c r="C109"/>
      <c r="D109"/>
      <c r="E109"/>
      <c r="F109"/>
      <c r="G109"/>
      <c r="H109"/>
    </row>
  </sheetData>
  <mergeCells count="5">
    <mergeCell ref="A1:J1"/>
    <mergeCell ref="A2:K2"/>
    <mergeCell ref="A3:K3"/>
    <mergeCell ref="A4:K5"/>
    <mergeCell ref="A6:B6"/>
  </mergeCells>
  <hyperlinks>
    <hyperlink ref="A1:J1" location="Загальна!A1" display="Загальна" xr:uid="{89B1263E-704C-4A49-B0B4-160A5731F61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D1B3-9ACF-402F-B9A5-5D89C3EDAFF8}">
  <dimension ref="A1:K103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x14ac:dyDescent="0.3">
      <c r="A2" s="166" t="s">
        <v>174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x14ac:dyDescent="0.3">
      <c r="A6" s="126"/>
      <c r="B6" s="125" t="s">
        <v>175</v>
      </c>
      <c r="C6" s="126"/>
      <c r="D6" s="126"/>
      <c r="E6" s="126"/>
      <c r="F6" s="126"/>
      <c r="G6" s="126"/>
      <c r="H6" s="126"/>
      <c r="I6" s="126"/>
      <c r="J6" s="126"/>
      <c r="K6" s="126"/>
    </row>
    <row r="7" spans="1:11" x14ac:dyDescent="0.3">
      <c r="A7" s="126"/>
      <c r="B7" s="125"/>
      <c r="C7" s="126"/>
      <c r="D7" s="126"/>
      <c r="E7" s="126"/>
      <c r="F7" s="126"/>
      <c r="G7" s="126"/>
      <c r="H7" s="126"/>
      <c r="I7" s="126"/>
      <c r="J7" s="126"/>
      <c r="K7" s="126"/>
    </row>
    <row r="8" spans="1:11" ht="69" x14ac:dyDescent="0.3">
      <c r="A8" s="13" t="s">
        <v>55</v>
      </c>
      <c r="B8" s="14" t="s">
        <v>56</v>
      </c>
      <c r="C8" s="13" t="s">
        <v>57</v>
      </c>
      <c r="D8" s="15" t="s">
        <v>58</v>
      </c>
      <c r="E8" s="15" t="s">
        <v>59</v>
      </c>
      <c r="F8" s="15" t="s">
        <v>60</v>
      </c>
      <c r="G8" s="13" t="s">
        <v>61</v>
      </c>
      <c r="H8" s="13" t="s">
        <v>62</v>
      </c>
      <c r="I8" s="15" t="s">
        <v>63</v>
      </c>
      <c r="J8" s="15" t="s">
        <v>64</v>
      </c>
      <c r="K8" s="15" t="s">
        <v>65</v>
      </c>
    </row>
    <row r="9" spans="1:11" x14ac:dyDescent="0.3">
      <c r="A9" s="17">
        <v>1</v>
      </c>
      <c r="B9" s="18" t="s">
        <v>66</v>
      </c>
      <c r="C9" s="19"/>
      <c r="D9" s="20"/>
      <c r="E9" s="21"/>
      <c r="F9" s="20"/>
      <c r="G9" s="22"/>
      <c r="H9" s="19"/>
      <c r="I9" s="20"/>
      <c r="J9" s="20"/>
      <c r="K9" s="20"/>
    </row>
    <row r="10" spans="1:11" x14ac:dyDescent="0.3">
      <c r="A10" s="17">
        <v>2</v>
      </c>
      <c r="B10" s="23" t="s">
        <v>69</v>
      </c>
      <c r="C10" s="24" t="s">
        <v>67</v>
      </c>
      <c r="D10" s="128">
        <v>1</v>
      </c>
      <c r="E10" s="25">
        <v>200</v>
      </c>
      <c r="F10" s="27">
        <f t="shared" ref="F10" si="0">E10*D10</f>
        <v>200</v>
      </c>
      <c r="G10" s="22"/>
      <c r="H10" s="19"/>
      <c r="I10" s="20"/>
      <c r="J10" s="20"/>
      <c r="K10" s="20"/>
    </row>
    <row r="11" spans="1:11" x14ac:dyDescent="0.3">
      <c r="A11" s="17">
        <v>3</v>
      </c>
      <c r="B11" s="29"/>
      <c r="C11" s="24"/>
      <c r="D11" s="127"/>
      <c r="E11" s="25"/>
      <c r="F11" s="27"/>
      <c r="G11" s="30"/>
      <c r="H11" s="30"/>
      <c r="I11" s="30"/>
      <c r="J11" s="30"/>
      <c r="K11" s="30"/>
    </row>
    <row r="12" spans="1:11" ht="27.6" x14ac:dyDescent="0.3">
      <c r="A12" s="17">
        <v>4</v>
      </c>
      <c r="B12" s="31" t="s">
        <v>71</v>
      </c>
      <c r="C12" s="32"/>
      <c r="D12" s="33"/>
      <c r="E12" s="33"/>
      <c r="F12" s="33">
        <f>SUM(F10:F11)</f>
        <v>200</v>
      </c>
      <c r="G12" s="31" t="s">
        <v>72</v>
      </c>
      <c r="H12" s="34"/>
      <c r="I12" s="33"/>
      <c r="J12" s="35"/>
      <c r="K12" s="36">
        <f>SUM(K11:K11)</f>
        <v>0</v>
      </c>
    </row>
    <row r="13" spans="1:11" x14ac:dyDescent="0.3">
      <c r="A13" s="17">
        <v>5</v>
      </c>
      <c r="B13" s="18" t="s">
        <v>73</v>
      </c>
      <c r="C13" s="37"/>
      <c r="D13" s="21"/>
      <c r="E13" s="21"/>
      <c r="F13" s="21"/>
      <c r="G13" s="38"/>
      <c r="H13" s="39"/>
      <c r="I13" s="40"/>
      <c r="J13" s="40"/>
      <c r="K13" s="40"/>
    </row>
    <row r="14" spans="1:11" ht="27.6" x14ac:dyDescent="0.3">
      <c r="A14" s="17">
        <v>6</v>
      </c>
      <c r="B14" s="38" t="s">
        <v>74</v>
      </c>
      <c r="C14" s="37" t="s">
        <v>70</v>
      </c>
      <c r="D14" s="42">
        <f>I14+I15</f>
        <v>24</v>
      </c>
      <c r="E14" s="43">
        <v>45</v>
      </c>
      <c r="F14" s="43">
        <f>D14*E14</f>
        <v>1080</v>
      </c>
      <c r="G14" s="44" t="s">
        <v>75</v>
      </c>
      <c r="H14" s="45" t="s">
        <v>76</v>
      </c>
      <c r="I14" s="110">
        <v>0</v>
      </c>
      <c r="J14" s="47">
        <f>369*0.8</f>
        <v>295.2</v>
      </c>
      <c r="K14" s="42">
        <f>J14*I14</f>
        <v>0</v>
      </c>
    </row>
    <row r="15" spans="1:11" x14ac:dyDescent="0.3">
      <c r="A15" s="17">
        <v>7</v>
      </c>
      <c r="B15" s="22"/>
      <c r="C15" s="48"/>
      <c r="D15" s="49"/>
      <c r="E15" s="43"/>
      <c r="F15" s="43"/>
      <c r="G15" s="44" t="s">
        <v>78</v>
      </c>
      <c r="H15" s="45" t="s">
        <v>76</v>
      </c>
      <c r="I15" s="46">
        <v>24</v>
      </c>
      <c r="J15" s="47">
        <f>214*0.8</f>
        <v>171.20000000000002</v>
      </c>
      <c r="K15" s="42">
        <f>J15*I15</f>
        <v>4108.8</v>
      </c>
    </row>
    <row r="16" spans="1:11" ht="27.6" x14ac:dyDescent="0.3">
      <c r="A16" s="17">
        <v>8</v>
      </c>
      <c r="B16" s="22"/>
      <c r="C16" s="48"/>
      <c r="D16" s="49"/>
      <c r="E16" s="43"/>
      <c r="F16" s="43"/>
      <c r="G16" s="50" t="s">
        <v>79</v>
      </c>
      <c r="H16" s="51" t="s">
        <v>76</v>
      </c>
      <c r="I16" s="52">
        <f>D14-2</f>
        <v>22</v>
      </c>
      <c r="J16" s="43">
        <v>20.86</v>
      </c>
      <c r="K16" s="42">
        <f t="shared" ref="K16" si="1">J16*I16</f>
        <v>458.91999999999996</v>
      </c>
    </row>
    <row r="17" spans="1:11" x14ac:dyDescent="0.3">
      <c r="A17" s="17">
        <v>9</v>
      </c>
      <c r="B17" s="22"/>
      <c r="C17" s="48"/>
      <c r="D17" s="49"/>
      <c r="E17" s="43"/>
      <c r="F17" s="43"/>
      <c r="G17" s="50" t="s">
        <v>80</v>
      </c>
      <c r="H17" s="51" t="s">
        <v>81</v>
      </c>
      <c r="I17" s="52">
        <v>1</v>
      </c>
      <c r="J17" s="43">
        <v>66</v>
      </c>
      <c r="K17" s="42">
        <f>J17*I17</f>
        <v>66</v>
      </c>
    </row>
    <row r="18" spans="1:11" x14ac:dyDescent="0.3">
      <c r="A18" s="17">
        <v>11</v>
      </c>
      <c r="B18" s="22"/>
      <c r="C18" s="48"/>
      <c r="D18" s="49"/>
      <c r="E18" s="43"/>
      <c r="F18" s="43"/>
      <c r="G18" s="50" t="s">
        <v>82</v>
      </c>
      <c r="H18" s="51" t="s">
        <v>81</v>
      </c>
      <c r="I18" s="52">
        <v>1</v>
      </c>
      <c r="J18" s="43">
        <f>199*0.8</f>
        <v>159.20000000000002</v>
      </c>
      <c r="K18" s="42">
        <f>J18*I18</f>
        <v>159.20000000000002</v>
      </c>
    </row>
    <row r="19" spans="1:11" ht="27.6" x14ac:dyDescent="0.3">
      <c r="A19" s="17">
        <v>12</v>
      </c>
      <c r="B19" s="22"/>
      <c r="C19" s="48"/>
      <c r="D19" s="49"/>
      <c r="E19" s="43"/>
      <c r="F19" s="43"/>
      <c r="G19" s="50" t="s">
        <v>83</v>
      </c>
      <c r="H19" s="51" t="s">
        <v>81</v>
      </c>
      <c r="I19" s="52">
        <v>1</v>
      </c>
      <c r="J19" s="43">
        <f>81.87*0.8</f>
        <v>65.496000000000009</v>
      </c>
      <c r="K19" s="42">
        <f>J19*I19</f>
        <v>65.496000000000009</v>
      </c>
    </row>
    <row r="20" spans="1:11" ht="27.6" x14ac:dyDescent="0.3">
      <c r="A20" s="17">
        <v>13</v>
      </c>
      <c r="B20" s="38" t="s">
        <v>84</v>
      </c>
      <c r="C20" s="39" t="s">
        <v>85</v>
      </c>
      <c r="D20" s="42">
        <v>1</v>
      </c>
      <c r="E20" s="42">
        <v>8000</v>
      </c>
      <c r="F20" s="43">
        <f t="shared" ref="F20:F47" si="2">D20*E20</f>
        <v>8000</v>
      </c>
      <c r="G20" s="53" t="s">
        <v>86</v>
      </c>
      <c r="H20" s="54" t="s">
        <v>67</v>
      </c>
      <c r="I20" s="43">
        <v>1</v>
      </c>
      <c r="J20" s="55" t="s">
        <v>87</v>
      </c>
      <c r="K20" s="42">
        <v>0</v>
      </c>
    </row>
    <row r="21" spans="1:11" x14ac:dyDescent="0.3">
      <c r="A21" s="17">
        <v>14</v>
      </c>
      <c r="B21" s="38"/>
      <c r="C21" s="39"/>
      <c r="D21" s="42"/>
      <c r="E21" s="42"/>
      <c r="F21" s="43"/>
      <c r="G21" s="53" t="s">
        <v>88</v>
      </c>
      <c r="H21" s="54" t="s">
        <v>89</v>
      </c>
      <c r="I21" s="43">
        <v>1</v>
      </c>
      <c r="J21" s="57">
        <v>200</v>
      </c>
      <c r="K21" s="21">
        <f t="shared" ref="K21:K22" si="3">I21*J21</f>
        <v>200</v>
      </c>
    </row>
    <row r="22" spans="1:11" ht="27.6" x14ac:dyDescent="0.3">
      <c r="A22" s="17">
        <v>15</v>
      </c>
      <c r="B22" s="38" t="s">
        <v>90</v>
      </c>
      <c r="C22" s="39" t="s">
        <v>67</v>
      </c>
      <c r="D22" s="42">
        <v>6</v>
      </c>
      <c r="E22" s="42">
        <v>1000</v>
      </c>
      <c r="F22" s="43">
        <f t="shared" si="2"/>
        <v>6000</v>
      </c>
      <c r="G22" s="50" t="s">
        <v>91</v>
      </c>
      <c r="H22" s="51" t="s">
        <v>76</v>
      </c>
      <c r="I22" s="42">
        <v>3</v>
      </c>
      <c r="J22" s="42">
        <f>983*0.8</f>
        <v>786.40000000000009</v>
      </c>
      <c r="K22" s="21">
        <f t="shared" si="3"/>
        <v>2359.2000000000003</v>
      </c>
    </row>
    <row r="23" spans="1:11" ht="27.6" x14ac:dyDescent="0.3">
      <c r="A23" s="17">
        <v>16</v>
      </c>
      <c r="B23" s="38"/>
      <c r="C23" s="39"/>
      <c r="D23" s="42"/>
      <c r="E23" s="42"/>
      <c r="F23" s="43"/>
      <c r="G23" s="58" t="s">
        <v>204</v>
      </c>
      <c r="H23" s="59" t="s">
        <v>67</v>
      </c>
      <c r="I23" s="60">
        <v>6</v>
      </c>
      <c r="J23" s="61" t="s">
        <v>87</v>
      </c>
      <c r="K23" s="60">
        <v>0</v>
      </c>
    </row>
    <row r="24" spans="1:11" x14ac:dyDescent="0.3">
      <c r="A24" s="17">
        <v>17</v>
      </c>
      <c r="B24" s="38"/>
      <c r="C24" s="39"/>
      <c r="D24" s="42"/>
      <c r="E24" s="42"/>
      <c r="F24" s="62"/>
      <c r="G24" s="134" t="s">
        <v>93</v>
      </c>
      <c r="H24" s="135" t="s">
        <v>67</v>
      </c>
      <c r="I24" s="136">
        <v>1</v>
      </c>
      <c r="J24" s="137">
        <v>11248</v>
      </c>
      <c r="K24" s="138">
        <f>I24*J24</f>
        <v>11248</v>
      </c>
    </row>
    <row r="25" spans="1:11" ht="27.6" x14ac:dyDescent="0.3">
      <c r="A25" s="17">
        <v>18</v>
      </c>
      <c r="B25" s="38"/>
      <c r="C25" s="39"/>
      <c r="D25" s="42"/>
      <c r="E25" s="42"/>
      <c r="F25" s="62"/>
      <c r="G25" s="38" t="s">
        <v>92</v>
      </c>
      <c r="H25" s="45" t="s">
        <v>76</v>
      </c>
      <c r="I25" s="63">
        <v>4</v>
      </c>
      <c r="J25" s="64">
        <f>68*0.8</f>
        <v>54.400000000000006</v>
      </c>
      <c r="K25" s="42">
        <f>J25*I25</f>
        <v>217.60000000000002</v>
      </c>
    </row>
    <row r="26" spans="1:11" ht="27.6" x14ac:dyDescent="0.3">
      <c r="A26" s="17">
        <v>19</v>
      </c>
      <c r="B26" s="38"/>
      <c r="C26" s="39"/>
      <c r="D26" s="42"/>
      <c r="E26" s="42"/>
      <c r="F26" s="62"/>
      <c r="G26" s="129" t="s">
        <v>137</v>
      </c>
      <c r="H26" s="45" t="s">
        <v>76</v>
      </c>
      <c r="I26" s="63">
        <v>10</v>
      </c>
      <c r="J26" s="64">
        <v>205</v>
      </c>
      <c r="K26" s="43">
        <f t="shared" ref="K26:K27" si="4">J26*I26</f>
        <v>2050</v>
      </c>
    </row>
    <row r="27" spans="1:11" ht="27.6" x14ac:dyDescent="0.3">
      <c r="A27" s="17">
        <v>21</v>
      </c>
      <c r="B27" s="38"/>
      <c r="C27" s="39"/>
      <c r="D27" s="42"/>
      <c r="E27" s="42"/>
      <c r="F27" s="62"/>
      <c r="G27" s="129" t="s">
        <v>138</v>
      </c>
      <c r="H27" s="45" t="s">
        <v>76</v>
      </c>
      <c r="I27" s="63">
        <v>10</v>
      </c>
      <c r="J27" s="64">
        <v>205</v>
      </c>
      <c r="K27" s="43">
        <f t="shared" si="4"/>
        <v>2050</v>
      </c>
    </row>
    <row r="28" spans="1:11" x14ac:dyDescent="0.3">
      <c r="A28" s="17">
        <v>20</v>
      </c>
      <c r="B28" s="38"/>
      <c r="C28" s="39"/>
      <c r="D28" s="42"/>
      <c r="E28" s="42"/>
      <c r="F28" s="62"/>
      <c r="G28" s="53" t="s">
        <v>88</v>
      </c>
      <c r="H28" s="54" t="s">
        <v>89</v>
      </c>
      <c r="I28" s="43">
        <v>1</v>
      </c>
      <c r="J28" s="57">
        <v>1000</v>
      </c>
      <c r="K28" s="43">
        <f>I28*J28</f>
        <v>1000</v>
      </c>
    </row>
    <row r="29" spans="1:11" ht="27.6" x14ac:dyDescent="0.3">
      <c r="A29" s="17"/>
      <c r="B29" s="38" t="s">
        <v>95</v>
      </c>
      <c r="C29" s="39" t="s">
        <v>67</v>
      </c>
      <c r="D29" s="42">
        <v>2</v>
      </c>
      <c r="E29" s="42">
        <v>2000</v>
      </c>
      <c r="F29" s="43">
        <f t="shared" si="2"/>
        <v>4000</v>
      </c>
      <c r="G29" s="38" t="s">
        <v>96</v>
      </c>
      <c r="H29" s="45" t="s">
        <v>67</v>
      </c>
      <c r="I29" s="63">
        <f>D29</f>
        <v>2</v>
      </c>
      <c r="J29" s="64">
        <v>7140</v>
      </c>
      <c r="K29" s="43">
        <f>I29*J29</f>
        <v>14280</v>
      </c>
    </row>
    <row r="30" spans="1:11" x14ac:dyDescent="0.3">
      <c r="A30" s="17"/>
      <c r="B30" s="38"/>
      <c r="C30" s="39"/>
      <c r="D30" s="42"/>
      <c r="E30" s="42"/>
      <c r="F30" s="43"/>
      <c r="G30" s="38" t="s">
        <v>97</v>
      </c>
      <c r="H30" s="45" t="s">
        <v>67</v>
      </c>
      <c r="I30" s="63">
        <v>6</v>
      </c>
      <c r="J30" s="64">
        <v>313</v>
      </c>
      <c r="K30" s="43">
        <f>I30*J30</f>
        <v>1878</v>
      </c>
    </row>
    <row r="31" spans="1:11" x14ac:dyDescent="0.3">
      <c r="A31" s="17">
        <v>24</v>
      </c>
      <c r="B31" s="38"/>
      <c r="C31" s="39"/>
      <c r="D31" s="42"/>
      <c r="E31" s="42"/>
      <c r="F31" s="43"/>
      <c r="G31" s="53" t="s">
        <v>88</v>
      </c>
      <c r="H31" s="54" t="s">
        <v>89</v>
      </c>
      <c r="I31" s="43">
        <v>1</v>
      </c>
      <c r="J31" s="57">
        <v>500</v>
      </c>
      <c r="K31" s="43">
        <f>I31*J31</f>
        <v>500</v>
      </c>
    </row>
    <row r="32" spans="1:11" ht="27.6" x14ac:dyDescent="0.3">
      <c r="A32" s="17">
        <v>25</v>
      </c>
      <c r="B32" s="38" t="s">
        <v>139</v>
      </c>
      <c r="C32" s="39" t="s">
        <v>85</v>
      </c>
      <c r="D32" s="42">
        <v>1</v>
      </c>
      <c r="E32" s="42">
        <v>3500</v>
      </c>
      <c r="F32" s="43">
        <f t="shared" si="2"/>
        <v>3500</v>
      </c>
      <c r="G32" s="65" t="s">
        <v>176</v>
      </c>
      <c r="H32" s="66" t="s">
        <v>67</v>
      </c>
      <c r="I32" s="67">
        <v>1</v>
      </c>
      <c r="J32" s="67">
        <v>430</v>
      </c>
      <c r="K32" s="67">
        <f t="shared" ref="K32:K45" si="5">I32*J32</f>
        <v>430</v>
      </c>
    </row>
    <row r="33" spans="1:11" x14ac:dyDescent="0.3">
      <c r="A33" s="17">
        <v>26</v>
      </c>
      <c r="B33" s="38"/>
      <c r="C33" s="39"/>
      <c r="D33" s="42"/>
      <c r="E33" s="42"/>
      <c r="F33" s="43"/>
      <c r="G33" s="65" t="s">
        <v>140</v>
      </c>
      <c r="H33" s="66" t="s">
        <v>67</v>
      </c>
      <c r="I33" s="67">
        <v>2</v>
      </c>
      <c r="J33" s="61">
        <v>459.17</v>
      </c>
      <c r="K33" s="67">
        <f t="shared" si="5"/>
        <v>918.34</v>
      </c>
    </row>
    <row r="34" spans="1:11" x14ac:dyDescent="0.3">
      <c r="A34" s="17">
        <v>27</v>
      </c>
      <c r="B34" s="38"/>
      <c r="C34" s="39"/>
      <c r="D34" s="42"/>
      <c r="E34" s="42"/>
      <c r="F34" s="43"/>
      <c r="G34" s="50" t="s">
        <v>103</v>
      </c>
      <c r="H34" s="51" t="s">
        <v>67</v>
      </c>
      <c r="I34" s="42">
        <v>3</v>
      </c>
      <c r="J34" s="42">
        <v>20</v>
      </c>
      <c r="K34" s="67">
        <f>I34*J34</f>
        <v>60</v>
      </c>
    </row>
    <row r="35" spans="1:11" ht="27.6" x14ac:dyDescent="0.3">
      <c r="A35" s="17">
        <v>28</v>
      </c>
      <c r="B35" s="38"/>
      <c r="C35" s="39"/>
      <c r="D35" s="42"/>
      <c r="E35" s="42"/>
      <c r="F35" s="43"/>
      <c r="G35" s="50" t="s">
        <v>177</v>
      </c>
      <c r="H35" s="51" t="s">
        <v>67</v>
      </c>
      <c r="I35" s="42">
        <v>1</v>
      </c>
      <c r="J35" s="61" t="s">
        <v>87</v>
      </c>
      <c r="K35" s="67">
        <v>0</v>
      </c>
    </row>
    <row r="36" spans="1:11" ht="27.6" x14ac:dyDescent="0.3">
      <c r="A36" s="17">
        <v>30</v>
      </c>
      <c r="B36" s="38" t="s">
        <v>127</v>
      </c>
      <c r="C36" s="39" t="s">
        <v>67</v>
      </c>
      <c r="D36" s="42">
        <v>1</v>
      </c>
      <c r="E36" s="42">
        <v>500</v>
      </c>
      <c r="F36" s="43">
        <f t="shared" ref="F36" si="6">D36*E36</f>
        <v>500</v>
      </c>
      <c r="G36" s="50" t="s">
        <v>213</v>
      </c>
      <c r="H36" s="51" t="s">
        <v>67</v>
      </c>
      <c r="I36" s="42">
        <v>1</v>
      </c>
      <c r="J36" s="42">
        <v>1400</v>
      </c>
      <c r="K36" s="67">
        <f t="shared" ref="K36" si="7">I36*J36</f>
        <v>1400</v>
      </c>
    </row>
    <row r="37" spans="1:11" x14ac:dyDescent="0.3">
      <c r="A37" s="17">
        <v>32</v>
      </c>
      <c r="B37" s="38"/>
      <c r="C37" s="39"/>
      <c r="D37" s="42"/>
      <c r="E37" s="42"/>
      <c r="F37" s="43"/>
      <c r="G37" s="50" t="s">
        <v>214</v>
      </c>
      <c r="H37" s="51" t="s">
        <v>67</v>
      </c>
      <c r="I37" s="42">
        <v>1</v>
      </c>
      <c r="J37" s="42">
        <v>960</v>
      </c>
      <c r="K37" s="67">
        <f t="shared" ref="K37" si="8">I37*J37</f>
        <v>960</v>
      </c>
    </row>
    <row r="38" spans="1:11" x14ac:dyDescent="0.3">
      <c r="A38" s="17">
        <v>33</v>
      </c>
      <c r="B38" s="38"/>
      <c r="C38" s="39"/>
      <c r="D38" s="42"/>
      <c r="E38" s="42"/>
      <c r="F38" s="43"/>
      <c r="G38" s="53" t="s">
        <v>88</v>
      </c>
      <c r="H38" s="54" t="s">
        <v>89</v>
      </c>
      <c r="I38" s="43">
        <v>1</v>
      </c>
      <c r="J38" s="57">
        <v>500</v>
      </c>
      <c r="K38" s="43">
        <f>I38*J38</f>
        <v>500</v>
      </c>
    </row>
    <row r="39" spans="1:11" x14ac:dyDescent="0.3">
      <c r="A39" s="17">
        <v>37</v>
      </c>
      <c r="B39" s="38" t="s">
        <v>202</v>
      </c>
      <c r="C39" s="39" t="s">
        <v>67</v>
      </c>
      <c r="D39" s="42">
        <v>42</v>
      </c>
      <c r="E39" s="42">
        <v>15</v>
      </c>
      <c r="F39" s="43">
        <f t="shared" si="2"/>
        <v>630</v>
      </c>
      <c r="G39" s="50" t="s">
        <v>141</v>
      </c>
      <c r="H39" s="51" t="s">
        <v>67</v>
      </c>
      <c r="I39" s="42">
        <v>8</v>
      </c>
      <c r="J39" s="42">
        <v>232</v>
      </c>
      <c r="K39" s="67">
        <f t="shared" si="5"/>
        <v>1856</v>
      </c>
    </row>
    <row r="40" spans="1:11" x14ac:dyDescent="0.3">
      <c r="A40" s="17">
        <v>38</v>
      </c>
      <c r="B40" s="38"/>
      <c r="C40" s="39"/>
      <c r="D40" s="42"/>
      <c r="E40" s="42"/>
      <c r="F40" s="43"/>
      <c r="G40" s="50"/>
      <c r="H40" s="51"/>
      <c r="I40" s="42"/>
      <c r="J40" s="42"/>
      <c r="K40" s="67"/>
    </row>
    <row r="41" spans="1:11" ht="27.6" x14ac:dyDescent="0.3">
      <c r="A41" s="17"/>
      <c r="B41" s="38"/>
      <c r="C41" s="39"/>
      <c r="D41" s="42"/>
      <c r="E41" s="42"/>
      <c r="F41" s="43"/>
      <c r="G41" s="50" t="s">
        <v>142</v>
      </c>
      <c r="H41" s="51" t="s">
        <v>67</v>
      </c>
      <c r="I41" s="42">
        <v>24</v>
      </c>
      <c r="J41" s="42">
        <v>78.099999999999994</v>
      </c>
      <c r="K41" s="67">
        <f t="shared" si="5"/>
        <v>1874.3999999999999</v>
      </c>
    </row>
    <row r="42" spans="1:11" x14ac:dyDescent="0.3">
      <c r="A42" s="17">
        <v>39</v>
      </c>
      <c r="B42" s="38"/>
      <c r="C42" s="39"/>
      <c r="D42" s="42"/>
      <c r="E42" s="42"/>
      <c r="F42" s="43"/>
      <c r="G42" s="50" t="s">
        <v>143</v>
      </c>
      <c r="H42" s="51" t="s">
        <v>67</v>
      </c>
      <c r="I42" s="42">
        <v>12</v>
      </c>
      <c r="J42" s="42">
        <v>8.75</v>
      </c>
      <c r="K42" s="67">
        <f t="shared" si="5"/>
        <v>105</v>
      </c>
    </row>
    <row r="43" spans="1:11" x14ac:dyDescent="0.3">
      <c r="A43" s="17">
        <v>40</v>
      </c>
      <c r="B43" s="38"/>
      <c r="C43" s="39"/>
      <c r="D43" s="42"/>
      <c r="E43" s="42"/>
      <c r="F43" s="43"/>
      <c r="G43" s="50" t="s">
        <v>125</v>
      </c>
      <c r="H43" s="51" t="s">
        <v>67</v>
      </c>
      <c r="I43" s="42">
        <v>6</v>
      </c>
      <c r="J43" s="42">
        <v>40</v>
      </c>
      <c r="K43" s="67">
        <f t="shared" si="5"/>
        <v>240</v>
      </c>
    </row>
    <row r="44" spans="1:11" x14ac:dyDescent="0.3">
      <c r="A44" s="17">
        <v>41</v>
      </c>
      <c r="B44" s="38"/>
      <c r="C44" s="39"/>
      <c r="D44" s="42"/>
      <c r="E44" s="42"/>
      <c r="F44" s="43"/>
      <c r="G44" s="50" t="s">
        <v>105</v>
      </c>
      <c r="H44" s="51" t="s">
        <v>67</v>
      </c>
      <c r="I44" s="42">
        <v>9</v>
      </c>
      <c r="J44" s="42">
        <v>0.98</v>
      </c>
      <c r="K44" s="67">
        <f t="shared" si="5"/>
        <v>8.82</v>
      </c>
    </row>
    <row r="45" spans="1:11" x14ac:dyDescent="0.3">
      <c r="A45" s="17">
        <v>42</v>
      </c>
      <c r="B45" s="38"/>
      <c r="C45" s="39"/>
      <c r="D45" s="42"/>
      <c r="E45" s="42"/>
      <c r="F45" s="43"/>
      <c r="G45" s="50" t="s">
        <v>106</v>
      </c>
      <c r="H45" s="51" t="s">
        <v>67</v>
      </c>
      <c r="I45" s="42">
        <v>18</v>
      </c>
      <c r="J45" s="42">
        <v>1.27</v>
      </c>
      <c r="K45" s="67">
        <f t="shared" si="5"/>
        <v>22.86</v>
      </c>
    </row>
    <row r="46" spans="1:11" x14ac:dyDescent="0.3">
      <c r="A46" s="17">
        <v>46</v>
      </c>
      <c r="B46" s="38" t="s">
        <v>110</v>
      </c>
      <c r="C46" s="39" t="s">
        <v>70</v>
      </c>
      <c r="D46" s="42">
        <v>4</v>
      </c>
      <c r="E46" s="42">
        <v>30</v>
      </c>
      <c r="F46" s="43">
        <f t="shared" si="2"/>
        <v>120</v>
      </c>
      <c r="G46" s="69" t="s">
        <v>111</v>
      </c>
      <c r="H46" s="70" t="s">
        <v>67</v>
      </c>
      <c r="I46" s="52">
        <v>2</v>
      </c>
      <c r="J46" s="71">
        <v>50.84</v>
      </c>
      <c r="K46" s="42">
        <f t="shared" ref="K46:K47" si="9">J46*I46</f>
        <v>101.68</v>
      </c>
    </row>
    <row r="47" spans="1:11" ht="27.6" x14ac:dyDescent="0.3">
      <c r="A47" s="17">
        <v>47</v>
      </c>
      <c r="B47" s="108" t="s">
        <v>144</v>
      </c>
      <c r="C47" s="39" t="s">
        <v>85</v>
      </c>
      <c r="D47" s="42">
        <v>1</v>
      </c>
      <c r="E47" s="42">
        <v>3000</v>
      </c>
      <c r="F47" s="43">
        <f t="shared" si="2"/>
        <v>3000</v>
      </c>
      <c r="G47" s="69"/>
      <c r="H47" s="70"/>
      <c r="I47" s="52"/>
      <c r="J47" s="71"/>
      <c r="K47" s="42">
        <f t="shared" si="9"/>
        <v>0</v>
      </c>
    </row>
    <row r="48" spans="1:11" ht="27.6" x14ac:dyDescent="0.3">
      <c r="A48" s="17">
        <v>48</v>
      </c>
      <c r="B48" s="72" t="s">
        <v>112</v>
      </c>
      <c r="C48" s="73"/>
      <c r="D48" s="73"/>
      <c r="E48" s="74"/>
      <c r="F48" s="75">
        <f>SUM(F14:F47)</f>
        <v>26830</v>
      </c>
      <c r="G48" s="76" t="s">
        <v>113</v>
      </c>
      <c r="H48" s="73"/>
      <c r="I48" s="73"/>
      <c r="J48" s="73"/>
      <c r="K48" s="75">
        <f>SUM(K14:K47)</f>
        <v>49118.315999999999</v>
      </c>
    </row>
    <row r="49" spans="1:11" x14ac:dyDescent="0.3">
      <c r="A49" s="17">
        <v>49</v>
      </c>
      <c r="B49" s="18" t="s">
        <v>114</v>
      </c>
      <c r="C49" s="37"/>
      <c r="D49" s="21"/>
      <c r="E49" s="21"/>
      <c r="F49" s="78"/>
      <c r="G49" s="79"/>
      <c r="H49" s="80"/>
      <c r="I49" s="21"/>
      <c r="J49" s="21"/>
      <c r="K49" s="21"/>
    </row>
    <row r="50" spans="1:11" x14ac:dyDescent="0.3">
      <c r="A50" s="108" t="s">
        <v>145</v>
      </c>
      <c r="B50" s="112"/>
      <c r="C50" s="112"/>
      <c r="D50" s="111"/>
      <c r="E50" s="111"/>
      <c r="F50" s="111"/>
      <c r="G50" s="79"/>
      <c r="H50" s="80"/>
      <c r="I50" s="21"/>
      <c r="J50" s="21"/>
      <c r="K50" s="21"/>
    </row>
    <row r="51" spans="1:11" x14ac:dyDescent="0.3">
      <c r="A51" s="108" t="s">
        <v>146</v>
      </c>
      <c r="B51" s="108" t="s">
        <v>147</v>
      </c>
      <c r="C51" s="108" t="s">
        <v>148</v>
      </c>
      <c r="D51" s="42">
        <v>2</v>
      </c>
      <c r="E51" s="42">
        <v>350</v>
      </c>
      <c r="F51" s="42">
        <f>D51*E51</f>
        <v>700</v>
      </c>
      <c r="G51" s="79"/>
      <c r="H51" s="80"/>
      <c r="I51" s="21"/>
      <c r="J51" s="21"/>
      <c r="K51" s="21"/>
    </row>
    <row r="52" spans="1:11" x14ac:dyDescent="0.3">
      <c r="A52" s="17">
        <v>50</v>
      </c>
      <c r="B52" s="81"/>
      <c r="C52" s="39"/>
      <c r="D52" s="82"/>
      <c r="E52" s="42"/>
      <c r="F52" s="42">
        <f>D52*E52</f>
        <v>0</v>
      </c>
      <c r="G52" s="50"/>
      <c r="H52" s="51"/>
      <c r="I52" s="42"/>
      <c r="J52" s="83"/>
      <c r="K52" s="83">
        <f t="shared" ref="K52" si="10">I52*J52</f>
        <v>0</v>
      </c>
    </row>
    <row r="53" spans="1:11" ht="27.6" x14ac:dyDescent="0.3">
      <c r="A53" s="17">
        <v>51</v>
      </c>
      <c r="B53" s="31" t="s">
        <v>115</v>
      </c>
      <c r="C53" s="32"/>
      <c r="D53" s="33"/>
      <c r="E53" s="33"/>
      <c r="F53" s="33">
        <f>SUM(F50:F52)</f>
        <v>700</v>
      </c>
      <c r="G53" s="76" t="s">
        <v>116</v>
      </c>
      <c r="H53" s="34"/>
      <c r="I53" s="33"/>
      <c r="J53" s="85"/>
      <c r="K53" s="75">
        <f>SUM(K52:K52)</f>
        <v>0</v>
      </c>
    </row>
    <row r="54" spans="1:11" x14ac:dyDescent="0.3">
      <c r="A54" s="17">
        <v>52</v>
      </c>
      <c r="B54" s="86"/>
      <c r="C54" s="87"/>
      <c r="D54" s="86"/>
      <c r="E54" s="87"/>
      <c r="F54" s="88"/>
      <c r="G54" s="89" t="s">
        <v>117</v>
      </c>
      <c r="H54" s="90"/>
      <c r="I54" s="91"/>
      <c r="J54" s="91"/>
      <c r="K54" s="92">
        <f>K53+K48+K12</f>
        <v>49118.315999999999</v>
      </c>
    </row>
    <row r="55" spans="1:11" x14ac:dyDescent="0.3">
      <c r="A55" s="17">
        <v>53</v>
      </c>
      <c r="B55" s="89" t="s">
        <v>118</v>
      </c>
      <c r="C55" s="90"/>
      <c r="D55" s="93"/>
      <c r="E55" s="88"/>
      <c r="F55" s="94"/>
      <c r="G55" s="95" t="s">
        <v>119</v>
      </c>
      <c r="H55" s="96">
        <v>7.0000000000000007E-2</v>
      </c>
      <c r="I55" s="91"/>
      <c r="J55" s="91"/>
      <c r="K55" s="92">
        <f>K54*H55</f>
        <v>3438.2821200000003</v>
      </c>
    </row>
    <row r="56" spans="1:11" x14ac:dyDescent="0.3">
      <c r="A56" s="17">
        <v>54</v>
      </c>
      <c r="B56" s="95"/>
      <c r="C56" s="97"/>
      <c r="D56" s="93"/>
      <c r="E56" s="88"/>
      <c r="F56" s="94"/>
      <c r="G56" s="98" t="s">
        <v>120</v>
      </c>
      <c r="H56" s="90"/>
      <c r="I56" s="91"/>
      <c r="J56" s="91"/>
      <c r="K56" s="92">
        <f>K54+K55</f>
        <v>52556.598120000002</v>
      </c>
    </row>
    <row r="57" spans="1:11" x14ac:dyDescent="0.3">
      <c r="A57" s="12"/>
      <c r="B57" s="98" t="s">
        <v>121</v>
      </c>
      <c r="C57" s="99"/>
      <c r="D57" s="93"/>
      <c r="E57" s="21"/>
      <c r="F57" s="94">
        <f>F55+F48</f>
        <v>26830</v>
      </c>
      <c r="G57" s="98" t="s">
        <v>122</v>
      </c>
      <c r="H57" s="99"/>
      <c r="I57" s="91"/>
      <c r="J57" s="91"/>
      <c r="K57" s="92">
        <f>F57+K56</f>
        <v>79386.59812000001</v>
      </c>
    </row>
    <row r="58" spans="1:11" x14ac:dyDescent="0.3">
      <c r="A58"/>
      <c r="B58" s="100"/>
      <c r="C58" s="99"/>
      <c r="D58" s="100"/>
      <c r="E58" s="99"/>
      <c r="F58" s="100"/>
      <c r="G58" s="98" t="s">
        <v>123</v>
      </c>
      <c r="H58" s="99"/>
      <c r="I58" s="91"/>
      <c r="J58" s="91"/>
      <c r="K58" s="92">
        <f>K59/6</f>
        <v>15877.319624000002</v>
      </c>
    </row>
    <row r="59" spans="1:11" x14ac:dyDescent="0.3">
      <c r="A59"/>
      <c r="B59" s="100"/>
      <c r="C59" s="99"/>
      <c r="D59" s="100"/>
      <c r="E59" s="99"/>
      <c r="F59" s="100"/>
      <c r="G59" s="98" t="s">
        <v>124</v>
      </c>
      <c r="H59" s="99"/>
      <c r="I59" s="91"/>
      <c r="J59" s="91"/>
      <c r="K59" s="92">
        <f>K57*1.2</f>
        <v>95263.917744000006</v>
      </c>
    </row>
    <row r="60" spans="1:11" x14ac:dyDescent="0.3">
      <c r="A60"/>
      <c r="E60" s="12"/>
      <c r="K60"/>
    </row>
    <row r="61" spans="1:11" x14ac:dyDescent="0.3">
      <c r="A61"/>
      <c r="B61"/>
      <c r="C61"/>
      <c r="D61"/>
      <c r="E61"/>
      <c r="F61"/>
      <c r="G61"/>
      <c r="K61"/>
    </row>
    <row r="62" spans="1:11" x14ac:dyDescent="0.3">
      <c r="A62"/>
      <c r="B62"/>
      <c r="C62"/>
      <c r="D62"/>
      <c r="E62"/>
      <c r="F62"/>
      <c r="G62"/>
      <c r="K62"/>
    </row>
    <row r="63" spans="1:11" x14ac:dyDescent="0.3">
      <c r="A63"/>
      <c r="B63"/>
      <c r="C63"/>
      <c r="D63"/>
      <c r="E63"/>
      <c r="F63"/>
      <c r="G63"/>
      <c r="K63"/>
    </row>
    <row r="64" spans="1:11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</sheetData>
  <mergeCells count="4">
    <mergeCell ref="A1:J1"/>
    <mergeCell ref="A2:K2"/>
    <mergeCell ref="A3:K3"/>
    <mergeCell ref="A4:K5"/>
  </mergeCells>
  <hyperlinks>
    <hyperlink ref="A1:J1" location="Загальна!A1" display="Загальна" xr:uid="{CE585728-1208-40A8-B34F-FF32BA81DE6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4721-0E75-442B-88A9-A7DFEE0830B2}">
  <dimension ref="A1:K105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x14ac:dyDescent="0.3">
      <c r="A2" s="166" t="s">
        <v>170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x14ac:dyDescent="0.3">
      <c r="A6" s="126"/>
      <c r="B6" s="125" t="s">
        <v>158</v>
      </c>
      <c r="C6" s="126"/>
      <c r="D6" s="126"/>
      <c r="E6" s="126"/>
      <c r="F6" s="126"/>
      <c r="G6" s="126"/>
      <c r="H6" s="126"/>
      <c r="I6" s="126"/>
      <c r="J6" s="126"/>
      <c r="K6" s="126"/>
    </row>
    <row r="7" spans="1:11" x14ac:dyDescent="0.3">
      <c r="A7" s="126"/>
      <c r="B7" s="125"/>
      <c r="C7" s="126"/>
      <c r="D7" s="126"/>
      <c r="E7" s="126"/>
      <c r="F7" s="126"/>
      <c r="G7" s="126"/>
      <c r="H7" s="126"/>
      <c r="I7" s="126"/>
      <c r="J7" s="126"/>
      <c r="K7" s="126"/>
    </row>
    <row r="8" spans="1:11" ht="69" x14ac:dyDescent="0.3">
      <c r="A8" s="13" t="s">
        <v>55</v>
      </c>
      <c r="B8" s="14" t="s">
        <v>56</v>
      </c>
      <c r="C8" s="13" t="s">
        <v>57</v>
      </c>
      <c r="D8" s="15" t="s">
        <v>58</v>
      </c>
      <c r="E8" s="15" t="s">
        <v>59</v>
      </c>
      <c r="F8" s="15" t="s">
        <v>60</v>
      </c>
      <c r="G8" s="13" t="s">
        <v>61</v>
      </c>
      <c r="H8" s="13" t="s">
        <v>62</v>
      </c>
      <c r="I8" s="15" t="s">
        <v>63</v>
      </c>
      <c r="J8" s="15" t="s">
        <v>64</v>
      </c>
      <c r="K8" s="15" t="s">
        <v>65</v>
      </c>
    </row>
    <row r="9" spans="1:11" x14ac:dyDescent="0.3">
      <c r="A9" s="17">
        <v>1</v>
      </c>
      <c r="B9" s="18" t="s">
        <v>66</v>
      </c>
      <c r="C9" s="19"/>
      <c r="D9" s="20"/>
      <c r="E9" s="21"/>
      <c r="F9" s="20"/>
      <c r="G9" s="22"/>
      <c r="H9" s="19"/>
      <c r="I9" s="20"/>
      <c r="J9" s="20"/>
      <c r="K9" s="20"/>
    </row>
    <row r="10" spans="1:11" x14ac:dyDescent="0.3">
      <c r="A10" s="17">
        <v>2</v>
      </c>
      <c r="B10" s="23" t="s">
        <v>171</v>
      </c>
      <c r="C10" s="24" t="s">
        <v>67</v>
      </c>
      <c r="D10" s="25">
        <v>1</v>
      </c>
      <c r="E10" s="26">
        <v>150</v>
      </c>
      <c r="F10" s="27">
        <f t="shared" ref="F10:F12" si="0">E10*D10</f>
        <v>150</v>
      </c>
      <c r="G10" s="22"/>
      <c r="H10" s="19"/>
      <c r="I10" s="20"/>
      <c r="J10" s="20"/>
      <c r="K10" s="20"/>
    </row>
    <row r="11" spans="1:11" x14ac:dyDescent="0.3">
      <c r="A11" s="17">
        <v>3</v>
      </c>
      <c r="B11" s="23" t="s">
        <v>134</v>
      </c>
      <c r="C11" s="24" t="s">
        <v>67</v>
      </c>
      <c r="D11" s="128">
        <v>1</v>
      </c>
      <c r="E11" s="25">
        <v>200</v>
      </c>
      <c r="F11" s="27">
        <f t="shared" si="0"/>
        <v>200</v>
      </c>
      <c r="G11" s="22"/>
      <c r="H11" s="19"/>
      <c r="I11" s="20"/>
      <c r="J11" s="20"/>
      <c r="K11" s="20"/>
    </row>
    <row r="12" spans="1:11" x14ac:dyDescent="0.3">
      <c r="A12" s="17">
        <v>4</v>
      </c>
      <c r="B12" s="29" t="s">
        <v>172</v>
      </c>
      <c r="C12" s="24" t="s">
        <v>70</v>
      </c>
      <c r="D12" s="25">
        <v>6</v>
      </c>
      <c r="E12" s="25">
        <v>15</v>
      </c>
      <c r="F12" s="27">
        <f t="shared" si="0"/>
        <v>90</v>
      </c>
      <c r="G12" s="30"/>
      <c r="H12" s="30"/>
      <c r="I12" s="30"/>
      <c r="J12" s="30"/>
      <c r="K12" s="30"/>
    </row>
    <row r="13" spans="1:11" ht="27.6" x14ac:dyDescent="0.3">
      <c r="A13" s="17">
        <v>5</v>
      </c>
      <c r="B13" s="31" t="s">
        <v>71</v>
      </c>
      <c r="C13" s="32"/>
      <c r="D13" s="33"/>
      <c r="E13" s="33"/>
      <c r="F13" s="33">
        <f>SUM(F10:F12)</f>
        <v>440</v>
      </c>
      <c r="G13" s="31" t="s">
        <v>72</v>
      </c>
      <c r="H13" s="34"/>
      <c r="I13" s="33"/>
      <c r="J13" s="35"/>
      <c r="K13" s="36">
        <f>SUM(K12:K12)</f>
        <v>0</v>
      </c>
    </row>
    <row r="14" spans="1:11" x14ac:dyDescent="0.3">
      <c r="A14" s="17">
        <v>6</v>
      </c>
      <c r="B14" s="18" t="s">
        <v>73</v>
      </c>
      <c r="C14" s="37"/>
      <c r="D14" s="21"/>
      <c r="E14" s="21"/>
      <c r="F14" s="21"/>
      <c r="G14" s="38"/>
      <c r="H14" s="39"/>
      <c r="I14" s="40"/>
      <c r="J14" s="40"/>
      <c r="K14" s="40"/>
    </row>
    <row r="15" spans="1:11" ht="27.6" x14ac:dyDescent="0.3">
      <c r="A15" s="17">
        <v>7</v>
      </c>
      <c r="B15" s="38" t="s">
        <v>74</v>
      </c>
      <c r="C15" s="37" t="s">
        <v>70</v>
      </c>
      <c r="D15" s="42">
        <f>I15+I16</f>
        <v>24</v>
      </c>
      <c r="E15" s="43">
        <v>45</v>
      </c>
      <c r="F15" s="43">
        <f>D15*E15</f>
        <v>1080</v>
      </c>
      <c r="G15" s="44" t="s">
        <v>75</v>
      </c>
      <c r="H15" s="39" t="s">
        <v>76</v>
      </c>
      <c r="I15" s="151">
        <v>18</v>
      </c>
      <c r="J15" s="152">
        <f>369*0.8</f>
        <v>295.2</v>
      </c>
      <c r="K15" s="42">
        <f>J15*I15</f>
        <v>5313.5999999999995</v>
      </c>
    </row>
    <row r="16" spans="1:11" ht="27.6" x14ac:dyDescent="0.3">
      <c r="A16" s="17">
        <v>8</v>
      </c>
      <c r="B16" s="22"/>
      <c r="C16" s="48"/>
      <c r="D16" s="49"/>
      <c r="E16" s="43"/>
      <c r="F16" s="43"/>
      <c r="G16" s="44" t="s">
        <v>173</v>
      </c>
      <c r="H16" s="39" t="s">
        <v>76</v>
      </c>
      <c r="I16" s="151">
        <v>6</v>
      </c>
      <c r="J16" s="153" t="s">
        <v>87</v>
      </c>
      <c r="K16" s="42">
        <v>0</v>
      </c>
    </row>
    <row r="17" spans="1:11" ht="27.6" x14ac:dyDescent="0.3">
      <c r="A17" s="17">
        <v>9</v>
      </c>
      <c r="B17" s="22"/>
      <c r="C17" s="48"/>
      <c r="D17" s="49"/>
      <c r="E17" s="43"/>
      <c r="F17" s="43"/>
      <c r="G17" s="50" t="s">
        <v>79</v>
      </c>
      <c r="H17" s="51" t="s">
        <v>76</v>
      </c>
      <c r="I17" s="52">
        <f>D15-2</f>
        <v>22</v>
      </c>
      <c r="J17" s="43">
        <v>20.86</v>
      </c>
      <c r="K17" s="42">
        <f t="shared" ref="K17" si="1">J17*I17</f>
        <v>458.91999999999996</v>
      </c>
    </row>
    <row r="18" spans="1:11" x14ac:dyDescent="0.3">
      <c r="A18" s="17">
        <v>10</v>
      </c>
      <c r="B18" s="22"/>
      <c r="C18" s="48"/>
      <c r="D18" s="49"/>
      <c r="E18" s="43"/>
      <c r="F18" s="43"/>
      <c r="G18" s="50" t="s">
        <v>80</v>
      </c>
      <c r="H18" s="51" t="s">
        <v>81</v>
      </c>
      <c r="I18" s="52">
        <v>1</v>
      </c>
      <c r="J18" s="43">
        <v>66</v>
      </c>
      <c r="K18" s="42">
        <f>J18*I18</f>
        <v>66</v>
      </c>
    </row>
    <row r="19" spans="1:11" x14ac:dyDescent="0.3">
      <c r="A19" s="17">
        <v>11</v>
      </c>
      <c r="B19" s="22"/>
      <c r="C19" s="48"/>
      <c r="D19" s="49"/>
      <c r="E19" s="43"/>
      <c r="F19" s="43"/>
      <c r="G19" s="50" t="s">
        <v>82</v>
      </c>
      <c r="H19" s="51" t="s">
        <v>81</v>
      </c>
      <c r="I19" s="52">
        <v>1</v>
      </c>
      <c r="J19" s="43">
        <f>199*0.8</f>
        <v>159.20000000000002</v>
      </c>
      <c r="K19" s="42">
        <f>J19*I19</f>
        <v>159.20000000000002</v>
      </c>
    </row>
    <row r="20" spans="1:11" ht="27.6" x14ac:dyDescent="0.3">
      <c r="A20" s="17">
        <v>12</v>
      </c>
      <c r="B20" s="22"/>
      <c r="C20" s="48"/>
      <c r="D20" s="49"/>
      <c r="E20" s="43"/>
      <c r="F20" s="43"/>
      <c r="G20" s="50" t="s">
        <v>83</v>
      </c>
      <c r="H20" s="51" t="s">
        <v>81</v>
      </c>
      <c r="I20" s="52">
        <v>1</v>
      </c>
      <c r="J20" s="43">
        <f>81.87*0.8</f>
        <v>65.496000000000009</v>
      </c>
      <c r="K20" s="42">
        <f>J20*I20</f>
        <v>65.496000000000009</v>
      </c>
    </row>
    <row r="21" spans="1:11" ht="27.6" x14ac:dyDescent="0.3">
      <c r="A21" s="17">
        <v>13</v>
      </c>
      <c r="B21" s="38" t="s">
        <v>84</v>
      </c>
      <c r="C21" s="39" t="s">
        <v>85</v>
      </c>
      <c r="D21" s="42">
        <v>1</v>
      </c>
      <c r="E21" s="42">
        <v>8000</v>
      </c>
      <c r="F21" s="43">
        <f t="shared" ref="F21:F49" si="2">D21*E21</f>
        <v>8000</v>
      </c>
      <c r="G21" s="53" t="s">
        <v>86</v>
      </c>
      <c r="H21" s="54" t="s">
        <v>67</v>
      </c>
      <c r="I21" s="43">
        <v>1</v>
      </c>
      <c r="J21" s="55" t="s">
        <v>87</v>
      </c>
      <c r="K21" s="42">
        <v>0</v>
      </c>
    </row>
    <row r="22" spans="1:11" x14ac:dyDescent="0.3">
      <c r="A22" s="17">
        <v>14</v>
      </c>
      <c r="B22" s="38"/>
      <c r="C22" s="39"/>
      <c r="D22" s="42"/>
      <c r="E22" s="42"/>
      <c r="F22" s="43"/>
      <c r="G22" s="53" t="s">
        <v>88</v>
      </c>
      <c r="H22" s="54" t="s">
        <v>89</v>
      </c>
      <c r="I22" s="43">
        <v>1</v>
      </c>
      <c r="J22" s="57">
        <v>200</v>
      </c>
      <c r="K22" s="21">
        <f t="shared" ref="K22:K23" si="3">I22*J22</f>
        <v>200</v>
      </c>
    </row>
    <row r="23" spans="1:11" ht="27.6" x14ac:dyDescent="0.3">
      <c r="A23" s="17">
        <v>15</v>
      </c>
      <c r="B23" s="38" t="s">
        <v>90</v>
      </c>
      <c r="C23" s="39" t="s">
        <v>67</v>
      </c>
      <c r="D23" s="42">
        <v>6</v>
      </c>
      <c r="E23" s="42">
        <v>1000</v>
      </c>
      <c r="F23" s="43">
        <f t="shared" si="2"/>
        <v>6000</v>
      </c>
      <c r="G23" s="50" t="s">
        <v>91</v>
      </c>
      <c r="H23" s="51" t="s">
        <v>76</v>
      </c>
      <c r="I23" s="42">
        <v>3</v>
      </c>
      <c r="J23" s="42">
        <f>983*0.8</f>
        <v>786.40000000000009</v>
      </c>
      <c r="K23" s="21">
        <f t="shared" si="3"/>
        <v>2359.2000000000003</v>
      </c>
    </row>
    <row r="24" spans="1:11" ht="27.6" x14ac:dyDescent="0.3">
      <c r="A24" s="17">
        <v>16</v>
      </c>
      <c r="B24" s="38"/>
      <c r="C24" s="39"/>
      <c r="D24" s="42"/>
      <c r="E24" s="42"/>
      <c r="F24" s="43"/>
      <c r="G24" s="58" t="s">
        <v>205</v>
      </c>
      <c r="H24" s="59" t="s">
        <v>67</v>
      </c>
      <c r="I24" s="60">
        <v>6</v>
      </c>
      <c r="J24" s="61" t="s">
        <v>87</v>
      </c>
      <c r="K24" s="60">
        <v>0</v>
      </c>
    </row>
    <row r="25" spans="1:11" x14ac:dyDescent="0.3">
      <c r="A25" s="17">
        <v>17</v>
      </c>
      <c r="B25" s="38"/>
      <c r="C25" s="39"/>
      <c r="D25" s="42"/>
      <c r="E25" s="42"/>
      <c r="F25" s="62"/>
      <c r="G25" s="134" t="s">
        <v>93</v>
      </c>
      <c r="H25" s="135" t="s">
        <v>67</v>
      </c>
      <c r="I25" s="136">
        <v>1</v>
      </c>
      <c r="J25" s="137">
        <v>11248</v>
      </c>
      <c r="K25" s="138">
        <f>I25*J25</f>
        <v>11248</v>
      </c>
    </row>
    <row r="26" spans="1:11" ht="27.6" x14ac:dyDescent="0.3">
      <c r="A26" s="17">
        <v>18</v>
      </c>
      <c r="B26" s="38"/>
      <c r="C26" s="39"/>
      <c r="D26" s="42"/>
      <c r="E26" s="42"/>
      <c r="F26" s="62"/>
      <c r="G26" s="38" t="s">
        <v>92</v>
      </c>
      <c r="H26" s="45" t="s">
        <v>76</v>
      </c>
      <c r="I26" s="63">
        <v>4</v>
      </c>
      <c r="J26" s="64">
        <f>68*0.8</f>
        <v>54.400000000000006</v>
      </c>
      <c r="K26" s="42">
        <f>J26*I26</f>
        <v>217.60000000000002</v>
      </c>
    </row>
    <row r="27" spans="1:11" ht="27.6" x14ac:dyDescent="0.3">
      <c r="A27" s="17">
        <v>19</v>
      </c>
      <c r="B27" s="38"/>
      <c r="C27" s="39"/>
      <c r="D27" s="42"/>
      <c r="E27" s="42"/>
      <c r="F27" s="62"/>
      <c r="G27" s="129" t="s">
        <v>137</v>
      </c>
      <c r="H27" s="45" t="s">
        <v>76</v>
      </c>
      <c r="I27" s="63">
        <v>10</v>
      </c>
      <c r="J27" s="64">
        <v>205</v>
      </c>
      <c r="K27" s="43">
        <f t="shared" ref="K27:K28" si="4">J27*I27</f>
        <v>2050</v>
      </c>
    </row>
    <row r="28" spans="1:11" ht="27.6" x14ac:dyDescent="0.3">
      <c r="A28" s="17">
        <v>20</v>
      </c>
      <c r="B28" s="38"/>
      <c r="C28" s="39"/>
      <c r="D28" s="42"/>
      <c r="E28" s="42"/>
      <c r="F28" s="62"/>
      <c r="G28" s="129" t="s">
        <v>138</v>
      </c>
      <c r="H28" s="45" t="s">
        <v>76</v>
      </c>
      <c r="I28" s="63">
        <v>10</v>
      </c>
      <c r="J28" s="64">
        <v>205</v>
      </c>
      <c r="K28" s="43">
        <f t="shared" si="4"/>
        <v>2050</v>
      </c>
    </row>
    <row r="29" spans="1:11" x14ac:dyDescent="0.3">
      <c r="A29" s="17">
        <v>21</v>
      </c>
      <c r="B29" s="38"/>
      <c r="C29" s="39"/>
      <c r="D29" s="42"/>
      <c r="E29" s="42"/>
      <c r="F29" s="62"/>
      <c r="G29" s="53" t="s">
        <v>88</v>
      </c>
      <c r="H29" s="54" t="s">
        <v>89</v>
      </c>
      <c r="I29" s="43">
        <v>1</v>
      </c>
      <c r="J29" s="57">
        <v>1000</v>
      </c>
      <c r="K29" s="43">
        <f>I29*J29</f>
        <v>1000</v>
      </c>
    </row>
    <row r="30" spans="1:11" ht="27.6" x14ac:dyDescent="0.3">
      <c r="A30" s="17">
        <v>22</v>
      </c>
      <c r="B30" s="38" t="s">
        <v>95</v>
      </c>
      <c r="C30" s="39" t="s">
        <v>67</v>
      </c>
      <c r="D30" s="42">
        <v>2</v>
      </c>
      <c r="E30" s="42">
        <v>2000</v>
      </c>
      <c r="F30" s="43">
        <f t="shared" si="2"/>
        <v>4000</v>
      </c>
      <c r="G30" s="38" t="s">
        <v>96</v>
      </c>
      <c r="H30" s="45" t="s">
        <v>67</v>
      </c>
      <c r="I30" s="63">
        <f>D30</f>
        <v>2</v>
      </c>
      <c r="J30" s="64">
        <v>7140</v>
      </c>
      <c r="K30" s="43">
        <f>I30*J30</f>
        <v>14280</v>
      </c>
    </row>
    <row r="31" spans="1:11" x14ac:dyDescent="0.3">
      <c r="A31" s="17">
        <v>23</v>
      </c>
      <c r="B31" s="38"/>
      <c r="C31" s="39"/>
      <c r="D31" s="42"/>
      <c r="E31" s="42"/>
      <c r="F31" s="43"/>
      <c r="G31" s="38" t="s">
        <v>97</v>
      </c>
      <c r="H31" s="45" t="s">
        <v>67</v>
      </c>
      <c r="I31" s="63">
        <v>6</v>
      </c>
      <c r="J31" s="64">
        <v>313</v>
      </c>
      <c r="K31" s="43">
        <f>I31*J31</f>
        <v>1878</v>
      </c>
    </row>
    <row r="32" spans="1:11" x14ac:dyDescent="0.3">
      <c r="A32" s="17">
        <v>24</v>
      </c>
      <c r="B32" s="38"/>
      <c r="C32" s="39"/>
      <c r="D32" s="42"/>
      <c r="E32" s="42"/>
      <c r="F32" s="43"/>
      <c r="G32" s="53" t="s">
        <v>88</v>
      </c>
      <c r="H32" s="54" t="s">
        <v>89</v>
      </c>
      <c r="I32" s="43">
        <v>1</v>
      </c>
      <c r="J32" s="57">
        <v>500</v>
      </c>
      <c r="K32" s="43">
        <f>I32*J32</f>
        <v>500</v>
      </c>
    </row>
    <row r="33" spans="1:11" ht="27.6" x14ac:dyDescent="0.3">
      <c r="A33" s="17">
        <v>25</v>
      </c>
      <c r="B33" s="38" t="s">
        <v>139</v>
      </c>
      <c r="C33" s="39" t="s">
        <v>85</v>
      </c>
      <c r="D33" s="42">
        <v>1</v>
      </c>
      <c r="E33" s="42">
        <v>3500</v>
      </c>
      <c r="F33" s="43">
        <f t="shared" si="2"/>
        <v>3500</v>
      </c>
      <c r="G33" s="65" t="s">
        <v>98</v>
      </c>
      <c r="H33" s="66" t="s">
        <v>67</v>
      </c>
      <c r="I33" s="67">
        <v>1</v>
      </c>
      <c r="J33" s="67">
        <f>980*0.8</f>
        <v>784</v>
      </c>
      <c r="K33" s="67">
        <f t="shared" ref="K33:K47" si="5">I33*J33</f>
        <v>784</v>
      </c>
    </row>
    <row r="34" spans="1:11" x14ac:dyDescent="0.3">
      <c r="A34" s="17">
        <v>26</v>
      </c>
      <c r="B34" s="38"/>
      <c r="C34" s="39"/>
      <c r="D34" s="42"/>
      <c r="E34" s="42"/>
      <c r="F34" s="43"/>
      <c r="G34" s="65" t="s">
        <v>99</v>
      </c>
      <c r="H34" s="66" t="s">
        <v>67</v>
      </c>
      <c r="I34" s="67">
        <v>1</v>
      </c>
      <c r="J34" s="67">
        <f>944*0.8</f>
        <v>755.2</v>
      </c>
      <c r="K34" s="67">
        <f t="shared" si="5"/>
        <v>755.2</v>
      </c>
    </row>
    <row r="35" spans="1:11" x14ac:dyDescent="0.3">
      <c r="A35" s="17">
        <v>27</v>
      </c>
      <c r="B35" s="38"/>
      <c r="C35" s="39"/>
      <c r="D35" s="42"/>
      <c r="E35" s="42"/>
      <c r="F35" s="43"/>
      <c r="G35" s="65" t="s">
        <v>140</v>
      </c>
      <c r="H35" s="66" t="s">
        <v>67</v>
      </c>
      <c r="I35" s="67">
        <v>1</v>
      </c>
      <c r="J35" s="61">
        <v>459.17</v>
      </c>
      <c r="K35" s="67">
        <v>0</v>
      </c>
    </row>
    <row r="36" spans="1:11" x14ac:dyDescent="0.3">
      <c r="A36" s="17">
        <v>28</v>
      </c>
      <c r="B36" s="38"/>
      <c r="C36" s="39"/>
      <c r="D36" s="42"/>
      <c r="E36" s="42"/>
      <c r="F36" s="43"/>
      <c r="G36" s="50" t="s">
        <v>101</v>
      </c>
      <c r="H36" s="51" t="s">
        <v>67</v>
      </c>
      <c r="I36" s="42">
        <v>1</v>
      </c>
      <c r="J36" s="42">
        <v>1876.8</v>
      </c>
      <c r="K36" s="67">
        <f t="shared" si="5"/>
        <v>1876.8</v>
      </c>
    </row>
    <row r="37" spans="1:11" x14ac:dyDescent="0.3">
      <c r="A37" s="17">
        <v>29</v>
      </c>
      <c r="B37" s="38"/>
      <c r="C37" s="39"/>
      <c r="D37" s="42"/>
      <c r="E37" s="42"/>
      <c r="F37" s="43"/>
      <c r="G37" s="50" t="s">
        <v>103</v>
      </c>
      <c r="H37" s="51" t="s">
        <v>67</v>
      </c>
      <c r="I37" s="42">
        <v>3</v>
      </c>
      <c r="J37" s="42">
        <v>20</v>
      </c>
      <c r="K37" s="67">
        <f t="shared" si="5"/>
        <v>60</v>
      </c>
    </row>
    <row r="38" spans="1:11" ht="27.6" x14ac:dyDescent="0.3">
      <c r="A38" s="17">
        <v>30</v>
      </c>
      <c r="B38" s="38" t="s">
        <v>127</v>
      </c>
      <c r="C38" s="39" t="s">
        <v>67</v>
      </c>
      <c r="D38" s="42">
        <v>1</v>
      </c>
      <c r="E38" s="42">
        <v>500</v>
      </c>
      <c r="F38" s="43">
        <f t="shared" ref="F38" si="6">D38*E38</f>
        <v>500</v>
      </c>
      <c r="G38" s="50" t="s">
        <v>213</v>
      </c>
      <c r="H38" s="51" t="s">
        <v>67</v>
      </c>
      <c r="I38" s="42">
        <v>1</v>
      </c>
      <c r="J38" s="42">
        <v>1400</v>
      </c>
      <c r="K38" s="67">
        <f t="shared" si="5"/>
        <v>1400</v>
      </c>
    </row>
    <row r="39" spans="1:11" x14ac:dyDescent="0.3">
      <c r="A39" s="17">
        <v>31</v>
      </c>
      <c r="B39" s="38"/>
      <c r="C39" s="39"/>
      <c r="D39" s="42"/>
      <c r="E39" s="42"/>
      <c r="F39" s="43"/>
      <c r="G39" s="50" t="s">
        <v>214</v>
      </c>
      <c r="H39" s="51" t="s">
        <v>67</v>
      </c>
      <c r="I39" s="42">
        <v>1</v>
      </c>
      <c r="J39" s="42">
        <v>960</v>
      </c>
      <c r="K39" s="67">
        <f t="shared" si="5"/>
        <v>960</v>
      </c>
    </row>
    <row r="40" spans="1:11" x14ac:dyDescent="0.3">
      <c r="A40" s="17">
        <v>32</v>
      </c>
      <c r="B40" s="38"/>
      <c r="C40" s="39"/>
      <c r="D40" s="42"/>
      <c r="E40" s="42"/>
      <c r="F40" s="43"/>
      <c r="G40" s="53" t="s">
        <v>88</v>
      </c>
      <c r="H40" s="54" t="s">
        <v>89</v>
      </c>
      <c r="I40" s="43">
        <v>1</v>
      </c>
      <c r="J40" s="57">
        <v>500</v>
      </c>
      <c r="K40" s="43">
        <f>I40*J40</f>
        <v>500</v>
      </c>
    </row>
    <row r="41" spans="1:11" x14ac:dyDescent="0.3">
      <c r="A41" s="17">
        <v>33</v>
      </c>
      <c r="B41" s="38" t="s">
        <v>202</v>
      </c>
      <c r="C41" s="39" t="s">
        <v>67</v>
      </c>
      <c r="D41" s="42">
        <v>42</v>
      </c>
      <c r="E41" s="42">
        <v>15</v>
      </c>
      <c r="F41" s="43">
        <f t="shared" si="2"/>
        <v>630</v>
      </c>
      <c r="G41" s="53" t="s">
        <v>141</v>
      </c>
      <c r="H41" s="54" t="s">
        <v>67</v>
      </c>
      <c r="I41" s="43">
        <v>8</v>
      </c>
      <c r="J41" s="43">
        <v>232</v>
      </c>
      <c r="K41" s="118">
        <f t="shared" si="5"/>
        <v>1856</v>
      </c>
    </row>
    <row r="42" spans="1:11" x14ac:dyDescent="0.3">
      <c r="A42" s="17">
        <v>34</v>
      </c>
      <c r="B42" s="38"/>
      <c r="C42" s="39"/>
      <c r="D42" s="42"/>
      <c r="E42" s="42"/>
      <c r="F42" s="43"/>
      <c r="G42" s="53"/>
      <c r="H42" s="54"/>
      <c r="I42" s="43"/>
      <c r="J42" s="43"/>
      <c r="K42" s="118"/>
    </row>
    <row r="43" spans="1:11" ht="27.6" x14ac:dyDescent="0.3">
      <c r="A43" s="17">
        <v>35</v>
      </c>
      <c r="B43" s="38"/>
      <c r="C43" s="39"/>
      <c r="D43" s="42"/>
      <c r="E43" s="42"/>
      <c r="F43" s="43"/>
      <c r="G43" s="53" t="s">
        <v>142</v>
      </c>
      <c r="H43" s="54" t="s">
        <v>67</v>
      </c>
      <c r="I43" s="43">
        <v>24</v>
      </c>
      <c r="J43" s="43">
        <v>78.099999999999994</v>
      </c>
      <c r="K43" s="118">
        <f t="shared" si="5"/>
        <v>1874.3999999999999</v>
      </c>
    </row>
    <row r="44" spans="1:11" x14ac:dyDescent="0.3">
      <c r="A44" s="17">
        <v>36</v>
      </c>
      <c r="B44" s="38"/>
      <c r="C44" s="39"/>
      <c r="D44" s="42"/>
      <c r="E44" s="42"/>
      <c r="F44" s="43"/>
      <c r="G44" s="53" t="s">
        <v>143</v>
      </c>
      <c r="H44" s="54" t="s">
        <v>67</v>
      </c>
      <c r="I44" s="43">
        <v>12</v>
      </c>
      <c r="J44" s="43">
        <v>8.75</v>
      </c>
      <c r="K44" s="118">
        <f t="shared" si="5"/>
        <v>105</v>
      </c>
    </row>
    <row r="45" spans="1:11" x14ac:dyDescent="0.3">
      <c r="A45" s="17">
        <v>37</v>
      </c>
      <c r="B45" s="38"/>
      <c r="C45" s="39"/>
      <c r="D45" s="42"/>
      <c r="E45" s="42"/>
      <c r="F45" s="43"/>
      <c r="G45" s="50" t="s">
        <v>125</v>
      </c>
      <c r="H45" s="51" t="s">
        <v>67</v>
      </c>
      <c r="I45" s="42">
        <v>6</v>
      </c>
      <c r="J45" s="42">
        <v>40</v>
      </c>
      <c r="K45" s="67">
        <f t="shared" si="5"/>
        <v>240</v>
      </c>
    </row>
    <row r="46" spans="1:11" x14ac:dyDescent="0.3">
      <c r="A46" s="17">
        <v>38</v>
      </c>
      <c r="B46" s="38"/>
      <c r="C46" s="39"/>
      <c r="D46" s="42"/>
      <c r="E46" s="42"/>
      <c r="F46" s="43"/>
      <c r="G46" s="50" t="s">
        <v>105</v>
      </c>
      <c r="H46" s="51" t="s">
        <v>67</v>
      </c>
      <c r="I46" s="42">
        <v>9</v>
      </c>
      <c r="J46" s="42">
        <v>0.98</v>
      </c>
      <c r="K46" s="67">
        <f t="shared" si="5"/>
        <v>8.82</v>
      </c>
    </row>
    <row r="47" spans="1:11" x14ac:dyDescent="0.3">
      <c r="A47" s="17">
        <v>39</v>
      </c>
      <c r="B47" s="38"/>
      <c r="C47" s="39"/>
      <c r="D47" s="42"/>
      <c r="E47" s="42"/>
      <c r="F47" s="43"/>
      <c r="G47" s="50" t="s">
        <v>106</v>
      </c>
      <c r="H47" s="51" t="s">
        <v>67</v>
      </c>
      <c r="I47" s="42">
        <v>18</v>
      </c>
      <c r="J47" s="42">
        <v>1.27</v>
      </c>
      <c r="K47" s="67">
        <f t="shared" si="5"/>
        <v>22.86</v>
      </c>
    </row>
    <row r="48" spans="1:11" ht="27.6" x14ac:dyDescent="0.3">
      <c r="A48" s="17">
        <v>40</v>
      </c>
      <c r="B48" s="38" t="s">
        <v>110</v>
      </c>
      <c r="C48" s="39" t="s">
        <v>70</v>
      </c>
      <c r="D48" s="42">
        <v>2</v>
      </c>
      <c r="E48" s="42">
        <v>30</v>
      </c>
      <c r="F48" s="43">
        <f t="shared" si="2"/>
        <v>60</v>
      </c>
      <c r="G48" s="69" t="s">
        <v>111</v>
      </c>
      <c r="H48" s="70" t="s">
        <v>67</v>
      </c>
      <c r="I48" s="52">
        <v>1</v>
      </c>
      <c r="J48" s="153" t="s">
        <v>87</v>
      </c>
      <c r="K48" s="42">
        <v>0</v>
      </c>
    </row>
    <row r="49" spans="1:11" ht="27.6" x14ac:dyDescent="0.3">
      <c r="A49" s="17">
        <v>41</v>
      </c>
      <c r="B49" s="108" t="s">
        <v>144</v>
      </c>
      <c r="C49" s="39" t="s">
        <v>85</v>
      </c>
      <c r="D49" s="42">
        <v>1</v>
      </c>
      <c r="E49" s="42">
        <v>3000</v>
      </c>
      <c r="F49" s="43">
        <f t="shared" si="2"/>
        <v>3000</v>
      </c>
      <c r="G49" s="69"/>
      <c r="H49" s="70"/>
      <c r="I49" s="52"/>
      <c r="J49" s="71"/>
      <c r="K49" s="42">
        <f t="shared" ref="K49" si="7">J49*I49</f>
        <v>0</v>
      </c>
    </row>
    <row r="50" spans="1:11" ht="27.6" x14ac:dyDescent="0.3">
      <c r="A50" s="17">
        <v>42</v>
      </c>
      <c r="B50" s="72" t="s">
        <v>112</v>
      </c>
      <c r="C50" s="73"/>
      <c r="D50" s="73"/>
      <c r="E50" s="74"/>
      <c r="F50" s="75">
        <f>SUM(F15:F49)</f>
        <v>26770</v>
      </c>
      <c r="G50" s="76" t="s">
        <v>113</v>
      </c>
      <c r="H50" s="73"/>
      <c r="I50" s="73"/>
      <c r="J50" s="73"/>
      <c r="K50" s="75">
        <f>SUM(K15:K49)</f>
        <v>52289.095999999998</v>
      </c>
    </row>
    <row r="51" spans="1:11" x14ac:dyDescent="0.3">
      <c r="A51" s="17">
        <v>43</v>
      </c>
      <c r="B51" s="18" t="s">
        <v>114</v>
      </c>
      <c r="C51" s="37"/>
      <c r="D51" s="21"/>
      <c r="E51" s="21"/>
      <c r="F51" s="78"/>
      <c r="G51" s="79"/>
      <c r="H51" s="80"/>
      <c r="I51" s="21"/>
      <c r="J51" s="21"/>
      <c r="K51" s="21"/>
    </row>
    <row r="52" spans="1:11" x14ac:dyDescent="0.3">
      <c r="A52" s="17">
        <v>44</v>
      </c>
      <c r="B52" s="112"/>
      <c r="C52" s="112"/>
      <c r="D52" s="111"/>
      <c r="E52" s="111"/>
      <c r="F52" s="111"/>
      <c r="G52" s="79"/>
      <c r="H52" s="80"/>
      <c r="I52" s="21"/>
      <c r="J52" s="21"/>
      <c r="K52" s="21"/>
    </row>
    <row r="53" spans="1:11" x14ac:dyDescent="0.3">
      <c r="A53" s="17">
        <v>45</v>
      </c>
      <c r="B53" s="108" t="s">
        <v>147</v>
      </c>
      <c r="C53" s="108" t="s">
        <v>148</v>
      </c>
      <c r="D53" s="42">
        <v>2</v>
      </c>
      <c r="E53" s="42">
        <v>350</v>
      </c>
      <c r="F53" s="42">
        <f>D53*E53</f>
        <v>700</v>
      </c>
      <c r="G53" s="79"/>
      <c r="H53" s="80"/>
      <c r="I53" s="21"/>
      <c r="J53" s="21"/>
      <c r="K53" s="21"/>
    </row>
    <row r="54" spans="1:11" x14ac:dyDescent="0.3">
      <c r="A54" s="17">
        <v>46</v>
      </c>
      <c r="B54" s="81"/>
      <c r="C54" s="39"/>
      <c r="D54" s="82"/>
      <c r="E54" s="42"/>
      <c r="F54" s="42">
        <f>D54*E54</f>
        <v>0</v>
      </c>
      <c r="G54" s="50"/>
      <c r="H54" s="51"/>
      <c r="I54" s="42"/>
      <c r="J54" s="83"/>
      <c r="K54" s="83">
        <f t="shared" ref="K54" si="8">I54*J54</f>
        <v>0</v>
      </c>
    </row>
    <row r="55" spans="1:11" ht="27.6" x14ac:dyDescent="0.3">
      <c r="A55" s="17">
        <v>47</v>
      </c>
      <c r="B55" s="31" t="s">
        <v>115</v>
      </c>
      <c r="C55" s="32"/>
      <c r="D55" s="33"/>
      <c r="E55" s="33"/>
      <c r="F55" s="33">
        <f>SUM(F52:F54)</f>
        <v>700</v>
      </c>
      <c r="G55" s="76" t="s">
        <v>116</v>
      </c>
      <c r="H55" s="34"/>
      <c r="I55" s="33"/>
      <c r="J55" s="85"/>
      <c r="K55" s="75">
        <f>SUM(K54:K54)</f>
        <v>0</v>
      </c>
    </row>
    <row r="56" spans="1:11" x14ac:dyDescent="0.3">
      <c r="A56" s="17">
        <v>48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K55+K50+K13</f>
        <v>52289.095999999998</v>
      </c>
    </row>
    <row r="57" spans="1:11" x14ac:dyDescent="0.3">
      <c r="A57" s="17">
        <v>49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3660.2367200000003</v>
      </c>
    </row>
    <row r="58" spans="1:11" x14ac:dyDescent="0.3">
      <c r="A58" s="17">
        <v>50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55949.332719999999</v>
      </c>
    </row>
    <row r="59" spans="1:11" x14ac:dyDescent="0.3">
      <c r="A59" s="17">
        <v>51</v>
      </c>
      <c r="B59" s="98" t="s">
        <v>121</v>
      </c>
      <c r="C59" s="99"/>
      <c r="D59" s="93"/>
      <c r="E59" s="21"/>
      <c r="F59" s="94">
        <f>F57+F50</f>
        <v>26770</v>
      </c>
      <c r="G59" s="98" t="s">
        <v>122</v>
      </c>
      <c r="H59" s="99"/>
      <c r="I59" s="91"/>
      <c r="J59" s="91"/>
      <c r="K59" s="92">
        <f>F59+K58</f>
        <v>82719.332720000006</v>
      </c>
    </row>
    <row r="60" spans="1:11" x14ac:dyDescent="0.3">
      <c r="A60" s="17">
        <v>52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16543.866544</v>
      </c>
    </row>
    <row r="61" spans="1:11" x14ac:dyDescent="0.3">
      <c r="A61" s="17">
        <v>53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99263.19926400001</v>
      </c>
    </row>
    <row r="62" spans="1:11" x14ac:dyDescent="0.3">
      <c r="A62"/>
      <c r="E62" s="12"/>
      <c r="K62"/>
    </row>
    <row r="63" spans="1:11" x14ac:dyDescent="0.3">
      <c r="A63"/>
      <c r="B63"/>
      <c r="C63"/>
      <c r="D63"/>
      <c r="E63"/>
      <c r="F63"/>
      <c r="G63"/>
      <c r="K63"/>
    </row>
    <row r="64" spans="1:11" x14ac:dyDescent="0.3">
      <c r="A64"/>
      <c r="B64"/>
      <c r="C64"/>
      <c r="D64"/>
      <c r="E64"/>
      <c r="F64"/>
      <c r="G64"/>
      <c r="K64"/>
    </row>
    <row r="65" spans="1:11" x14ac:dyDescent="0.3">
      <c r="A65"/>
      <c r="B65"/>
      <c r="C65"/>
      <c r="D65"/>
      <c r="E65"/>
      <c r="F65"/>
      <c r="G65"/>
      <c r="K65"/>
    </row>
    <row r="66" spans="1:11" x14ac:dyDescent="0.3">
      <c r="A66"/>
      <c r="B66"/>
      <c r="C66"/>
      <c r="D66"/>
      <c r="E66"/>
      <c r="F66"/>
      <c r="G66"/>
      <c r="H66"/>
    </row>
    <row r="67" spans="1:11" x14ac:dyDescent="0.3">
      <c r="A67"/>
      <c r="B67"/>
      <c r="C67"/>
      <c r="D67"/>
      <c r="E67"/>
      <c r="F67"/>
      <c r="G67"/>
      <c r="H67"/>
    </row>
    <row r="68" spans="1:11" x14ac:dyDescent="0.3">
      <c r="A68"/>
      <c r="B68"/>
      <c r="C68"/>
      <c r="D68"/>
      <c r="E68"/>
      <c r="F68"/>
      <c r="G68"/>
      <c r="H68"/>
    </row>
    <row r="69" spans="1:11" x14ac:dyDescent="0.3">
      <c r="A69"/>
      <c r="B69"/>
      <c r="C69"/>
      <c r="D69"/>
      <c r="E69"/>
      <c r="F69"/>
      <c r="G69"/>
      <c r="H69"/>
    </row>
    <row r="70" spans="1:11" x14ac:dyDescent="0.3">
      <c r="A70"/>
      <c r="B70"/>
      <c r="C70"/>
      <c r="D70"/>
      <c r="E70"/>
      <c r="F70"/>
      <c r="G70"/>
      <c r="H70"/>
    </row>
    <row r="71" spans="1:11" x14ac:dyDescent="0.3">
      <c r="A71"/>
      <c r="B71"/>
      <c r="C71"/>
      <c r="D71"/>
      <c r="E71"/>
      <c r="F71"/>
      <c r="G71"/>
      <c r="H71"/>
    </row>
    <row r="72" spans="1:11" x14ac:dyDescent="0.3">
      <c r="A72"/>
      <c r="B72"/>
      <c r="C72"/>
      <c r="D72"/>
      <c r="E72"/>
      <c r="F72"/>
      <c r="G72"/>
      <c r="H72"/>
    </row>
    <row r="73" spans="1:11" x14ac:dyDescent="0.3">
      <c r="A73"/>
      <c r="B73"/>
      <c r="C73"/>
      <c r="D73"/>
      <c r="E73"/>
      <c r="F73"/>
      <c r="G73"/>
      <c r="H73"/>
    </row>
    <row r="74" spans="1:11" x14ac:dyDescent="0.3">
      <c r="A74"/>
      <c r="B74"/>
      <c r="C74"/>
      <c r="D74"/>
      <c r="E74"/>
      <c r="F74"/>
      <c r="G74"/>
      <c r="H74"/>
    </row>
    <row r="75" spans="1:11" x14ac:dyDescent="0.3">
      <c r="A75"/>
      <c r="B75"/>
      <c r="C75"/>
      <c r="D75"/>
      <c r="E75"/>
      <c r="F75"/>
      <c r="G75"/>
      <c r="H75"/>
    </row>
    <row r="76" spans="1:11" x14ac:dyDescent="0.3">
      <c r="A76"/>
      <c r="B76"/>
      <c r="C76"/>
      <c r="D76"/>
      <c r="E76"/>
      <c r="F76"/>
      <c r="G76"/>
      <c r="H76"/>
    </row>
    <row r="77" spans="1:11" x14ac:dyDescent="0.3">
      <c r="A77"/>
      <c r="B77"/>
      <c r="C77"/>
      <c r="D77"/>
      <c r="E77"/>
      <c r="F77"/>
      <c r="G77"/>
      <c r="H77"/>
    </row>
    <row r="78" spans="1:11" x14ac:dyDescent="0.3">
      <c r="A78"/>
      <c r="B78"/>
      <c r="C78"/>
      <c r="D78"/>
      <c r="E78"/>
      <c r="F78"/>
      <c r="G78"/>
      <c r="H78"/>
    </row>
    <row r="79" spans="1:11" x14ac:dyDescent="0.3">
      <c r="A79"/>
      <c r="B79"/>
      <c r="C79"/>
      <c r="D79"/>
      <c r="E79"/>
      <c r="F79"/>
      <c r="G79"/>
      <c r="H79"/>
    </row>
    <row r="80" spans="1:11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B105"/>
      <c r="C105"/>
      <c r="D105"/>
      <c r="E105"/>
      <c r="F105"/>
      <c r="G105"/>
      <c r="H105"/>
    </row>
  </sheetData>
  <mergeCells count="4">
    <mergeCell ref="A1:J1"/>
    <mergeCell ref="A2:K2"/>
    <mergeCell ref="A3:K3"/>
    <mergeCell ref="A4:K5"/>
  </mergeCells>
  <hyperlinks>
    <hyperlink ref="A1:J1" location="Загальна!A1" display="Загальна" xr:uid="{CD15D2CE-5837-4D2D-AEE9-F9C76F9B63A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0FC1-BFF0-4302-88FD-9DB882DBCF0A}">
  <dimension ref="A1:K105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ht="14.4" customHeight="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ht="14.4" customHeight="1" x14ac:dyDescent="0.3">
      <c r="A2" s="166" t="s">
        <v>159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14.4" customHeight="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14.4" customHeight="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26"/>
      <c r="B5" s="125" t="s">
        <v>166</v>
      </c>
      <c r="C5" s="126"/>
      <c r="D5" s="126"/>
      <c r="E5" s="126"/>
      <c r="F5" s="126"/>
      <c r="G5" s="126"/>
      <c r="H5" s="126"/>
      <c r="I5" s="126"/>
      <c r="J5" s="126"/>
      <c r="K5" s="126"/>
    </row>
    <row r="6" spans="1:11" x14ac:dyDescent="0.3">
      <c r="A6" s="126"/>
      <c r="B6" s="125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69" x14ac:dyDescent="0.3">
      <c r="A7" s="13" t="s">
        <v>55</v>
      </c>
      <c r="B7" s="14" t="s">
        <v>56</v>
      </c>
      <c r="C7" s="13" t="s">
        <v>57</v>
      </c>
      <c r="D7" s="15" t="s">
        <v>58</v>
      </c>
      <c r="E7" s="15" t="s">
        <v>59</v>
      </c>
      <c r="F7" s="15" t="s">
        <v>60</v>
      </c>
      <c r="G7" s="13" t="s">
        <v>61</v>
      </c>
      <c r="H7" s="13" t="s">
        <v>62</v>
      </c>
      <c r="I7" s="15" t="s">
        <v>63</v>
      </c>
      <c r="J7" s="15" t="s">
        <v>64</v>
      </c>
      <c r="K7" s="15" t="s">
        <v>65</v>
      </c>
    </row>
    <row r="8" spans="1:11" x14ac:dyDescent="0.3">
      <c r="A8" s="17">
        <v>1</v>
      </c>
      <c r="B8" s="18" t="s">
        <v>66</v>
      </c>
      <c r="C8" s="19"/>
      <c r="D8" s="20"/>
      <c r="E8" s="21"/>
      <c r="F8" s="20"/>
      <c r="G8" s="22"/>
      <c r="H8" s="19"/>
      <c r="I8" s="20"/>
      <c r="J8" s="20"/>
      <c r="K8" s="20"/>
    </row>
    <row r="9" spans="1:11" x14ac:dyDescent="0.3">
      <c r="A9" s="17">
        <v>2</v>
      </c>
      <c r="B9" s="29" t="s">
        <v>163</v>
      </c>
      <c r="C9" s="24" t="s">
        <v>70</v>
      </c>
      <c r="D9" s="25">
        <v>12</v>
      </c>
      <c r="E9" s="25">
        <v>15</v>
      </c>
      <c r="F9" s="27">
        <f t="shared" ref="F9" si="0">E9*D9</f>
        <v>180</v>
      </c>
      <c r="G9" s="30"/>
      <c r="H9" s="30"/>
      <c r="I9" s="30"/>
      <c r="J9" s="30"/>
      <c r="K9" s="30"/>
    </row>
    <row r="10" spans="1:11" ht="27.6" x14ac:dyDescent="0.3">
      <c r="A10" s="17">
        <v>3</v>
      </c>
      <c r="B10" s="31" t="s">
        <v>71</v>
      </c>
      <c r="C10" s="32"/>
      <c r="D10" s="33"/>
      <c r="E10" s="33"/>
      <c r="F10" s="33">
        <f>SUM(F9:F9)</f>
        <v>180</v>
      </c>
      <c r="G10" s="31" t="s">
        <v>72</v>
      </c>
      <c r="H10" s="34"/>
      <c r="I10" s="33"/>
      <c r="J10" s="35"/>
      <c r="K10" s="36">
        <f>SUM(K9:K9)</f>
        <v>0</v>
      </c>
    </row>
    <row r="11" spans="1:11" x14ac:dyDescent="0.3">
      <c r="A11" s="17">
        <v>4</v>
      </c>
      <c r="B11" s="18" t="s">
        <v>73</v>
      </c>
      <c r="C11" s="37"/>
      <c r="D11" s="21"/>
      <c r="E11" s="21"/>
      <c r="F11" s="21"/>
      <c r="G11" s="38"/>
      <c r="H11" s="39"/>
      <c r="I11" s="40"/>
      <c r="J11" s="40"/>
      <c r="K11" s="40"/>
    </row>
    <row r="12" spans="1:11" ht="27.6" x14ac:dyDescent="0.3">
      <c r="A12" s="17">
        <v>5</v>
      </c>
      <c r="B12" s="38" t="s">
        <v>74</v>
      </c>
      <c r="C12" s="37" t="s">
        <v>70</v>
      </c>
      <c r="D12" s="42">
        <f>I12+I13</f>
        <v>19</v>
      </c>
      <c r="E12" s="43">
        <v>45</v>
      </c>
      <c r="F12" s="43">
        <f>D12*E12</f>
        <v>855</v>
      </c>
      <c r="G12" s="44"/>
      <c r="H12" s="45"/>
      <c r="I12" s="110"/>
      <c r="J12" s="47"/>
      <c r="K12" s="42"/>
    </row>
    <row r="13" spans="1:11" x14ac:dyDescent="0.3">
      <c r="A13" s="17">
        <v>6</v>
      </c>
      <c r="B13" s="22"/>
      <c r="C13" s="48"/>
      <c r="D13" s="49"/>
      <c r="E13" s="43"/>
      <c r="F13" s="43"/>
      <c r="G13" s="44" t="s">
        <v>78</v>
      </c>
      <c r="H13" s="45" t="s">
        <v>76</v>
      </c>
      <c r="I13" s="46">
        <v>19</v>
      </c>
      <c r="J13" s="47">
        <f>214*0.8</f>
        <v>171.20000000000002</v>
      </c>
      <c r="K13" s="42">
        <f>J13*I13</f>
        <v>3252.8</v>
      </c>
    </row>
    <row r="14" spans="1:11" ht="27.6" x14ac:dyDescent="0.3">
      <c r="A14" s="17">
        <v>7</v>
      </c>
      <c r="B14" s="22"/>
      <c r="C14" s="48"/>
      <c r="D14" s="49"/>
      <c r="E14" s="43"/>
      <c r="F14" s="43"/>
      <c r="G14" s="50" t="s">
        <v>79</v>
      </c>
      <c r="H14" s="51" t="s">
        <v>76</v>
      </c>
      <c r="I14" s="149">
        <v>15</v>
      </c>
      <c r="J14" s="43">
        <v>20.86</v>
      </c>
      <c r="K14" s="42">
        <f t="shared" ref="K14" si="1">J14*I14</f>
        <v>312.89999999999998</v>
      </c>
    </row>
    <row r="15" spans="1:11" x14ac:dyDescent="0.3">
      <c r="A15" s="17">
        <v>8</v>
      </c>
      <c r="B15" s="22"/>
      <c r="C15" s="48"/>
      <c r="D15" s="49"/>
      <c r="E15" s="43"/>
      <c r="F15" s="43"/>
      <c r="G15" s="50" t="s">
        <v>80</v>
      </c>
      <c r="H15" s="51" t="s">
        <v>81</v>
      </c>
      <c r="I15" s="52">
        <v>1</v>
      </c>
      <c r="J15" s="43">
        <v>66</v>
      </c>
      <c r="K15" s="42">
        <f>J15*I15</f>
        <v>66</v>
      </c>
    </row>
    <row r="16" spans="1:11" ht="41.4" x14ac:dyDescent="0.3">
      <c r="A16" s="17">
        <v>9</v>
      </c>
      <c r="B16" s="38" t="s">
        <v>200</v>
      </c>
      <c r="C16" s="39" t="s">
        <v>85</v>
      </c>
      <c r="D16" s="42">
        <v>1</v>
      </c>
      <c r="E16" s="42">
        <v>5000</v>
      </c>
      <c r="F16" s="43">
        <f t="shared" ref="F16:F45" si="2">D16*E16</f>
        <v>5000</v>
      </c>
      <c r="G16" s="50" t="s">
        <v>201</v>
      </c>
      <c r="H16" s="54" t="s">
        <v>67</v>
      </c>
      <c r="I16" s="43">
        <v>1</v>
      </c>
      <c r="J16" s="55" t="s">
        <v>87</v>
      </c>
      <c r="K16" s="42">
        <v>0</v>
      </c>
    </row>
    <row r="17" spans="1:11" x14ac:dyDescent="0.3">
      <c r="A17" s="17">
        <v>10</v>
      </c>
      <c r="B17" s="38"/>
      <c r="C17" s="39"/>
      <c r="D17" s="42"/>
      <c r="E17" s="42"/>
      <c r="F17" s="43"/>
      <c r="G17" s="53" t="s">
        <v>88</v>
      </c>
      <c r="H17" s="54" t="s">
        <v>89</v>
      </c>
      <c r="I17" s="43">
        <v>1</v>
      </c>
      <c r="J17" s="57">
        <v>200</v>
      </c>
      <c r="K17" s="21">
        <f t="shared" ref="K17:K18" si="3">I17*J17</f>
        <v>200</v>
      </c>
    </row>
    <row r="18" spans="1:11" ht="27.6" x14ac:dyDescent="0.3">
      <c r="A18" s="17">
        <v>11</v>
      </c>
      <c r="B18" s="38" t="s">
        <v>90</v>
      </c>
      <c r="C18" s="39" t="s">
        <v>67</v>
      </c>
      <c r="D18" s="42">
        <v>4</v>
      </c>
      <c r="E18" s="42">
        <v>1000</v>
      </c>
      <c r="F18" s="43">
        <f t="shared" si="2"/>
        <v>4000</v>
      </c>
      <c r="G18" s="50" t="s">
        <v>91</v>
      </c>
      <c r="H18" s="51" t="s">
        <v>76</v>
      </c>
      <c r="I18" s="42">
        <v>2</v>
      </c>
      <c r="J18" s="42">
        <f>983*0.8</f>
        <v>786.40000000000009</v>
      </c>
      <c r="K18" s="21">
        <f t="shared" si="3"/>
        <v>1572.8000000000002</v>
      </c>
    </row>
    <row r="19" spans="1:11" ht="27.6" x14ac:dyDescent="0.3">
      <c r="A19" s="17">
        <v>12</v>
      </c>
      <c r="B19" s="38"/>
      <c r="C19" s="39"/>
      <c r="D19" s="42"/>
      <c r="E19" s="42"/>
      <c r="F19" s="43"/>
      <c r="G19" s="115" t="s">
        <v>205</v>
      </c>
      <c r="H19" s="116" t="s">
        <v>67</v>
      </c>
      <c r="I19" s="117">
        <v>4</v>
      </c>
      <c r="J19" s="145" t="s">
        <v>87</v>
      </c>
      <c r="K19" s="117">
        <v>0</v>
      </c>
    </row>
    <row r="20" spans="1:11" x14ac:dyDescent="0.3">
      <c r="A20" s="17">
        <v>13</v>
      </c>
      <c r="B20" s="38"/>
      <c r="C20" s="39"/>
      <c r="D20" s="42"/>
      <c r="E20" s="42"/>
      <c r="F20" s="62"/>
      <c r="G20" s="50" t="s">
        <v>94</v>
      </c>
      <c r="H20" s="50" t="s">
        <v>67</v>
      </c>
      <c r="I20" s="146">
        <v>1</v>
      </c>
      <c r="J20" s="147">
        <v>21070</v>
      </c>
      <c r="K20" s="42">
        <f>I20*J20</f>
        <v>21070</v>
      </c>
    </row>
    <row r="21" spans="1:11" x14ac:dyDescent="0.3">
      <c r="A21" s="17">
        <v>14</v>
      </c>
      <c r="B21" s="38"/>
      <c r="C21" s="39"/>
      <c r="D21" s="42"/>
      <c r="E21" s="42"/>
      <c r="F21" s="62"/>
      <c r="G21" s="50" t="s">
        <v>167</v>
      </c>
      <c r="H21" s="50" t="s">
        <v>67</v>
      </c>
      <c r="I21" s="146">
        <v>3</v>
      </c>
      <c r="J21" s="147">
        <v>1150</v>
      </c>
      <c r="K21" s="42">
        <f>I21*J21</f>
        <v>3450</v>
      </c>
    </row>
    <row r="22" spans="1:11" ht="27.6" x14ac:dyDescent="0.3">
      <c r="A22" s="17">
        <v>15</v>
      </c>
      <c r="B22" s="38"/>
      <c r="C22" s="39"/>
      <c r="D22" s="42"/>
      <c r="E22" s="42"/>
      <c r="F22" s="62"/>
      <c r="G22" s="38" t="s">
        <v>92</v>
      </c>
      <c r="H22" s="39" t="s">
        <v>76</v>
      </c>
      <c r="I22" s="146">
        <v>4</v>
      </c>
      <c r="J22" s="147">
        <f>68*0.8</f>
        <v>54.400000000000006</v>
      </c>
      <c r="K22" s="42">
        <f>J22*I22</f>
        <v>217.60000000000002</v>
      </c>
    </row>
    <row r="23" spans="1:11" ht="27.6" x14ac:dyDescent="0.3">
      <c r="A23" s="17">
        <v>16</v>
      </c>
      <c r="B23" s="38"/>
      <c r="C23" s="39"/>
      <c r="D23" s="42"/>
      <c r="E23" s="42"/>
      <c r="F23" s="62"/>
      <c r="G23" s="38" t="s">
        <v>137</v>
      </c>
      <c r="H23" s="39" t="s">
        <v>76</v>
      </c>
      <c r="I23" s="146">
        <v>6</v>
      </c>
      <c r="J23" s="147">
        <v>205</v>
      </c>
      <c r="K23" s="42">
        <f t="shared" ref="K23:K24" si="4">J23*I23</f>
        <v>1230</v>
      </c>
    </row>
    <row r="24" spans="1:11" ht="27.6" x14ac:dyDescent="0.3">
      <c r="A24" s="17">
        <v>17</v>
      </c>
      <c r="B24" s="38"/>
      <c r="C24" s="39"/>
      <c r="D24" s="42"/>
      <c r="E24" s="42"/>
      <c r="F24" s="62"/>
      <c r="G24" s="38" t="s">
        <v>138</v>
      </c>
      <c r="H24" s="39" t="s">
        <v>76</v>
      </c>
      <c r="I24" s="146">
        <v>6</v>
      </c>
      <c r="J24" s="147">
        <v>205</v>
      </c>
      <c r="K24" s="42">
        <f t="shared" si="4"/>
        <v>1230</v>
      </c>
    </row>
    <row r="25" spans="1:11" x14ac:dyDescent="0.3">
      <c r="A25" s="17">
        <v>18</v>
      </c>
      <c r="B25" s="38"/>
      <c r="C25" s="39"/>
      <c r="D25" s="42"/>
      <c r="E25" s="42"/>
      <c r="F25" s="62"/>
      <c r="G25" s="50" t="s">
        <v>88</v>
      </c>
      <c r="H25" s="51" t="s">
        <v>89</v>
      </c>
      <c r="I25" s="42">
        <v>1</v>
      </c>
      <c r="J25" s="148">
        <v>1000</v>
      </c>
      <c r="K25" s="42">
        <f>I25*J25</f>
        <v>1000</v>
      </c>
    </row>
    <row r="26" spans="1:11" ht="27.6" x14ac:dyDescent="0.3">
      <c r="A26" s="17">
        <v>19</v>
      </c>
      <c r="B26" s="38" t="s">
        <v>95</v>
      </c>
      <c r="C26" s="39" t="s">
        <v>67</v>
      </c>
      <c r="D26" s="42">
        <v>1</v>
      </c>
      <c r="E26" s="42">
        <v>2000</v>
      </c>
      <c r="F26" s="43">
        <f t="shared" si="2"/>
        <v>2000</v>
      </c>
      <c r="G26" s="38" t="s">
        <v>96</v>
      </c>
      <c r="H26" s="45" t="s">
        <v>67</v>
      </c>
      <c r="I26" s="63">
        <f>D26</f>
        <v>1</v>
      </c>
      <c r="J26" s="64">
        <v>7140</v>
      </c>
      <c r="K26" s="43">
        <f>I26*J26</f>
        <v>7140</v>
      </c>
    </row>
    <row r="27" spans="1:11" x14ac:dyDescent="0.3">
      <c r="A27" s="17">
        <v>20</v>
      </c>
      <c r="B27" s="38"/>
      <c r="C27" s="39"/>
      <c r="D27" s="42"/>
      <c r="E27" s="42"/>
      <c r="F27" s="43"/>
      <c r="G27" s="38" t="s">
        <v>97</v>
      </c>
      <c r="H27" s="45" t="s">
        <v>67</v>
      </c>
      <c r="I27" s="146">
        <v>4</v>
      </c>
      <c r="J27" s="64">
        <v>313</v>
      </c>
      <c r="K27" s="43">
        <f>I27*J27</f>
        <v>1252</v>
      </c>
    </row>
    <row r="28" spans="1:11" x14ac:dyDescent="0.3">
      <c r="A28" s="17">
        <v>21</v>
      </c>
      <c r="B28" s="38"/>
      <c r="C28" s="39"/>
      <c r="D28" s="42"/>
      <c r="E28" s="42"/>
      <c r="F28" s="43"/>
      <c r="G28" s="53" t="s">
        <v>88</v>
      </c>
      <c r="H28" s="54" t="s">
        <v>89</v>
      </c>
      <c r="I28" s="43">
        <v>1</v>
      </c>
      <c r="J28" s="57">
        <v>500</v>
      </c>
      <c r="K28" s="43">
        <f>I28*J28</f>
        <v>500</v>
      </c>
    </row>
    <row r="29" spans="1:11" ht="27.6" x14ac:dyDescent="0.3">
      <c r="A29" s="17">
        <v>22</v>
      </c>
      <c r="B29" s="38" t="s">
        <v>168</v>
      </c>
      <c r="C29" s="39" t="s">
        <v>67</v>
      </c>
      <c r="D29" s="42">
        <v>1</v>
      </c>
      <c r="E29" s="42">
        <v>500</v>
      </c>
      <c r="F29" s="43">
        <f t="shared" si="2"/>
        <v>500</v>
      </c>
      <c r="G29" s="50" t="s">
        <v>169</v>
      </c>
      <c r="H29" s="51" t="s">
        <v>67</v>
      </c>
      <c r="I29" s="42">
        <v>1</v>
      </c>
      <c r="J29" s="42">
        <f>298*0.8</f>
        <v>238.4</v>
      </c>
      <c r="K29" s="21">
        <f t="shared" ref="K29" si="5">I29*J29</f>
        <v>238.4</v>
      </c>
    </row>
    <row r="30" spans="1:11" x14ac:dyDescent="0.3">
      <c r="A30" s="17">
        <v>23</v>
      </c>
      <c r="B30" s="38"/>
      <c r="C30" s="39"/>
      <c r="D30" s="42"/>
      <c r="E30" s="42"/>
      <c r="F30" s="43"/>
      <c r="G30" s="65" t="s">
        <v>140</v>
      </c>
      <c r="H30" s="66" t="s">
        <v>67</v>
      </c>
      <c r="I30" s="67">
        <v>2</v>
      </c>
      <c r="J30" s="61">
        <v>459.17</v>
      </c>
      <c r="K30" s="67">
        <v>0</v>
      </c>
    </row>
    <row r="31" spans="1:11" ht="27.6" x14ac:dyDescent="0.3">
      <c r="A31" s="17">
        <v>24</v>
      </c>
      <c r="B31" s="38"/>
      <c r="C31" s="39"/>
      <c r="D31" s="42"/>
      <c r="E31" s="42"/>
      <c r="F31" s="43"/>
      <c r="G31" s="50" t="s">
        <v>186</v>
      </c>
      <c r="H31" s="51" t="s">
        <v>67</v>
      </c>
      <c r="I31" s="42">
        <v>1</v>
      </c>
      <c r="J31" s="61" t="s">
        <v>87</v>
      </c>
      <c r="K31" s="67">
        <v>0</v>
      </c>
    </row>
    <row r="32" spans="1:11" ht="27.6" x14ac:dyDescent="0.3">
      <c r="A32" s="17">
        <v>25</v>
      </c>
      <c r="B32" s="38" t="s">
        <v>139</v>
      </c>
      <c r="C32" s="39" t="s">
        <v>85</v>
      </c>
      <c r="D32" s="42">
        <v>1</v>
      </c>
      <c r="E32" s="42">
        <v>1500</v>
      </c>
      <c r="F32" s="43">
        <f t="shared" si="2"/>
        <v>1500</v>
      </c>
      <c r="G32" s="50" t="s">
        <v>165</v>
      </c>
      <c r="H32" s="51" t="s">
        <v>67</v>
      </c>
      <c r="I32" s="42">
        <v>1</v>
      </c>
      <c r="J32" s="61" t="s">
        <v>87</v>
      </c>
      <c r="K32" s="67">
        <v>0</v>
      </c>
    </row>
    <row r="33" spans="1:11" x14ac:dyDescent="0.3">
      <c r="A33" s="17">
        <v>26</v>
      </c>
      <c r="B33" s="38"/>
      <c r="C33" s="39"/>
      <c r="D33" s="42"/>
      <c r="E33" s="42"/>
      <c r="F33" s="43"/>
      <c r="G33" s="50" t="s">
        <v>103</v>
      </c>
      <c r="H33" s="51" t="s">
        <v>67</v>
      </c>
      <c r="I33" s="42">
        <v>3</v>
      </c>
      <c r="J33" s="42">
        <v>20</v>
      </c>
      <c r="K33" s="67">
        <f t="shared" ref="K33:K43" si="6">I33*J33</f>
        <v>60</v>
      </c>
    </row>
    <row r="34" spans="1:11" ht="27.6" x14ac:dyDescent="0.3">
      <c r="A34" s="17">
        <v>27</v>
      </c>
      <c r="B34" s="38" t="s">
        <v>127</v>
      </c>
      <c r="C34" s="39" t="s">
        <v>67</v>
      </c>
      <c r="D34" s="42">
        <v>1</v>
      </c>
      <c r="E34" s="42">
        <v>500</v>
      </c>
      <c r="F34" s="43">
        <f t="shared" ref="F34" si="7">D34*E34</f>
        <v>500</v>
      </c>
      <c r="G34" s="50" t="s">
        <v>213</v>
      </c>
      <c r="H34" s="51" t="s">
        <v>67</v>
      </c>
      <c r="I34" s="42">
        <v>1</v>
      </c>
      <c r="J34" s="42">
        <v>1400</v>
      </c>
      <c r="K34" s="67">
        <f t="shared" si="6"/>
        <v>1400</v>
      </c>
    </row>
    <row r="35" spans="1:11" x14ac:dyDescent="0.3">
      <c r="A35" s="17">
        <v>28</v>
      </c>
      <c r="B35" s="38"/>
      <c r="C35" s="39"/>
      <c r="D35" s="42"/>
      <c r="E35" s="42"/>
      <c r="F35" s="43"/>
      <c r="G35" s="50" t="s">
        <v>214</v>
      </c>
      <c r="H35" s="51" t="s">
        <v>67</v>
      </c>
      <c r="I35" s="42">
        <v>1</v>
      </c>
      <c r="J35" s="42">
        <v>960</v>
      </c>
      <c r="K35" s="67">
        <f t="shared" si="6"/>
        <v>960</v>
      </c>
    </row>
    <row r="36" spans="1:11" x14ac:dyDescent="0.3">
      <c r="A36" s="17">
        <v>29</v>
      </c>
      <c r="B36" s="38"/>
      <c r="C36" s="39"/>
      <c r="D36" s="42"/>
      <c r="E36" s="42"/>
      <c r="F36" s="43"/>
      <c r="G36" s="53" t="s">
        <v>88</v>
      </c>
      <c r="H36" s="54" t="s">
        <v>89</v>
      </c>
      <c r="I36" s="43">
        <v>1</v>
      </c>
      <c r="J36" s="57">
        <v>500</v>
      </c>
      <c r="K36" s="43">
        <f>I36*J36</f>
        <v>500</v>
      </c>
    </row>
    <row r="37" spans="1:11" x14ac:dyDescent="0.3">
      <c r="A37" s="17">
        <v>30</v>
      </c>
      <c r="B37" s="38" t="s">
        <v>202</v>
      </c>
      <c r="C37" s="39" t="s">
        <v>67</v>
      </c>
      <c r="D37" s="42">
        <v>32</v>
      </c>
      <c r="E37" s="42">
        <v>15</v>
      </c>
      <c r="F37" s="43">
        <f t="shared" si="2"/>
        <v>480</v>
      </c>
      <c r="G37" s="50" t="s">
        <v>141</v>
      </c>
      <c r="H37" s="51" t="s">
        <v>67</v>
      </c>
      <c r="I37" s="42">
        <v>8</v>
      </c>
      <c r="J37" s="42">
        <v>232</v>
      </c>
      <c r="K37" s="67">
        <f t="shared" si="6"/>
        <v>1856</v>
      </c>
    </row>
    <row r="38" spans="1:11" x14ac:dyDescent="0.3">
      <c r="A38" s="17">
        <v>31</v>
      </c>
      <c r="B38" s="38"/>
      <c r="C38" s="39"/>
      <c r="D38" s="42"/>
      <c r="E38" s="42"/>
      <c r="F38" s="43"/>
      <c r="G38" s="50"/>
      <c r="H38" s="51"/>
      <c r="I38" s="42"/>
      <c r="J38" s="42"/>
      <c r="K38" s="67"/>
    </row>
    <row r="39" spans="1:11" ht="27.6" x14ac:dyDescent="0.3">
      <c r="A39" s="17">
        <v>32</v>
      </c>
      <c r="B39" s="38"/>
      <c r="C39" s="39"/>
      <c r="D39" s="42"/>
      <c r="E39" s="42"/>
      <c r="F39" s="43"/>
      <c r="G39" s="50" t="s">
        <v>142</v>
      </c>
      <c r="H39" s="51" t="s">
        <v>67</v>
      </c>
      <c r="I39" s="42">
        <v>16</v>
      </c>
      <c r="J39" s="42">
        <v>78.099999999999994</v>
      </c>
      <c r="K39" s="67">
        <f t="shared" si="6"/>
        <v>1249.5999999999999</v>
      </c>
    </row>
    <row r="40" spans="1:11" x14ac:dyDescent="0.3">
      <c r="A40" s="17">
        <v>33</v>
      </c>
      <c r="B40" s="38"/>
      <c r="C40" s="39"/>
      <c r="D40" s="42"/>
      <c r="E40" s="42"/>
      <c r="F40" s="43"/>
      <c r="G40" s="50" t="s">
        <v>143</v>
      </c>
      <c r="H40" s="51" t="s">
        <v>67</v>
      </c>
      <c r="I40" s="42">
        <v>8</v>
      </c>
      <c r="J40" s="42">
        <v>8.75</v>
      </c>
      <c r="K40" s="67">
        <f t="shared" si="6"/>
        <v>70</v>
      </c>
    </row>
    <row r="41" spans="1:11" x14ac:dyDescent="0.3">
      <c r="A41" s="17">
        <v>34</v>
      </c>
      <c r="B41" s="38"/>
      <c r="C41" s="39"/>
      <c r="D41" s="42"/>
      <c r="E41" s="42"/>
      <c r="F41" s="43"/>
      <c r="G41" s="50" t="s">
        <v>125</v>
      </c>
      <c r="H41" s="51" t="s">
        <v>67</v>
      </c>
      <c r="I41" s="42">
        <v>6</v>
      </c>
      <c r="J41" s="42">
        <v>40</v>
      </c>
      <c r="K41" s="67">
        <f t="shared" si="6"/>
        <v>240</v>
      </c>
    </row>
    <row r="42" spans="1:11" x14ac:dyDescent="0.3">
      <c r="A42" s="17">
        <v>35</v>
      </c>
      <c r="B42" s="38"/>
      <c r="C42" s="39"/>
      <c r="D42" s="42"/>
      <c r="E42" s="42"/>
      <c r="F42" s="43"/>
      <c r="G42" s="50" t="s">
        <v>105</v>
      </c>
      <c r="H42" s="51" t="s">
        <v>67</v>
      </c>
      <c r="I42" s="42">
        <v>9</v>
      </c>
      <c r="J42" s="42">
        <v>0.98</v>
      </c>
      <c r="K42" s="67">
        <f t="shared" si="6"/>
        <v>8.82</v>
      </c>
    </row>
    <row r="43" spans="1:11" x14ac:dyDescent="0.3">
      <c r="A43" s="17">
        <v>36</v>
      </c>
      <c r="B43" s="38"/>
      <c r="C43" s="39"/>
      <c r="D43" s="42"/>
      <c r="E43" s="42"/>
      <c r="F43" s="43"/>
      <c r="G43" s="50" t="s">
        <v>106</v>
      </c>
      <c r="H43" s="51" t="s">
        <v>67</v>
      </c>
      <c r="I43" s="42">
        <v>18</v>
      </c>
      <c r="J43" s="42">
        <v>1.27</v>
      </c>
      <c r="K43" s="67">
        <f t="shared" si="6"/>
        <v>22.86</v>
      </c>
    </row>
    <row r="44" spans="1:11" x14ac:dyDescent="0.3">
      <c r="A44" s="17">
        <v>37</v>
      </c>
      <c r="B44" s="38" t="s">
        <v>110</v>
      </c>
      <c r="C44" s="39" t="s">
        <v>70</v>
      </c>
      <c r="D44" s="43">
        <v>4</v>
      </c>
      <c r="E44" s="43">
        <v>30</v>
      </c>
      <c r="F44" s="43">
        <f t="shared" si="2"/>
        <v>120</v>
      </c>
      <c r="G44" s="81" t="s">
        <v>111</v>
      </c>
      <c r="H44" s="87" t="s">
        <v>67</v>
      </c>
      <c r="I44" s="149">
        <v>2</v>
      </c>
      <c r="J44" s="71">
        <v>50.84</v>
      </c>
      <c r="K44" s="42">
        <f t="shared" ref="K44:K45" si="8">J44*I44</f>
        <v>101.68</v>
      </c>
    </row>
    <row r="45" spans="1:11" ht="27.6" x14ac:dyDescent="0.3">
      <c r="A45" s="17">
        <v>38</v>
      </c>
      <c r="B45" s="108" t="s">
        <v>144</v>
      </c>
      <c r="C45" s="39" t="s">
        <v>85</v>
      </c>
      <c r="D45" s="42">
        <v>1</v>
      </c>
      <c r="E45" s="42">
        <v>3000</v>
      </c>
      <c r="F45" s="43">
        <f t="shared" si="2"/>
        <v>3000</v>
      </c>
      <c r="G45" s="69"/>
      <c r="H45" s="70"/>
      <c r="I45" s="52"/>
      <c r="J45" s="71"/>
      <c r="K45" s="42">
        <f t="shared" si="8"/>
        <v>0</v>
      </c>
    </row>
    <row r="46" spans="1:11" ht="27.6" x14ac:dyDescent="0.3">
      <c r="A46" s="17">
        <v>39</v>
      </c>
      <c r="B46" s="72" t="s">
        <v>112</v>
      </c>
      <c r="C46" s="73"/>
      <c r="D46" s="73"/>
      <c r="E46" s="74"/>
      <c r="F46" s="75">
        <f>SUM(F12:F45)</f>
        <v>17955</v>
      </c>
      <c r="G46" s="76" t="s">
        <v>113</v>
      </c>
      <c r="H46" s="73"/>
      <c r="I46" s="73"/>
      <c r="J46" s="73"/>
      <c r="K46" s="75">
        <f>SUM(K12:K45)</f>
        <v>49201.46</v>
      </c>
    </row>
    <row r="47" spans="1:11" x14ac:dyDescent="0.3">
      <c r="A47" s="17">
        <v>40</v>
      </c>
      <c r="B47" s="18" t="s">
        <v>114</v>
      </c>
      <c r="C47" s="37"/>
      <c r="D47" s="21"/>
      <c r="E47" s="21"/>
      <c r="F47" s="78"/>
      <c r="G47" s="79"/>
      <c r="H47" s="80"/>
      <c r="I47" s="21"/>
      <c r="J47" s="21"/>
      <c r="K47" s="21"/>
    </row>
    <row r="48" spans="1:11" x14ac:dyDescent="0.3">
      <c r="A48" s="17">
        <v>41</v>
      </c>
      <c r="B48" s="112"/>
      <c r="C48" s="112"/>
      <c r="D48" s="111"/>
      <c r="E48" s="111"/>
      <c r="F48" s="111"/>
      <c r="G48" s="79"/>
      <c r="H48" s="80"/>
      <c r="I48" s="21"/>
      <c r="J48" s="21"/>
      <c r="K48" s="21"/>
    </row>
    <row r="49" spans="1:11" x14ac:dyDescent="0.3">
      <c r="A49" s="17">
        <v>42</v>
      </c>
      <c r="B49" s="108" t="s">
        <v>147</v>
      </c>
      <c r="C49" s="108" t="s">
        <v>148</v>
      </c>
      <c r="D49" s="42">
        <v>2</v>
      </c>
      <c r="E49" s="42">
        <v>350</v>
      </c>
      <c r="F49" s="42">
        <f>D49*E49</f>
        <v>700</v>
      </c>
      <c r="G49" s="79"/>
      <c r="H49" s="80"/>
      <c r="I49" s="21"/>
      <c r="J49" s="21"/>
      <c r="K49" s="21"/>
    </row>
    <row r="50" spans="1:11" x14ac:dyDescent="0.3">
      <c r="A50" s="17">
        <v>43</v>
      </c>
      <c r="B50" s="81"/>
      <c r="C50" s="39"/>
      <c r="D50" s="82"/>
      <c r="E50" s="42"/>
      <c r="F50" s="42">
        <f>D50*E50</f>
        <v>0</v>
      </c>
      <c r="G50" s="50"/>
      <c r="H50" s="51"/>
      <c r="I50" s="42"/>
      <c r="J50" s="83"/>
      <c r="K50" s="83">
        <f t="shared" ref="K50" si="9">I50*J50</f>
        <v>0</v>
      </c>
    </row>
    <row r="51" spans="1:11" ht="27.6" x14ac:dyDescent="0.3">
      <c r="A51" s="17">
        <v>44</v>
      </c>
      <c r="B51" s="31" t="s">
        <v>115</v>
      </c>
      <c r="C51" s="32"/>
      <c r="D51" s="33"/>
      <c r="E51" s="33"/>
      <c r="F51" s="33">
        <f>SUM(F48:F50)</f>
        <v>700</v>
      </c>
      <c r="G51" s="76" t="s">
        <v>116</v>
      </c>
      <c r="H51" s="34"/>
      <c r="I51" s="33"/>
      <c r="J51" s="85"/>
      <c r="K51" s="75">
        <f>SUM(K50:K50)</f>
        <v>0</v>
      </c>
    </row>
    <row r="52" spans="1:11" x14ac:dyDescent="0.3">
      <c r="A52" s="17">
        <v>45</v>
      </c>
      <c r="B52" s="86"/>
      <c r="C52" s="87"/>
      <c r="D52" s="86"/>
      <c r="E52" s="87"/>
      <c r="F52" s="88"/>
      <c r="G52" s="89" t="s">
        <v>117</v>
      </c>
      <c r="H52" s="90"/>
      <c r="I52" s="91"/>
      <c r="J52" s="91"/>
      <c r="K52" s="92">
        <f>K51+K46+K10</f>
        <v>49201.46</v>
      </c>
    </row>
    <row r="53" spans="1:11" x14ac:dyDescent="0.3">
      <c r="A53" s="17">
        <v>46</v>
      </c>
      <c r="B53" s="89" t="s">
        <v>118</v>
      </c>
      <c r="C53" s="90"/>
      <c r="D53" s="93"/>
      <c r="E53" s="88"/>
      <c r="F53" s="94"/>
      <c r="G53" s="95" t="s">
        <v>119</v>
      </c>
      <c r="H53" s="96">
        <v>7.0000000000000007E-2</v>
      </c>
      <c r="I53" s="91"/>
      <c r="J53" s="91"/>
      <c r="K53" s="92">
        <f>K52*H53</f>
        <v>3444.1022000000003</v>
      </c>
    </row>
    <row r="54" spans="1:11" x14ac:dyDescent="0.3">
      <c r="A54" s="17">
        <v>47</v>
      </c>
      <c r="B54" s="95"/>
      <c r="C54" s="97"/>
      <c r="D54" s="93"/>
      <c r="E54" s="88"/>
      <c r="F54" s="94"/>
      <c r="G54" s="98" t="s">
        <v>120</v>
      </c>
      <c r="H54" s="90"/>
      <c r="I54" s="91"/>
      <c r="J54" s="91"/>
      <c r="K54" s="92">
        <f>K52+K53</f>
        <v>52645.5622</v>
      </c>
    </row>
    <row r="55" spans="1:11" x14ac:dyDescent="0.3">
      <c r="A55" s="17">
        <v>48</v>
      </c>
      <c r="B55" s="98" t="s">
        <v>121</v>
      </c>
      <c r="C55" s="99"/>
      <c r="D55" s="93"/>
      <c r="E55" s="21"/>
      <c r="F55" s="94">
        <f>F53+F46</f>
        <v>17955</v>
      </c>
      <c r="G55" s="98" t="s">
        <v>122</v>
      </c>
      <c r="H55" s="99"/>
      <c r="I55" s="91"/>
      <c r="J55" s="91"/>
      <c r="K55" s="92">
        <f>F55+K54</f>
        <v>70600.5622</v>
      </c>
    </row>
    <row r="56" spans="1:11" x14ac:dyDescent="0.3">
      <c r="A56" s="17">
        <v>49</v>
      </c>
      <c r="B56" s="100"/>
      <c r="C56" s="99"/>
      <c r="D56" s="100"/>
      <c r="E56" s="99"/>
      <c r="F56" s="100"/>
      <c r="G56" s="98" t="s">
        <v>123</v>
      </c>
      <c r="H56" s="99"/>
      <c r="I56" s="91"/>
      <c r="J56" s="91"/>
      <c r="K56" s="92">
        <f>K57/6</f>
        <v>14120.112439999999</v>
      </c>
    </row>
    <row r="57" spans="1:11" x14ac:dyDescent="0.3">
      <c r="A57" s="17">
        <v>50</v>
      </c>
      <c r="B57" s="100"/>
      <c r="C57" s="99"/>
      <c r="D57" s="100"/>
      <c r="E57" s="99"/>
      <c r="F57" s="100"/>
      <c r="G57" s="98" t="s">
        <v>124</v>
      </c>
      <c r="H57" s="99"/>
      <c r="I57" s="91"/>
      <c r="J57" s="91"/>
      <c r="K57" s="92">
        <f>K55*1.2</f>
        <v>84720.674639999997</v>
      </c>
    </row>
    <row r="58" spans="1:11" x14ac:dyDescent="0.3">
      <c r="A58"/>
      <c r="E58" s="12"/>
      <c r="J58"/>
      <c r="K58"/>
    </row>
    <row r="59" spans="1:11" x14ac:dyDescent="0.3">
      <c r="A59"/>
      <c r="B59"/>
      <c r="C59"/>
      <c r="D59"/>
      <c r="E59"/>
      <c r="F59"/>
      <c r="J59"/>
      <c r="K59"/>
    </row>
    <row r="60" spans="1:11" x14ac:dyDescent="0.3">
      <c r="A60"/>
      <c r="B60"/>
      <c r="C60"/>
      <c r="D60"/>
      <c r="E60"/>
      <c r="F60"/>
      <c r="J60"/>
      <c r="K60"/>
    </row>
    <row r="61" spans="1:11" x14ac:dyDescent="0.3">
      <c r="A61"/>
      <c r="B61"/>
      <c r="C61"/>
      <c r="D61"/>
      <c r="E61"/>
      <c r="F61"/>
      <c r="J61"/>
      <c r="K61"/>
    </row>
    <row r="62" spans="1:11" x14ac:dyDescent="0.3">
      <c r="A62"/>
      <c r="B62"/>
      <c r="C62"/>
      <c r="D62"/>
      <c r="E62"/>
      <c r="F62"/>
      <c r="J62"/>
      <c r="K62"/>
    </row>
    <row r="63" spans="1:11" x14ac:dyDescent="0.3">
      <c r="A63"/>
      <c r="B63"/>
      <c r="C63"/>
      <c r="D63"/>
      <c r="E63"/>
      <c r="F63"/>
      <c r="J63"/>
      <c r="K63"/>
    </row>
    <row r="64" spans="1:11" x14ac:dyDescent="0.3">
      <c r="A64"/>
      <c r="B64"/>
      <c r="C64"/>
      <c r="D64"/>
      <c r="E64"/>
      <c r="F64"/>
      <c r="J64"/>
      <c r="K64"/>
    </row>
    <row r="65" spans="1:11" x14ac:dyDescent="0.3">
      <c r="A65"/>
      <c r="B65"/>
      <c r="C65"/>
      <c r="D65"/>
      <c r="E65"/>
      <c r="F65"/>
      <c r="J65"/>
      <c r="K65"/>
    </row>
    <row r="66" spans="1:11" x14ac:dyDescent="0.3">
      <c r="A66"/>
      <c r="B66"/>
      <c r="C66"/>
      <c r="D66"/>
      <c r="E66"/>
      <c r="F66"/>
      <c r="G66"/>
      <c r="H66"/>
    </row>
    <row r="67" spans="1:11" x14ac:dyDescent="0.3">
      <c r="A67"/>
      <c r="B67"/>
      <c r="C67"/>
      <c r="D67"/>
      <c r="E67"/>
      <c r="F67"/>
      <c r="G67"/>
      <c r="H67"/>
    </row>
    <row r="68" spans="1:11" x14ac:dyDescent="0.3">
      <c r="A68"/>
      <c r="B68"/>
      <c r="C68"/>
      <c r="D68"/>
      <c r="E68"/>
      <c r="F68"/>
      <c r="G68"/>
      <c r="H68"/>
    </row>
    <row r="69" spans="1:11" x14ac:dyDescent="0.3">
      <c r="A69"/>
      <c r="B69"/>
      <c r="C69"/>
      <c r="D69"/>
      <c r="E69"/>
      <c r="F69"/>
      <c r="G69"/>
      <c r="H69"/>
    </row>
    <row r="70" spans="1:11" x14ac:dyDescent="0.3">
      <c r="A70"/>
      <c r="B70"/>
      <c r="C70"/>
      <c r="D70"/>
      <c r="E70"/>
      <c r="F70"/>
      <c r="G70"/>
      <c r="H70"/>
    </row>
    <row r="71" spans="1:11" x14ac:dyDescent="0.3">
      <c r="A71"/>
      <c r="B71"/>
      <c r="C71"/>
      <c r="D71"/>
      <c r="E71"/>
      <c r="F71"/>
      <c r="G71"/>
      <c r="H71"/>
    </row>
    <row r="72" spans="1:11" x14ac:dyDescent="0.3">
      <c r="A72"/>
      <c r="B72"/>
      <c r="C72"/>
      <c r="D72"/>
      <c r="E72"/>
      <c r="F72"/>
      <c r="G72"/>
      <c r="H72"/>
    </row>
    <row r="73" spans="1:11" x14ac:dyDescent="0.3">
      <c r="A73"/>
      <c r="B73"/>
      <c r="C73"/>
      <c r="D73"/>
      <c r="E73"/>
      <c r="F73"/>
      <c r="G73"/>
      <c r="H73"/>
    </row>
    <row r="74" spans="1:11" x14ac:dyDescent="0.3">
      <c r="A74"/>
      <c r="B74"/>
      <c r="C74"/>
      <c r="D74"/>
      <c r="E74"/>
      <c r="F74"/>
      <c r="G74"/>
      <c r="H74"/>
    </row>
    <row r="75" spans="1:11" x14ac:dyDescent="0.3">
      <c r="A75"/>
      <c r="B75"/>
      <c r="C75"/>
      <c r="D75"/>
      <c r="E75"/>
      <c r="F75"/>
      <c r="G75"/>
      <c r="H75"/>
    </row>
    <row r="76" spans="1:11" x14ac:dyDescent="0.3">
      <c r="A76"/>
      <c r="B76"/>
      <c r="C76"/>
      <c r="D76"/>
      <c r="E76"/>
      <c r="F76"/>
      <c r="G76"/>
      <c r="H76"/>
    </row>
    <row r="77" spans="1:11" x14ac:dyDescent="0.3">
      <c r="A77"/>
      <c r="B77"/>
      <c r="C77"/>
      <c r="D77"/>
      <c r="E77"/>
      <c r="F77"/>
      <c r="G77"/>
      <c r="H77"/>
    </row>
    <row r="78" spans="1:11" x14ac:dyDescent="0.3">
      <c r="A78"/>
      <c r="B78"/>
      <c r="C78"/>
      <c r="D78"/>
      <c r="E78"/>
      <c r="F78"/>
      <c r="G78"/>
      <c r="H78"/>
    </row>
    <row r="79" spans="1:11" x14ac:dyDescent="0.3">
      <c r="A79"/>
      <c r="B79"/>
      <c r="C79"/>
      <c r="D79"/>
      <c r="E79"/>
      <c r="F79"/>
      <c r="G79"/>
      <c r="H79"/>
    </row>
    <row r="80" spans="1:11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</row>
    <row r="103" spans="1:8" x14ac:dyDescent="0.3">
      <c r="A103"/>
    </row>
    <row r="104" spans="1:8" x14ac:dyDescent="0.3">
      <c r="A104"/>
    </row>
    <row r="105" spans="1:8" x14ac:dyDescent="0.3">
      <c r="A105"/>
    </row>
  </sheetData>
  <mergeCells count="4">
    <mergeCell ref="A1:J1"/>
    <mergeCell ref="A2:K2"/>
    <mergeCell ref="A3:K3"/>
    <mergeCell ref="A4:K4"/>
  </mergeCells>
  <hyperlinks>
    <hyperlink ref="A1:J1" location="Загальна!A1" display="Загальна" xr:uid="{D9B68E12-8A3E-4C4E-8E17-A8CC6899B34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0558-6C8D-4379-BCB0-AE8551628F57}">
  <dimension ref="A1:K105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x14ac:dyDescent="0.3">
      <c r="A2" s="166" t="s">
        <v>159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26"/>
      <c r="B5" s="125" t="s">
        <v>160</v>
      </c>
      <c r="C5" s="126"/>
      <c r="D5" s="126"/>
      <c r="E5" s="126"/>
      <c r="F5" s="126"/>
      <c r="G5" s="126"/>
      <c r="H5" s="126"/>
      <c r="I5" s="126"/>
      <c r="J5" s="126"/>
      <c r="K5" s="126"/>
    </row>
    <row r="6" spans="1:11" x14ac:dyDescent="0.3">
      <c r="A6" s="126"/>
      <c r="B6" s="125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69" x14ac:dyDescent="0.3">
      <c r="A7" s="13" t="s">
        <v>55</v>
      </c>
      <c r="B7" s="14" t="s">
        <v>56</v>
      </c>
      <c r="C7" s="13" t="s">
        <v>57</v>
      </c>
      <c r="D7" s="15" t="s">
        <v>58</v>
      </c>
      <c r="E7" s="15" t="s">
        <v>59</v>
      </c>
      <c r="F7" s="15" t="s">
        <v>60</v>
      </c>
      <c r="G7" s="13" t="s">
        <v>61</v>
      </c>
      <c r="H7" s="13" t="s">
        <v>62</v>
      </c>
      <c r="I7" s="15" t="s">
        <v>63</v>
      </c>
      <c r="J7" s="15" t="s">
        <v>64</v>
      </c>
      <c r="K7" s="15" t="s">
        <v>65</v>
      </c>
    </row>
    <row r="8" spans="1:11" x14ac:dyDescent="0.3">
      <c r="A8" s="17">
        <v>1</v>
      </c>
      <c r="B8" s="18" t="s">
        <v>66</v>
      </c>
      <c r="C8" s="19"/>
      <c r="D8" s="20"/>
      <c r="E8" s="21"/>
      <c r="F8" s="20"/>
      <c r="G8" s="22"/>
      <c r="H8" s="19"/>
      <c r="I8" s="20"/>
      <c r="J8" s="20"/>
      <c r="K8" s="20"/>
    </row>
    <row r="9" spans="1:11" ht="27.6" x14ac:dyDescent="0.3">
      <c r="A9" s="17">
        <v>2</v>
      </c>
      <c r="B9" s="23" t="s">
        <v>149</v>
      </c>
      <c r="C9" s="24" t="s">
        <v>67</v>
      </c>
      <c r="D9" s="25">
        <v>1</v>
      </c>
      <c r="E9" s="26">
        <v>2000</v>
      </c>
      <c r="F9" s="27">
        <f t="shared" ref="F9:F13" si="0">E9*D9</f>
        <v>2000</v>
      </c>
      <c r="G9" s="22"/>
      <c r="H9" s="19"/>
      <c r="I9" s="20"/>
      <c r="J9" s="20"/>
      <c r="K9" s="20"/>
    </row>
    <row r="10" spans="1:11" ht="41.4" x14ac:dyDescent="0.3">
      <c r="A10" s="17">
        <v>3</v>
      </c>
      <c r="B10" s="29" t="s">
        <v>150</v>
      </c>
      <c r="C10" s="24" t="s">
        <v>67</v>
      </c>
      <c r="D10" s="25">
        <v>1</v>
      </c>
      <c r="E10" s="26">
        <v>500</v>
      </c>
      <c r="F10" s="27">
        <f t="shared" si="0"/>
        <v>500</v>
      </c>
      <c r="G10" s="22"/>
      <c r="H10" s="19"/>
      <c r="I10" s="20"/>
      <c r="J10" s="20"/>
      <c r="K10" s="20"/>
    </row>
    <row r="11" spans="1:11" x14ac:dyDescent="0.3">
      <c r="A11" s="17"/>
      <c r="B11" s="29" t="s">
        <v>161</v>
      </c>
      <c r="C11" s="24" t="s">
        <v>162</v>
      </c>
      <c r="D11" s="25">
        <v>1</v>
      </c>
      <c r="E11" s="26">
        <v>500</v>
      </c>
      <c r="F11" s="27">
        <f t="shared" si="0"/>
        <v>500</v>
      </c>
      <c r="G11" s="22"/>
      <c r="H11" s="19"/>
      <c r="I11" s="20"/>
      <c r="J11" s="20"/>
      <c r="K11" s="20"/>
    </row>
    <row r="12" spans="1:11" x14ac:dyDescent="0.3">
      <c r="A12" s="17">
        <v>4</v>
      </c>
      <c r="B12" s="23" t="s">
        <v>68</v>
      </c>
      <c r="C12" s="24" t="s">
        <v>67</v>
      </c>
      <c r="D12" s="25">
        <v>2</v>
      </c>
      <c r="E12" s="26">
        <v>150</v>
      </c>
      <c r="F12" s="27">
        <f t="shared" si="0"/>
        <v>300</v>
      </c>
      <c r="G12" s="22"/>
      <c r="H12" s="19"/>
      <c r="I12" s="20"/>
      <c r="J12" s="20"/>
      <c r="K12" s="20"/>
    </row>
    <row r="13" spans="1:11" x14ac:dyDescent="0.3">
      <c r="A13" s="17">
        <v>5</v>
      </c>
      <c r="B13" s="23" t="s">
        <v>134</v>
      </c>
      <c r="C13" s="24" t="s">
        <v>67</v>
      </c>
      <c r="D13" s="25">
        <v>1</v>
      </c>
      <c r="E13" s="25">
        <v>200</v>
      </c>
      <c r="F13" s="27">
        <f t="shared" si="0"/>
        <v>200</v>
      </c>
      <c r="G13" s="22"/>
      <c r="H13" s="19"/>
      <c r="I13" s="20"/>
      <c r="J13" s="20"/>
      <c r="K13" s="20"/>
    </row>
    <row r="14" spans="1:11" x14ac:dyDescent="0.3">
      <c r="A14" s="17">
        <v>6</v>
      </c>
      <c r="B14" s="29"/>
      <c r="C14" s="24"/>
      <c r="D14" s="25"/>
      <c r="E14" s="25"/>
      <c r="F14" s="27"/>
      <c r="G14" s="30"/>
      <c r="H14" s="30"/>
      <c r="I14" s="30"/>
      <c r="J14" s="30"/>
      <c r="K14" s="30"/>
    </row>
    <row r="15" spans="1:11" ht="27.6" x14ac:dyDescent="0.3">
      <c r="A15" s="17">
        <v>7</v>
      </c>
      <c r="B15" s="31" t="s">
        <v>71</v>
      </c>
      <c r="C15" s="32"/>
      <c r="D15" s="33"/>
      <c r="E15" s="33"/>
      <c r="F15" s="33">
        <f>SUM(F9:F14)</f>
        <v>3500</v>
      </c>
      <c r="G15" s="31" t="s">
        <v>72</v>
      </c>
      <c r="H15" s="34"/>
      <c r="I15" s="33"/>
      <c r="J15" s="35"/>
      <c r="K15" s="36">
        <f>SUM(K14:K14)</f>
        <v>0</v>
      </c>
    </row>
    <row r="16" spans="1:11" x14ac:dyDescent="0.3">
      <c r="A16" s="17">
        <v>8</v>
      </c>
      <c r="B16" s="18" t="s">
        <v>73</v>
      </c>
      <c r="C16" s="37"/>
      <c r="D16" s="21"/>
      <c r="E16" s="21"/>
      <c r="F16" s="21"/>
      <c r="G16" s="38"/>
      <c r="H16" s="39"/>
      <c r="I16" s="40"/>
      <c r="J16" s="40"/>
      <c r="K16" s="40"/>
    </row>
    <row r="17" spans="1:11" ht="27.6" x14ac:dyDescent="0.3">
      <c r="A17" s="17">
        <v>9</v>
      </c>
      <c r="B17" s="38" t="s">
        <v>74</v>
      </c>
      <c r="C17" s="37" t="s">
        <v>70</v>
      </c>
      <c r="D17" s="42">
        <f>I17+I18</f>
        <v>12</v>
      </c>
      <c r="E17" s="43">
        <v>45</v>
      </c>
      <c r="F17" s="43">
        <f>D17*E17</f>
        <v>540</v>
      </c>
      <c r="G17" s="44" t="s">
        <v>75</v>
      </c>
      <c r="H17" s="39" t="s">
        <v>76</v>
      </c>
      <c r="I17" s="151">
        <v>0</v>
      </c>
      <c r="J17" s="152">
        <f>369*0.8</f>
        <v>295.2</v>
      </c>
      <c r="K17" s="42">
        <f t="shared" ref="K17:K22" si="1">J17*I17</f>
        <v>0</v>
      </c>
    </row>
    <row r="18" spans="1:11" x14ac:dyDescent="0.3">
      <c r="A18" s="17"/>
      <c r="B18" s="22"/>
      <c r="C18" s="48"/>
      <c r="D18" s="49"/>
      <c r="E18" s="43"/>
      <c r="F18" s="43"/>
      <c r="G18" s="44" t="s">
        <v>78</v>
      </c>
      <c r="H18" s="39" t="s">
        <v>76</v>
      </c>
      <c r="I18" s="151">
        <v>12</v>
      </c>
      <c r="J18" s="152">
        <f>214*0.8</f>
        <v>171.20000000000002</v>
      </c>
      <c r="K18" s="42">
        <f t="shared" si="1"/>
        <v>2054.4</v>
      </c>
    </row>
    <row r="19" spans="1:11" ht="27.6" x14ac:dyDescent="0.3">
      <c r="A19" s="17">
        <v>12</v>
      </c>
      <c r="B19" s="22"/>
      <c r="C19" s="48"/>
      <c r="D19" s="49"/>
      <c r="E19" s="43"/>
      <c r="F19" s="43"/>
      <c r="G19" s="50" t="s">
        <v>79</v>
      </c>
      <c r="H19" s="51" t="s">
        <v>76</v>
      </c>
      <c r="I19" s="149">
        <v>0</v>
      </c>
      <c r="J19" s="42">
        <v>20.86</v>
      </c>
      <c r="K19" s="42">
        <f t="shared" si="1"/>
        <v>0</v>
      </c>
    </row>
    <row r="20" spans="1:11" x14ac:dyDescent="0.3">
      <c r="A20" s="17">
        <v>13</v>
      </c>
      <c r="B20" s="22"/>
      <c r="C20" s="48"/>
      <c r="D20" s="49"/>
      <c r="E20" s="43"/>
      <c r="F20" s="43"/>
      <c r="G20" s="50" t="s">
        <v>80</v>
      </c>
      <c r="H20" s="51" t="s">
        <v>81</v>
      </c>
      <c r="I20" s="149">
        <v>1</v>
      </c>
      <c r="J20" s="42">
        <v>66</v>
      </c>
      <c r="K20" s="42">
        <f t="shared" si="1"/>
        <v>66</v>
      </c>
    </row>
    <row r="21" spans="1:11" x14ac:dyDescent="0.3">
      <c r="A21" s="17">
        <v>14</v>
      </c>
      <c r="B21" s="22"/>
      <c r="C21" s="48"/>
      <c r="D21" s="49"/>
      <c r="E21" s="43"/>
      <c r="F21" s="43"/>
      <c r="G21" s="50" t="s">
        <v>82</v>
      </c>
      <c r="H21" s="51" t="s">
        <v>81</v>
      </c>
      <c r="I21" s="149">
        <v>0</v>
      </c>
      <c r="J21" s="42">
        <f>199*0.8</f>
        <v>159.20000000000002</v>
      </c>
      <c r="K21" s="42">
        <f t="shared" si="1"/>
        <v>0</v>
      </c>
    </row>
    <row r="22" spans="1:11" ht="27.6" x14ac:dyDescent="0.3">
      <c r="A22" s="17">
        <v>15</v>
      </c>
      <c r="B22" s="22"/>
      <c r="C22" s="48"/>
      <c r="D22" s="49"/>
      <c r="E22" s="43"/>
      <c r="F22" s="43"/>
      <c r="G22" s="50" t="s">
        <v>83</v>
      </c>
      <c r="H22" s="51" t="s">
        <v>81</v>
      </c>
      <c r="I22" s="149">
        <v>0</v>
      </c>
      <c r="J22" s="42">
        <f>81.87*0.8</f>
        <v>65.496000000000009</v>
      </c>
      <c r="K22" s="42">
        <f t="shared" si="1"/>
        <v>0</v>
      </c>
    </row>
    <row r="23" spans="1:11" ht="27.6" x14ac:dyDescent="0.3">
      <c r="A23" s="17">
        <v>16</v>
      </c>
      <c r="B23" s="38" t="s">
        <v>84</v>
      </c>
      <c r="C23" s="39" t="s">
        <v>85</v>
      </c>
      <c r="D23" s="42">
        <v>1</v>
      </c>
      <c r="E23" s="42">
        <v>8000</v>
      </c>
      <c r="F23" s="43">
        <f>D23*E23</f>
        <v>8000</v>
      </c>
      <c r="G23" s="50" t="s">
        <v>86</v>
      </c>
      <c r="H23" s="51" t="s">
        <v>67</v>
      </c>
      <c r="I23" s="42">
        <v>1</v>
      </c>
      <c r="J23" s="153" t="s">
        <v>87</v>
      </c>
      <c r="K23" s="42">
        <v>0</v>
      </c>
    </row>
    <row r="24" spans="1:11" x14ac:dyDescent="0.3">
      <c r="A24" s="17">
        <v>17</v>
      </c>
      <c r="B24" s="38"/>
      <c r="C24" s="39"/>
      <c r="D24" s="42"/>
      <c r="E24" s="42"/>
      <c r="F24" s="43"/>
      <c r="G24" s="50" t="s">
        <v>88</v>
      </c>
      <c r="H24" s="51" t="s">
        <v>89</v>
      </c>
      <c r="I24" s="42">
        <v>1</v>
      </c>
      <c r="J24" s="148">
        <v>200</v>
      </c>
      <c r="K24" s="21">
        <f>I24*J24</f>
        <v>200</v>
      </c>
    </row>
    <row r="25" spans="1:11" ht="27.6" x14ac:dyDescent="0.3">
      <c r="A25" s="17">
        <v>18</v>
      </c>
      <c r="B25" s="38" t="s">
        <v>90</v>
      </c>
      <c r="C25" s="39" t="s">
        <v>67</v>
      </c>
      <c r="D25" s="42">
        <v>6</v>
      </c>
      <c r="E25" s="42">
        <v>1000</v>
      </c>
      <c r="F25" s="43">
        <f>D25*E25</f>
        <v>6000</v>
      </c>
      <c r="G25" s="50" t="s">
        <v>91</v>
      </c>
      <c r="H25" s="51" t="s">
        <v>76</v>
      </c>
      <c r="I25" s="42">
        <v>4</v>
      </c>
      <c r="J25" s="42">
        <f>983*0.8</f>
        <v>786.40000000000009</v>
      </c>
      <c r="K25" s="21">
        <f>I25*J25</f>
        <v>3145.6000000000004</v>
      </c>
    </row>
    <row r="26" spans="1:11" ht="27.6" x14ac:dyDescent="0.3">
      <c r="A26" s="17">
        <v>19</v>
      </c>
      <c r="B26" s="38"/>
      <c r="C26" s="39"/>
      <c r="D26" s="42"/>
      <c r="E26" s="42"/>
      <c r="F26" s="43"/>
      <c r="G26" s="115" t="s">
        <v>203</v>
      </c>
      <c r="H26" s="116" t="s">
        <v>67</v>
      </c>
      <c r="I26" s="117">
        <v>6</v>
      </c>
      <c r="J26" s="145" t="s">
        <v>87</v>
      </c>
      <c r="K26" s="117">
        <v>0</v>
      </c>
    </row>
    <row r="27" spans="1:11" x14ac:dyDescent="0.3">
      <c r="A27" s="17">
        <v>21</v>
      </c>
      <c r="B27" s="38"/>
      <c r="C27" s="39"/>
      <c r="D27" s="42"/>
      <c r="E27" s="42"/>
      <c r="F27" s="62"/>
      <c r="G27" s="134" t="s">
        <v>93</v>
      </c>
      <c r="H27" s="135" t="s">
        <v>67</v>
      </c>
      <c r="I27" s="138">
        <v>1</v>
      </c>
      <c r="J27" s="137">
        <v>11248</v>
      </c>
      <c r="K27" s="138">
        <f>I27*J27</f>
        <v>11248</v>
      </c>
    </row>
    <row r="28" spans="1:11" ht="27.6" x14ac:dyDescent="0.3">
      <c r="A28" s="17">
        <v>20</v>
      </c>
      <c r="B28" s="38"/>
      <c r="C28" s="39"/>
      <c r="D28" s="42"/>
      <c r="E28" s="42"/>
      <c r="F28" s="62"/>
      <c r="G28" s="38" t="s">
        <v>92</v>
      </c>
      <c r="H28" s="39" t="s">
        <v>76</v>
      </c>
      <c r="I28" s="146">
        <v>4</v>
      </c>
      <c r="J28" s="147">
        <f>68*0.8</f>
        <v>54.400000000000006</v>
      </c>
      <c r="K28" s="42">
        <f>J28*I28</f>
        <v>217.60000000000002</v>
      </c>
    </row>
    <row r="29" spans="1:11" ht="27.6" x14ac:dyDescent="0.3">
      <c r="A29" s="17"/>
      <c r="B29" s="38"/>
      <c r="C29" s="39"/>
      <c r="D29" s="42"/>
      <c r="E29" s="42"/>
      <c r="F29" s="62"/>
      <c r="G29" s="38" t="s">
        <v>137</v>
      </c>
      <c r="H29" s="39" t="s">
        <v>76</v>
      </c>
      <c r="I29" s="146">
        <v>10</v>
      </c>
      <c r="J29" s="147">
        <v>205</v>
      </c>
      <c r="K29" s="42">
        <f t="shared" ref="K29:K30" si="2">J29*I29</f>
        <v>2050</v>
      </c>
    </row>
    <row r="30" spans="1:11" ht="27.6" x14ac:dyDescent="0.3">
      <c r="A30" s="17"/>
      <c r="B30" s="38"/>
      <c r="C30" s="39"/>
      <c r="D30" s="42"/>
      <c r="E30" s="42"/>
      <c r="F30" s="62"/>
      <c r="G30" s="38" t="s">
        <v>138</v>
      </c>
      <c r="H30" s="39" t="s">
        <v>76</v>
      </c>
      <c r="I30" s="146">
        <v>10</v>
      </c>
      <c r="J30" s="147">
        <v>205</v>
      </c>
      <c r="K30" s="42">
        <f t="shared" si="2"/>
        <v>2050</v>
      </c>
    </row>
    <row r="31" spans="1:11" x14ac:dyDescent="0.3">
      <c r="A31" s="17">
        <v>24</v>
      </c>
      <c r="B31" s="38"/>
      <c r="C31" s="39"/>
      <c r="D31" s="42"/>
      <c r="E31" s="42"/>
      <c r="F31" s="62"/>
      <c r="G31" s="50" t="s">
        <v>88</v>
      </c>
      <c r="H31" s="51" t="s">
        <v>89</v>
      </c>
      <c r="I31" s="42">
        <v>1</v>
      </c>
      <c r="J31" s="148">
        <v>1000</v>
      </c>
      <c r="K31" s="42">
        <f>I31*J31</f>
        <v>1000</v>
      </c>
    </row>
    <row r="32" spans="1:11" ht="27.6" x14ac:dyDescent="0.3">
      <c r="A32" s="17">
        <v>25</v>
      </c>
      <c r="B32" s="38" t="s">
        <v>95</v>
      </c>
      <c r="C32" s="39" t="s">
        <v>67</v>
      </c>
      <c r="D32" s="42">
        <v>2</v>
      </c>
      <c r="E32" s="42">
        <v>2000</v>
      </c>
      <c r="F32" s="43">
        <f>D32*E32</f>
        <v>4000</v>
      </c>
      <c r="G32" s="38" t="s">
        <v>96</v>
      </c>
      <c r="H32" s="39" t="s">
        <v>67</v>
      </c>
      <c r="I32" s="146">
        <f>D32</f>
        <v>2</v>
      </c>
      <c r="J32" s="147">
        <v>7140</v>
      </c>
      <c r="K32" s="42">
        <f>I32*J32</f>
        <v>14280</v>
      </c>
    </row>
    <row r="33" spans="1:11" x14ac:dyDescent="0.3">
      <c r="A33" s="17">
        <v>26</v>
      </c>
      <c r="B33" s="38"/>
      <c r="C33" s="39"/>
      <c r="D33" s="42"/>
      <c r="E33" s="42"/>
      <c r="F33" s="43"/>
      <c r="G33" s="38" t="s">
        <v>97</v>
      </c>
      <c r="H33" s="45" t="s">
        <v>67</v>
      </c>
      <c r="I33" s="63">
        <v>6</v>
      </c>
      <c r="J33" s="64">
        <v>313</v>
      </c>
      <c r="K33" s="43">
        <f>I33*J33</f>
        <v>1878</v>
      </c>
    </row>
    <row r="34" spans="1:11" x14ac:dyDescent="0.3">
      <c r="A34" s="17">
        <v>27</v>
      </c>
      <c r="B34" s="38"/>
      <c r="C34" s="39"/>
      <c r="D34" s="42"/>
      <c r="E34" s="42"/>
      <c r="F34" s="43"/>
      <c r="G34" s="53" t="s">
        <v>88</v>
      </c>
      <c r="H34" s="54" t="s">
        <v>89</v>
      </c>
      <c r="I34" s="43">
        <v>1</v>
      </c>
      <c r="J34" s="57">
        <v>500</v>
      </c>
      <c r="K34" s="43">
        <f>I34*J34</f>
        <v>500</v>
      </c>
    </row>
    <row r="35" spans="1:11" ht="27.6" x14ac:dyDescent="0.3">
      <c r="A35" s="17">
        <v>28</v>
      </c>
      <c r="B35" s="38" t="s">
        <v>139</v>
      </c>
      <c r="C35" s="39" t="s">
        <v>85</v>
      </c>
      <c r="D35" s="42">
        <v>1</v>
      </c>
      <c r="E35" s="42">
        <v>3500</v>
      </c>
      <c r="F35" s="43">
        <f>D35*E35</f>
        <v>3500</v>
      </c>
      <c r="G35" s="65" t="s">
        <v>164</v>
      </c>
      <c r="H35" s="66" t="s">
        <v>67</v>
      </c>
      <c r="I35" s="67">
        <v>2</v>
      </c>
      <c r="J35" s="67">
        <v>497.5</v>
      </c>
      <c r="K35" s="67">
        <f t="shared" ref="K35:K48" si="3">I35*J35</f>
        <v>995</v>
      </c>
    </row>
    <row r="36" spans="1:11" ht="27.6" x14ac:dyDescent="0.3">
      <c r="A36" s="17">
        <v>30</v>
      </c>
      <c r="B36" s="38"/>
      <c r="C36" s="39"/>
      <c r="D36" s="42"/>
      <c r="E36" s="42"/>
      <c r="F36" s="43"/>
      <c r="G36" s="65" t="s">
        <v>140</v>
      </c>
      <c r="H36" s="66" t="s">
        <v>67</v>
      </c>
      <c r="I36" s="67">
        <v>2</v>
      </c>
      <c r="J36" s="61" t="s">
        <v>87</v>
      </c>
      <c r="K36" s="67">
        <v>0</v>
      </c>
    </row>
    <row r="37" spans="1:11" ht="27.6" x14ac:dyDescent="0.3">
      <c r="A37" s="17">
        <v>32</v>
      </c>
      <c r="B37" s="38"/>
      <c r="C37" s="39"/>
      <c r="D37" s="42"/>
      <c r="E37" s="42"/>
      <c r="F37" s="43"/>
      <c r="G37" s="50" t="s">
        <v>165</v>
      </c>
      <c r="H37" s="51" t="s">
        <v>67</v>
      </c>
      <c r="I37" s="42">
        <v>1</v>
      </c>
      <c r="J37" s="61" t="s">
        <v>87</v>
      </c>
      <c r="K37" s="67">
        <v>0</v>
      </c>
    </row>
    <row r="38" spans="1:11" x14ac:dyDescent="0.3">
      <c r="A38" s="17">
        <v>33</v>
      </c>
      <c r="B38" s="38"/>
      <c r="C38" s="39"/>
      <c r="D38" s="42"/>
      <c r="E38" s="42"/>
      <c r="F38" s="43"/>
      <c r="G38" s="50" t="s">
        <v>103</v>
      </c>
      <c r="H38" s="51" t="s">
        <v>67</v>
      </c>
      <c r="I38" s="42">
        <v>3</v>
      </c>
      <c r="J38" s="42">
        <v>20</v>
      </c>
      <c r="K38" s="67">
        <f t="shared" si="3"/>
        <v>60</v>
      </c>
    </row>
    <row r="39" spans="1:11" ht="27.6" x14ac:dyDescent="0.3">
      <c r="A39" s="17">
        <v>37</v>
      </c>
      <c r="B39" s="38" t="s">
        <v>127</v>
      </c>
      <c r="C39" s="39" t="s">
        <v>67</v>
      </c>
      <c r="D39" s="42">
        <v>1</v>
      </c>
      <c r="E39" s="42">
        <v>500</v>
      </c>
      <c r="F39" s="43">
        <f t="shared" ref="F39" si="4">D39*E39</f>
        <v>500</v>
      </c>
      <c r="G39" s="50" t="s">
        <v>213</v>
      </c>
      <c r="H39" s="51" t="s">
        <v>67</v>
      </c>
      <c r="I39" s="42">
        <v>1</v>
      </c>
      <c r="J39" s="42">
        <v>1400</v>
      </c>
      <c r="K39" s="67">
        <f t="shared" si="3"/>
        <v>1400</v>
      </c>
    </row>
    <row r="40" spans="1:11" x14ac:dyDescent="0.3">
      <c r="A40" s="17">
        <v>38</v>
      </c>
      <c r="B40" s="38"/>
      <c r="C40" s="39"/>
      <c r="D40" s="42"/>
      <c r="E40" s="42"/>
      <c r="F40" s="43"/>
      <c r="G40" s="50" t="s">
        <v>214</v>
      </c>
      <c r="H40" s="51" t="s">
        <v>67</v>
      </c>
      <c r="I40" s="42">
        <v>1</v>
      </c>
      <c r="J40" s="42">
        <v>960</v>
      </c>
      <c r="K40" s="67">
        <f t="shared" si="3"/>
        <v>960</v>
      </c>
    </row>
    <row r="41" spans="1:11" x14ac:dyDescent="0.3">
      <c r="A41" s="17"/>
      <c r="B41" s="38"/>
      <c r="C41" s="39"/>
      <c r="D41" s="42"/>
      <c r="E41" s="42"/>
      <c r="F41" s="43"/>
      <c r="G41" s="53" t="s">
        <v>88</v>
      </c>
      <c r="H41" s="54" t="s">
        <v>89</v>
      </c>
      <c r="I41" s="43">
        <v>1</v>
      </c>
      <c r="J41" s="57">
        <v>500</v>
      </c>
      <c r="K41" s="43">
        <f>I41*J41</f>
        <v>500</v>
      </c>
    </row>
    <row r="42" spans="1:11" x14ac:dyDescent="0.3">
      <c r="A42" s="17">
        <v>39</v>
      </c>
      <c r="B42" s="38" t="s">
        <v>202</v>
      </c>
      <c r="C42" s="39" t="s">
        <v>67</v>
      </c>
      <c r="D42" s="42">
        <v>42</v>
      </c>
      <c r="E42" s="42">
        <v>15</v>
      </c>
      <c r="F42" s="43">
        <f>D42*E42</f>
        <v>630</v>
      </c>
      <c r="G42" s="50" t="s">
        <v>141</v>
      </c>
      <c r="H42" s="51" t="s">
        <v>67</v>
      </c>
      <c r="I42" s="42">
        <v>8</v>
      </c>
      <c r="J42" s="42">
        <v>232</v>
      </c>
      <c r="K42" s="67">
        <f t="shared" si="3"/>
        <v>1856</v>
      </c>
    </row>
    <row r="43" spans="1:11" x14ac:dyDescent="0.3">
      <c r="A43" s="17">
        <v>40</v>
      </c>
      <c r="B43" s="38"/>
      <c r="C43" s="39"/>
      <c r="D43" s="42"/>
      <c r="E43" s="42"/>
      <c r="F43" s="43"/>
      <c r="G43" s="50"/>
      <c r="H43" s="51"/>
      <c r="I43" s="42"/>
      <c r="J43" s="42"/>
      <c r="K43" s="67"/>
    </row>
    <row r="44" spans="1:11" ht="27.6" x14ac:dyDescent="0.3">
      <c r="A44" s="17">
        <v>41</v>
      </c>
      <c r="B44" s="38"/>
      <c r="C44" s="39"/>
      <c r="D44" s="42"/>
      <c r="E44" s="42"/>
      <c r="F44" s="43"/>
      <c r="G44" s="50" t="s">
        <v>142</v>
      </c>
      <c r="H44" s="51" t="s">
        <v>67</v>
      </c>
      <c r="I44" s="42">
        <v>24</v>
      </c>
      <c r="J44" s="42">
        <v>78.099999999999994</v>
      </c>
      <c r="K44" s="67">
        <f t="shared" si="3"/>
        <v>1874.3999999999999</v>
      </c>
    </row>
    <row r="45" spans="1:11" x14ac:dyDescent="0.3">
      <c r="A45" s="17">
        <v>42</v>
      </c>
      <c r="B45" s="38"/>
      <c r="C45" s="39"/>
      <c r="D45" s="42"/>
      <c r="E45" s="42"/>
      <c r="F45" s="43"/>
      <c r="G45" s="50" t="s">
        <v>143</v>
      </c>
      <c r="H45" s="51" t="s">
        <v>67</v>
      </c>
      <c r="I45" s="42">
        <v>12</v>
      </c>
      <c r="J45" s="42">
        <v>8.75</v>
      </c>
      <c r="K45" s="67">
        <f t="shared" si="3"/>
        <v>105</v>
      </c>
    </row>
    <row r="46" spans="1:11" x14ac:dyDescent="0.3">
      <c r="A46" s="17">
        <v>46</v>
      </c>
      <c r="B46" s="38"/>
      <c r="C46" s="39"/>
      <c r="D46" s="42"/>
      <c r="E46" s="42"/>
      <c r="F46" s="43"/>
      <c r="G46" s="50" t="s">
        <v>125</v>
      </c>
      <c r="H46" s="51" t="s">
        <v>67</v>
      </c>
      <c r="I46" s="42">
        <v>6</v>
      </c>
      <c r="J46" s="42">
        <v>40</v>
      </c>
      <c r="K46" s="67">
        <f t="shared" si="3"/>
        <v>240</v>
      </c>
    </row>
    <row r="47" spans="1:11" x14ac:dyDescent="0.3">
      <c r="A47" s="17">
        <v>47</v>
      </c>
      <c r="B47" s="38"/>
      <c r="C47" s="39"/>
      <c r="D47" s="42"/>
      <c r="E47" s="42"/>
      <c r="F47" s="43"/>
      <c r="G47" s="50" t="s">
        <v>105</v>
      </c>
      <c r="H47" s="51" t="s">
        <v>67</v>
      </c>
      <c r="I47" s="42">
        <v>9</v>
      </c>
      <c r="J47" s="42">
        <v>0.98</v>
      </c>
      <c r="K47" s="67">
        <f t="shared" si="3"/>
        <v>8.82</v>
      </c>
    </row>
    <row r="48" spans="1:11" x14ac:dyDescent="0.3">
      <c r="A48" s="17">
        <v>48</v>
      </c>
      <c r="B48" s="38"/>
      <c r="C48" s="39"/>
      <c r="D48" s="42"/>
      <c r="E48" s="42"/>
      <c r="F48" s="43"/>
      <c r="G48" s="50" t="s">
        <v>106</v>
      </c>
      <c r="H48" s="51" t="s">
        <v>67</v>
      </c>
      <c r="I48" s="42">
        <v>18</v>
      </c>
      <c r="J48" s="42">
        <v>1.27</v>
      </c>
      <c r="K48" s="67">
        <f t="shared" si="3"/>
        <v>22.86</v>
      </c>
    </row>
    <row r="49" spans="1:11" ht="27.6" x14ac:dyDescent="0.3">
      <c r="A49" s="17">
        <v>49</v>
      </c>
      <c r="B49" s="108" t="s">
        <v>144</v>
      </c>
      <c r="C49" s="39" t="s">
        <v>85</v>
      </c>
      <c r="D49" s="42">
        <v>1</v>
      </c>
      <c r="E49" s="42">
        <v>3000</v>
      </c>
      <c r="F49" s="43">
        <f>D49*E49</f>
        <v>3000</v>
      </c>
      <c r="G49" s="69"/>
      <c r="H49" s="70"/>
      <c r="I49" s="52"/>
      <c r="J49" s="71"/>
      <c r="K49" s="42">
        <f t="shared" ref="K49" si="5">J49*I49</f>
        <v>0</v>
      </c>
    </row>
    <row r="50" spans="1:11" ht="27.6" x14ac:dyDescent="0.3">
      <c r="A50" s="108" t="s">
        <v>145</v>
      </c>
      <c r="B50" s="72" t="s">
        <v>112</v>
      </c>
      <c r="C50" s="73"/>
      <c r="D50" s="73"/>
      <c r="E50" s="74"/>
      <c r="F50" s="75">
        <f>SUM(F17:F49)</f>
        <v>26170</v>
      </c>
      <c r="G50" s="76" t="s">
        <v>113</v>
      </c>
      <c r="H50" s="73"/>
      <c r="I50" s="73"/>
      <c r="J50" s="73"/>
      <c r="K50" s="75">
        <f>SUM(K17:K49)</f>
        <v>46711.68</v>
      </c>
    </row>
    <row r="51" spans="1:11" x14ac:dyDescent="0.3">
      <c r="A51" s="108" t="s">
        <v>146</v>
      </c>
      <c r="B51" s="18" t="s">
        <v>114</v>
      </c>
      <c r="C51" s="37"/>
      <c r="D51" s="21"/>
      <c r="E51" s="21"/>
      <c r="F51" s="78"/>
      <c r="G51" s="79"/>
      <c r="H51" s="80"/>
      <c r="I51" s="21"/>
      <c r="J51" s="21"/>
      <c r="K51" s="21"/>
    </row>
    <row r="52" spans="1:11" x14ac:dyDescent="0.3">
      <c r="A52" s="17">
        <v>50</v>
      </c>
      <c r="B52" s="112"/>
      <c r="C52" s="112"/>
      <c r="D52" s="111"/>
      <c r="E52" s="111"/>
      <c r="F52" s="111"/>
      <c r="G52" s="79"/>
      <c r="H52" s="80"/>
      <c r="I52" s="21"/>
      <c r="J52" s="21"/>
      <c r="K52" s="21"/>
    </row>
    <row r="53" spans="1:11" x14ac:dyDescent="0.3">
      <c r="A53" s="17">
        <v>51</v>
      </c>
      <c r="B53" s="108" t="s">
        <v>147</v>
      </c>
      <c r="C53" s="108" t="s">
        <v>148</v>
      </c>
      <c r="D53" s="42">
        <v>2</v>
      </c>
      <c r="E53" s="42">
        <v>350</v>
      </c>
      <c r="F53" s="42">
        <f>D53*E53</f>
        <v>700</v>
      </c>
      <c r="G53" s="79"/>
      <c r="H53" s="80"/>
      <c r="I53" s="21"/>
      <c r="J53" s="21"/>
      <c r="K53" s="21"/>
    </row>
    <row r="54" spans="1:11" x14ac:dyDescent="0.3">
      <c r="A54" s="17">
        <v>52</v>
      </c>
      <c r="B54" s="81"/>
      <c r="C54" s="39"/>
      <c r="D54" s="82"/>
      <c r="E54" s="42"/>
      <c r="F54" s="42">
        <f>D54*E54</f>
        <v>0</v>
      </c>
      <c r="G54" s="50"/>
      <c r="H54" s="51"/>
      <c r="I54" s="42"/>
      <c r="J54" s="83"/>
      <c r="K54" s="83">
        <f t="shared" ref="K54" si="6">I54*J54</f>
        <v>0</v>
      </c>
    </row>
    <row r="55" spans="1:11" ht="27.6" x14ac:dyDescent="0.3">
      <c r="A55" s="17">
        <v>53</v>
      </c>
      <c r="B55" s="31" t="s">
        <v>115</v>
      </c>
      <c r="C55" s="32"/>
      <c r="D55" s="33"/>
      <c r="E55" s="33"/>
      <c r="F55" s="33">
        <f>SUM(F52:F54)</f>
        <v>700</v>
      </c>
      <c r="G55" s="76" t="s">
        <v>116</v>
      </c>
      <c r="H55" s="34"/>
      <c r="I55" s="33"/>
      <c r="J55" s="85"/>
      <c r="K55" s="75">
        <f>SUM(K54:K54)</f>
        <v>0</v>
      </c>
    </row>
    <row r="56" spans="1:11" x14ac:dyDescent="0.3">
      <c r="A56" s="17">
        <v>54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K55+K50+K15</f>
        <v>46711.68</v>
      </c>
    </row>
    <row r="57" spans="1:11" x14ac:dyDescent="0.3">
      <c r="A57" s="17">
        <v>55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3269.8176000000003</v>
      </c>
    </row>
    <row r="58" spans="1:11" x14ac:dyDescent="0.3">
      <c r="A58" s="17">
        <v>56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49981.497600000002</v>
      </c>
    </row>
    <row r="59" spans="1:11" x14ac:dyDescent="0.3">
      <c r="A59" s="17">
        <v>57</v>
      </c>
      <c r="B59" s="98" t="s">
        <v>121</v>
      </c>
      <c r="C59" s="99"/>
      <c r="D59" s="93"/>
      <c r="E59" s="21"/>
      <c r="F59" s="94">
        <f>F57+F50</f>
        <v>26170</v>
      </c>
      <c r="G59" s="98" t="s">
        <v>122</v>
      </c>
      <c r="H59" s="99"/>
      <c r="I59" s="91"/>
      <c r="J59" s="91"/>
      <c r="K59" s="92">
        <f>F59+K58</f>
        <v>76151.497600000002</v>
      </c>
    </row>
    <row r="60" spans="1:11" ht="15.6" x14ac:dyDescent="0.3">
      <c r="A60" s="101"/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15230.29952</v>
      </c>
    </row>
    <row r="61" spans="1:11" x14ac:dyDescent="0.3">
      <c r="A61"/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91381.797120000003</v>
      </c>
    </row>
    <row r="62" spans="1:11" x14ac:dyDescent="0.3">
      <c r="A62"/>
      <c r="E62" s="12"/>
    </row>
    <row r="63" spans="1:11" x14ac:dyDescent="0.3">
      <c r="A63"/>
      <c r="B63"/>
      <c r="C63"/>
      <c r="D63"/>
      <c r="E63"/>
      <c r="F63"/>
      <c r="G63"/>
      <c r="H63"/>
    </row>
    <row r="64" spans="1:11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B104"/>
      <c r="C104"/>
      <c r="D104"/>
      <c r="E104"/>
      <c r="F104"/>
      <c r="G104"/>
      <c r="H104"/>
    </row>
    <row r="105" spans="1:8" x14ac:dyDescent="0.3">
      <c r="B105"/>
      <c r="C105"/>
      <c r="D105"/>
      <c r="E105"/>
      <c r="F105"/>
      <c r="G105"/>
      <c r="H105"/>
    </row>
  </sheetData>
  <mergeCells count="4">
    <mergeCell ref="A1:J1"/>
    <mergeCell ref="A2:K2"/>
    <mergeCell ref="A3:K3"/>
    <mergeCell ref="A4:K4"/>
  </mergeCells>
  <hyperlinks>
    <hyperlink ref="A1:J1" location="Загальна!A1" display="Загальна" xr:uid="{04516592-49C4-4859-826F-787991B3514F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BC1B-88C6-492D-B035-C579C3484C40}">
  <dimension ref="A1:K107"/>
  <sheetViews>
    <sheetView workbookViewId="0">
      <selection sqref="A1:J1"/>
    </sheetView>
  </sheetViews>
  <sheetFormatPr defaultRowHeight="14.4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8.88671875" style="12"/>
    <col min="9" max="9" width="11" style="12" customWidth="1"/>
    <col min="10" max="10" width="10.77734375" style="12" customWidth="1"/>
    <col min="11" max="11" width="13.21875" style="12" customWidth="1"/>
  </cols>
  <sheetData>
    <row r="1" spans="1:11" ht="14.4" customHeight="1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11" ht="14.4" customHeight="1" x14ac:dyDescent="0.3">
      <c r="A2" s="166" t="s">
        <v>132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14.4" customHeight="1" x14ac:dyDescent="0.3">
      <c r="A3" s="166" t="s">
        <v>133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14.4" customHeight="1" x14ac:dyDescent="0.3">
      <c r="A4" s="166" t="s">
        <v>54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1" x14ac:dyDescent="0.3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x14ac:dyDescent="0.3">
      <c r="A6" s="123"/>
      <c r="B6" s="125" t="s">
        <v>158</v>
      </c>
      <c r="C6" s="123"/>
      <c r="D6" s="123"/>
      <c r="E6" s="123"/>
      <c r="F6" s="123"/>
      <c r="G6" s="123"/>
      <c r="H6" s="123"/>
      <c r="I6" s="123"/>
      <c r="J6" s="123"/>
      <c r="K6" s="123"/>
    </row>
    <row r="7" spans="1:11" x14ac:dyDescent="0.3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1" ht="69" x14ac:dyDescent="0.3">
      <c r="A8" s="13" t="s">
        <v>55</v>
      </c>
      <c r="B8" s="14" t="s">
        <v>56</v>
      </c>
      <c r="C8" s="13" t="s">
        <v>57</v>
      </c>
      <c r="D8" s="15" t="s">
        <v>58</v>
      </c>
      <c r="E8" s="15" t="s">
        <v>59</v>
      </c>
      <c r="F8" s="15" t="s">
        <v>60</v>
      </c>
      <c r="G8" s="13" t="s">
        <v>61</v>
      </c>
      <c r="H8" s="13" t="s">
        <v>62</v>
      </c>
      <c r="I8" s="15" t="s">
        <v>63</v>
      </c>
      <c r="J8" s="15" t="s">
        <v>64</v>
      </c>
      <c r="K8" s="15" t="s">
        <v>65</v>
      </c>
    </row>
    <row r="9" spans="1:11" x14ac:dyDescent="0.3">
      <c r="A9" s="17">
        <v>1</v>
      </c>
      <c r="B9" s="18" t="s">
        <v>66</v>
      </c>
      <c r="C9" s="19"/>
      <c r="D9" s="20"/>
      <c r="E9" s="21"/>
      <c r="F9" s="20"/>
      <c r="G9" s="22"/>
      <c r="H9" s="19"/>
      <c r="I9" s="20"/>
      <c r="J9" s="20"/>
      <c r="K9" s="20"/>
    </row>
    <row r="10" spans="1:11" ht="27.6" x14ac:dyDescent="0.3">
      <c r="A10" s="17">
        <v>2</v>
      </c>
      <c r="B10" s="23" t="s">
        <v>149</v>
      </c>
      <c r="C10" s="24" t="s">
        <v>67</v>
      </c>
      <c r="D10" s="25">
        <v>1</v>
      </c>
      <c r="E10" s="26">
        <v>2000</v>
      </c>
      <c r="F10" s="27">
        <f>E10*D10</f>
        <v>2000</v>
      </c>
      <c r="G10" s="22"/>
      <c r="H10" s="19"/>
      <c r="I10" s="20"/>
      <c r="J10" s="20"/>
      <c r="K10" s="20"/>
    </row>
    <row r="11" spans="1:11" ht="41.4" x14ac:dyDescent="0.3">
      <c r="A11" s="17">
        <v>3</v>
      </c>
      <c r="B11" s="29" t="s">
        <v>150</v>
      </c>
      <c r="C11" s="24" t="s">
        <v>67</v>
      </c>
      <c r="D11" s="25">
        <v>1</v>
      </c>
      <c r="E11" s="26">
        <v>500</v>
      </c>
      <c r="F11" s="27">
        <f t="shared" ref="F11:F14" si="0">E11*D11</f>
        <v>500</v>
      </c>
      <c r="G11" s="22"/>
      <c r="H11" s="19"/>
      <c r="I11" s="20"/>
      <c r="J11" s="20"/>
      <c r="K11" s="20"/>
    </row>
    <row r="12" spans="1:11" x14ac:dyDescent="0.3">
      <c r="A12" s="17">
        <v>4</v>
      </c>
      <c r="B12" s="23" t="s">
        <v>68</v>
      </c>
      <c r="C12" s="24" t="s">
        <v>67</v>
      </c>
      <c r="D12" s="25">
        <v>2</v>
      </c>
      <c r="E12" s="26">
        <v>150</v>
      </c>
      <c r="F12" s="27">
        <f t="shared" si="0"/>
        <v>300</v>
      </c>
      <c r="G12" s="22"/>
      <c r="H12" s="19"/>
      <c r="I12" s="20"/>
      <c r="J12" s="20"/>
      <c r="K12" s="20"/>
    </row>
    <row r="13" spans="1:11" x14ac:dyDescent="0.3">
      <c r="A13" s="17">
        <v>5</v>
      </c>
      <c r="B13" s="23" t="s">
        <v>134</v>
      </c>
      <c r="C13" s="24" t="s">
        <v>67</v>
      </c>
      <c r="D13" s="25">
        <v>2</v>
      </c>
      <c r="E13" s="25">
        <v>200</v>
      </c>
      <c r="F13" s="27">
        <f t="shared" si="0"/>
        <v>400</v>
      </c>
      <c r="G13" s="22"/>
      <c r="H13" s="19"/>
      <c r="I13" s="20"/>
      <c r="J13" s="20"/>
      <c r="K13" s="20"/>
    </row>
    <row r="14" spans="1:11" x14ac:dyDescent="0.3">
      <c r="A14" s="17">
        <v>6</v>
      </c>
      <c r="B14" s="29" t="s">
        <v>135</v>
      </c>
      <c r="C14" s="24" t="s">
        <v>70</v>
      </c>
      <c r="D14" s="25">
        <v>2</v>
      </c>
      <c r="E14" s="25">
        <v>15</v>
      </c>
      <c r="F14" s="27">
        <f t="shared" si="0"/>
        <v>30</v>
      </c>
      <c r="G14" s="30"/>
      <c r="H14" s="30"/>
      <c r="I14" s="30"/>
      <c r="J14" s="30"/>
      <c r="K14" s="30"/>
    </row>
    <row r="15" spans="1:11" ht="27.6" x14ac:dyDescent="0.3">
      <c r="A15" s="17">
        <v>7</v>
      </c>
      <c r="B15" s="31" t="s">
        <v>71</v>
      </c>
      <c r="C15" s="32"/>
      <c r="D15" s="33"/>
      <c r="E15" s="33"/>
      <c r="F15" s="33">
        <f>SUM(F10:F14)</f>
        <v>3230</v>
      </c>
      <c r="G15" s="31" t="s">
        <v>72</v>
      </c>
      <c r="H15" s="34"/>
      <c r="I15" s="33"/>
      <c r="J15" s="35"/>
      <c r="K15" s="36">
        <f>SUM(K14:K14)</f>
        <v>0</v>
      </c>
    </row>
    <row r="16" spans="1:11" x14ac:dyDescent="0.3">
      <c r="A16" s="17">
        <v>8</v>
      </c>
      <c r="B16" s="18" t="s">
        <v>73</v>
      </c>
      <c r="C16" s="37"/>
      <c r="D16" s="21"/>
      <c r="E16" s="21"/>
      <c r="F16" s="21"/>
      <c r="G16" s="38"/>
      <c r="H16" s="39"/>
      <c r="I16" s="40"/>
      <c r="J16" s="40"/>
      <c r="K16" s="40"/>
    </row>
    <row r="17" spans="1:11" ht="27.6" x14ac:dyDescent="0.3">
      <c r="A17" s="17">
        <v>9</v>
      </c>
      <c r="B17" s="38" t="s">
        <v>74</v>
      </c>
      <c r="C17" s="37" t="s">
        <v>70</v>
      </c>
      <c r="D17" s="42">
        <f>I17+I18</f>
        <v>27</v>
      </c>
      <c r="E17" s="43">
        <v>45</v>
      </c>
      <c r="F17" s="43">
        <f>D17*E17</f>
        <v>1215</v>
      </c>
      <c r="G17" s="44" t="s">
        <v>75</v>
      </c>
      <c r="H17" s="39" t="s">
        <v>76</v>
      </c>
      <c r="I17" s="151">
        <v>18</v>
      </c>
      <c r="J17" s="152">
        <f>369*0.8</f>
        <v>295.2</v>
      </c>
      <c r="K17" s="42">
        <f>J17*I17</f>
        <v>5313.5999999999995</v>
      </c>
    </row>
    <row r="18" spans="1:11" x14ac:dyDescent="0.3">
      <c r="A18" s="17">
        <v>10</v>
      </c>
      <c r="B18" s="22"/>
      <c r="C18" s="48"/>
      <c r="D18" s="49"/>
      <c r="E18" s="43"/>
      <c r="F18" s="43"/>
      <c r="G18" s="44" t="s">
        <v>136</v>
      </c>
      <c r="H18" s="39" t="s">
        <v>76</v>
      </c>
      <c r="I18" s="151">
        <v>9</v>
      </c>
      <c r="J18" s="152">
        <f>94*0.8</f>
        <v>75.2</v>
      </c>
      <c r="K18" s="42">
        <f>J18*I18</f>
        <v>676.80000000000007</v>
      </c>
    </row>
    <row r="19" spans="1:11" ht="27.6" x14ac:dyDescent="0.3">
      <c r="A19" s="17">
        <v>12</v>
      </c>
      <c r="B19" s="22"/>
      <c r="C19" s="48"/>
      <c r="D19" s="49"/>
      <c r="E19" s="43"/>
      <c r="F19" s="43"/>
      <c r="G19" s="50" t="s">
        <v>79</v>
      </c>
      <c r="H19" s="51" t="s">
        <v>76</v>
      </c>
      <c r="I19" s="149">
        <f>D17-2</f>
        <v>25</v>
      </c>
      <c r="J19" s="42">
        <v>20.86</v>
      </c>
      <c r="K19" s="42">
        <f t="shared" ref="K19" si="1">J19*I19</f>
        <v>521.5</v>
      </c>
    </row>
    <row r="20" spans="1:11" x14ac:dyDescent="0.3">
      <c r="A20" s="17">
        <v>13</v>
      </c>
      <c r="B20" s="22"/>
      <c r="C20" s="48"/>
      <c r="D20" s="49"/>
      <c r="E20" s="43"/>
      <c r="F20" s="43"/>
      <c r="G20" s="50" t="s">
        <v>80</v>
      </c>
      <c r="H20" s="51" t="s">
        <v>81</v>
      </c>
      <c r="I20" s="149">
        <v>1</v>
      </c>
      <c r="J20" s="42">
        <v>66</v>
      </c>
      <c r="K20" s="42">
        <f>J20*I20</f>
        <v>66</v>
      </c>
    </row>
    <row r="21" spans="1:11" x14ac:dyDescent="0.3">
      <c r="A21" s="17">
        <v>14</v>
      </c>
      <c r="B21" s="22"/>
      <c r="C21" s="48"/>
      <c r="D21" s="49"/>
      <c r="E21" s="43"/>
      <c r="F21" s="43"/>
      <c r="G21" s="50" t="s">
        <v>82</v>
      </c>
      <c r="H21" s="51" t="s">
        <v>81</v>
      </c>
      <c r="I21" s="149">
        <v>1</v>
      </c>
      <c r="J21" s="42">
        <f>199*0.8</f>
        <v>159.20000000000002</v>
      </c>
      <c r="K21" s="42">
        <f>J21*I21</f>
        <v>159.20000000000002</v>
      </c>
    </row>
    <row r="22" spans="1:11" ht="27.6" x14ac:dyDescent="0.3">
      <c r="A22" s="17">
        <v>15</v>
      </c>
      <c r="B22" s="22"/>
      <c r="C22" s="48"/>
      <c r="D22" s="49"/>
      <c r="E22" s="43"/>
      <c r="F22" s="43"/>
      <c r="G22" s="50" t="s">
        <v>83</v>
      </c>
      <c r="H22" s="51" t="s">
        <v>81</v>
      </c>
      <c r="I22" s="52">
        <v>1</v>
      </c>
      <c r="J22" s="43">
        <f>81.87*0.8</f>
        <v>65.496000000000009</v>
      </c>
      <c r="K22" s="42">
        <f>J22*I22</f>
        <v>65.496000000000009</v>
      </c>
    </row>
    <row r="23" spans="1:11" ht="27.6" x14ac:dyDescent="0.3">
      <c r="A23" s="17">
        <v>16</v>
      </c>
      <c r="B23" s="38" t="s">
        <v>84</v>
      </c>
      <c r="C23" s="39" t="s">
        <v>85</v>
      </c>
      <c r="D23" s="42">
        <v>1</v>
      </c>
      <c r="E23" s="42">
        <v>8000</v>
      </c>
      <c r="F23" s="43">
        <f t="shared" ref="F23:F51" si="2">D23*E23</f>
        <v>8000</v>
      </c>
      <c r="G23" s="53" t="s">
        <v>86</v>
      </c>
      <c r="H23" s="54" t="s">
        <v>67</v>
      </c>
      <c r="I23" s="43">
        <v>1</v>
      </c>
      <c r="J23" s="55" t="s">
        <v>87</v>
      </c>
      <c r="K23" s="42">
        <v>0</v>
      </c>
    </row>
    <row r="24" spans="1:11" x14ac:dyDescent="0.3">
      <c r="A24" s="17">
        <v>17</v>
      </c>
      <c r="B24" s="38"/>
      <c r="C24" s="39"/>
      <c r="D24" s="42"/>
      <c r="E24" s="42"/>
      <c r="F24" s="43"/>
      <c r="G24" s="53" t="s">
        <v>88</v>
      </c>
      <c r="H24" s="54" t="s">
        <v>89</v>
      </c>
      <c r="I24" s="43">
        <v>1</v>
      </c>
      <c r="J24" s="57">
        <v>200</v>
      </c>
      <c r="K24" s="21">
        <f t="shared" ref="K24:K25" si="3">I24*J24</f>
        <v>200</v>
      </c>
    </row>
    <row r="25" spans="1:11" ht="27.6" x14ac:dyDescent="0.3">
      <c r="A25" s="17">
        <v>18</v>
      </c>
      <c r="B25" s="38" t="s">
        <v>90</v>
      </c>
      <c r="C25" s="39" t="s">
        <v>67</v>
      </c>
      <c r="D25" s="42">
        <v>6</v>
      </c>
      <c r="E25" s="42">
        <v>1000</v>
      </c>
      <c r="F25" s="43">
        <f t="shared" si="2"/>
        <v>6000</v>
      </c>
      <c r="G25" s="50" t="s">
        <v>91</v>
      </c>
      <c r="H25" s="51" t="s">
        <v>76</v>
      </c>
      <c r="I25" s="42">
        <v>3</v>
      </c>
      <c r="J25" s="42">
        <f>983*0.8</f>
        <v>786.40000000000009</v>
      </c>
      <c r="K25" s="21">
        <f t="shared" si="3"/>
        <v>2359.2000000000003</v>
      </c>
    </row>
    <row r="26" spans="1:11" ht="27.6" x14ac:dyDescent="0.3">
      <c r="A26" s="17">
        <v>19</v>
      </c>
      <c r="B26" s="38"/>
      <c r="C26" s="39"/>
      <c r="D26" s="42"/>
      <c r="E26" s="42"/>
      <c r="F26" s="43"/>
      <c r="G26" s="58" t="s">
        <v>204</v>
      </c>
      <c r="H26" s="59" t="s">
        <v>67</v>
      </c>
      <c r="I26" s="60">
        <v>6</v>
      </c>
      <c r="J26" s="61" t="s">
        <v>87</v>
      </c>
      <c r="K26" s="60">
        <v>0</v>
      </c>
    </row>
    <row r="27" spans="1:11" x14ac:dyDescent="0.3">
      <c r="A27" s="17">
        <v>21</v>
      </c>
      <c r="B27" s="38"/>
      <c r="C27" s="39"/>
      <c r="D27" s="42"/>
      <c r="E27" s="42"/>
      <c r="F27" s="62"/>
      <c r="G27" s="134" t="s">
        <v>93</v>
      </c>
      <c r="H27" s="135" t="s">
        <v>67</v>
      </c>
      <c r="I27" s="136">
        <v>1</v>
      </c>
      <c r="J27" s="137">
        <v>11248</v>
      </c>
      <c r="K27" s="138">
        <f>I27*J27</f>
        <v>11248</v>
      </c>
    </row>
    <row r="28" spans="1:11" ht="27.6" x14ac:dyDescent="0.3">
      <c r="A28" s="17">
        <v>20</v>
      </c>
      <c r="B28" s="38"/>
      <c r="C28" s="39"/>
      <c r="D28" s="42"/>
      <c r="E28" s="42"/>
      <c r="F28" s="62"/>
      <c r="G28" s="38" t="s">
        <v>92</v>
      </c>
      <c r="H28" s="39" t="s">
        <v>76</v>
      </c>
      <c r="I28" s="146">
        <v>4</v>
      </c>
      <c r="J28" s="147">
        <f>68*0.8</f>
        <v>54.400000000000006</v>
      </c>
      <c r="K28" s="42">
        <f>J28*I28</f>
        <v>217.60000000000002</v>
      </c>
    </row>
    <row r="29" spans="1:11" ht="27.6" x14ac:dyDescent="0.3">
      <c r="A29" s="17"/>
      <c r="B29" s="38"/>
      <c r="C29" s="39"/>
      <c r="D29" s="42"/>
      <c r="E29" s="42"/>
      <c r="F29" s="62"/>
      <c r="G29" s="38" t="s">
        <v>137</v>
      </c>
      <c r="H29" s="39" t="s">
        <v>76</v>
      </c>
      <c r="I29" s="146">
        <v>10</v>
      </c>
      <c r="J29" s="147">
        <v>205</v>
      </c>
      <c r="K29" s="42">
        <f t="shared" ref="K29:K30" si="4">J29*I29</f>
        <v>2050</v>
      </c>
    </row>
    <row r="30" spans="1:11" ht="27.6" x14ac:dyDescent="0.3">
      <c r="A30" s="17"/>
      <c r="B30" s="38"/>
      <c r="C30" s="39"/>
      <c r="D30" s="42"/>
      <c r="E30" s="42"/>
      <c r="F30" s="62"/>
      <c r="G30" s="38" t="s">
        <v>138</v>
      </c>
      <c r="H30" s="39" t="s">
        <v>76</v>
      </c>
      <c r="I30" s="146">
        <v>10</v>
      </c>
      <c r="J30" s="147">
        <v>205</v>
      </c>
      <c r="K30" s="42">
        <f t="shared" si="4"/>
        <v>2050</v>
      </c>
    </row>
    <row r="31" spans="1:11" x14ac:dyDescent="0.3">
      <c r="A31" s="17">
        <v>24</v>
      </c>
      <c r="B31" s="38"/>
      <c r="C31" s="39"/>
      <c r="D31" s="42"/>
      <c r="E31" s="42"/>
      <c r="F31" s="62"/>
      <c r="G31" s="50" t="s">
        <v>88</v>
      </c>
      <c r="H31" s="51" t="s">
        <v>89</v>
      </c>
      <c r="I31" s="42">
        <v>1</v>
      </c>
      <c r="J31" s="148">
        <v>1000</v>
      </c>
      <c r="K31" s="42">
        <f>I31*J31</f>
        <v>1000</v>
      </c>
    </row>
    <row r="32" spans="1:11" ht="27.6" x14ac:dyDescent="0.3">
      <c r="A32" s="17">
        <v>25</v>
      </c>
      <c r="B32" s="38" t="s">
        <v>95</v>
      </c>
      <c r="C32" s="39" t="s">
        <v>67</v>
      </c>
      <c r="D32" s="42">
        <v>2</v>
      </c>
      <c r="E32" s="42">
        <v>2000</v>
      </c>
      <c r="F32" s="43">
        <f t="shared" si="2"/>
        <v>4000</v>
      </c>
      <c r="G32" s="38" t="s">
        <v>96</v>
      </c>
      <c r="H32" s="45" t="s">
        <v>67</v>
      </c>
      <c r="I32" s="63">
        <f>D32</f>
        <v>2</v>
      </c>
      <c r="J32" s="64">
        <v>7140</v>
      </c>
      <c r="K32" s="43">
        <f>I32*J32</f>
        <v>14280</v>
      </c>
    </row>
    <row r="33" spans="1:11" x14ac:dyDescent="0.3">
      <c r="A33" s="17">
        <v>26</v>
      </c>
      <c r="B33" s="38"/>
      <c r="C33" s="39"/>
      <c r="D33" s="42"/>
      <c r="E33" s="42"/>
      <c r="F33" s="43"/>
      <c r="G33" s="38" t="s">
        <v>97</v>
      </c>
      <c r="H33" s="45" t="s">
        <v>67</v>
      </c>
      <c r="I33" s="63">
        <v>6</v>
      </c>
      <c r="J33" s="64">
        <v>313</v>
      </c>
      <c r="K33" s="43">
        <f>I33*J33</f>
        <v>1878</v>
      </c>
    </row>
    <row r="34" spans="1:11" x14ac:dyDescent="0.3">
      <c r="A34" s="17">
        <v>27</v>
      </c>
      <c r="B34" s="38"/>
      <c r="C34" s="39"/>
      <c r="D34" s="42"/>
      <c r="E34" s="42"/>
      <c r="F34" s="43"/>
      <c r="G34" s="53" t="s">
        <v>88</v>
      </c>
      <c r="H34" s="54" t="s">
        <v>89</v>
      </c>
      <c r="I34" s="43">
        <v>1</v>
      </c>
      <c r="J34" s="57">
        <v>500</v>
      </c>
      <c r="K34" s="43">
        <f>I34*J34</f>
        <v>500</v>
      </c>
    </row>
    <row r="35" spans="1:11" ht="27.6" x14ac:dyDescent="0.3">
      <c r="A35" s="17">
        <v>28</v>
      </c>
      <c r="B35" s="38" t="s">
        <v>139</v>
      </c>
      <c r="C35" s="39" t="s">
        <v>85</v>
      </c>
      <c r="D35" s="42">
        <v>1</v>
      </c>
      <c r="E35" s="42">
        <v>3500</v>
      </c>
      <c r="F35" s="43">
        <f t="shared" si="2"/>
        <v>3500</v>
      </c>
      <c r="G35" s="65" t="s">
        <v>98</v>
      </c>
      <c r="H35" s="66" t="s">
        <v>67</v>
      </c>
      <c r="I35" s="67">
        <v>1</v>
      </c>
      <c r="J35" s="67">
        <f>980*0.8</f>
        <v>784</v>
      </c>
      <c r="K35" s="67">
        <f t="shared" ref="K35:K49" si="5">I35*J35</f>
        <v>784</v>
      </c>
    </row>
    <row r="36" spans="1:11" x14ac:dyDescent="0.3">
      <c r="A36" s="17">
        <v>29</v>
      </c>
      <c r="B36" s="38"/>
      <c r="C36" s="39"/>
      <c r="D36" s="42"/>
      <c r="E36" s="42"/>
      <c r="F36" s="43"/>
      <c r="G36" s="65" t="s">
        <v>99</v>
      </c>
      <c r="H36" s="66" t="s">
        <v>67</v>
      </c>
      <c r="I36" s="67">
        <v>1</v>
      </c>
      <c r="J36" s="67">
        <f>944*0.8</f>
        <v>755.2</v>
      </c>
      <c r="K36" s="67">
        <f t="shared" si="5"/>
        <v>755.2</v>
      </c>
    </row>
    <row r="37" spans="1:11" ht="27.6" x14ac:dyDescent="0.3">
      <c r="A37" s="17">
        <v>30</v>
      </c>
      <c r="B37" s="38"/>
      <c r="C37" s="39"/>
      <c r="D37" s="42"/>
      <c r="E37" s="42"/>
      <c r="F37" s="43"/>
      <c r="G37" s="65" t="s">
        <v>140</v>
      </c>
      <c r="H37" s="66" t="s">
        <v>67</v>
      </c>
      <c r="I37" s="67">
        <v>1</v>
      </c>
      <c r="J37" s="61" t="s">
        <v>87</v>
      </c>
      <c r="K37" s="67">
        <v>0</v>
      </c>
    </row>
    <row r="38" spans="1:11" x14ac:dyDescent="0.3">
      <c r="A38" s="17">
        <v>32</v>
      </c>
      <c r="B38" s="38"/>
      <c r="C38" s="39"/>
      <c r="D38" s="42"/>
      <c r="E38" s="42"/>
      <c r="F38" s="43"/>
      <c r="G38" s="50" t="s">
        <v>101</v>
      </c>
      <c r="H38" s="51" t="s">
        <v>67</v>
      </c>
      <c r="I38" s="42">
        <v>1</v>
      </c>
      <c r="J38" s="42">
        <v>1876.8</v>
      </c>
      <c r="K38" s="67">
        <f t="shared" si="5"/>
        <v>1876.8</v>
      </c>
    </row>
    <row r="39" spans="1:11" x14ac:dyDescent="0.3">
      <c r="A39" s="17">
        <v>33</v>
      </c>
      <c r="B39" s="38"/>
      <c r="C39" s="39"/>
      <c r="D39" s="42"/>
      <c r="E39" s="42"/>
      <c r="F39" s="43"/>
      <c r="G39" s="50" t="s">
        <v>103</v>
      </c>
      <c r="H39" s="51" t="s">
        <v>67</v>
      </c>
      <c r="I39" s="42">
        <v>3</v>
      </c>
      <c r="J39" s="42">
        <v>20</v>
      </c>
      <c r="K39" s="67">
        <f t="shared" si="5"/>
        <v>60</v>
      </c>
    </row>
    <row r="40" spans="1:11" ht="27.6" x14ac:dyDescent="0.3">
      <c r="A40" s="17">
        <v>37</v>
      </c>
      <c r="B40" s="38" t="s">
        <v>127</v>
      </c>
      <c r="C40" s="39" t="s">
        <v>67</v>
      </c>
      <c r="D40" s="42">
        <v>1</v>
      </c>
      <c r="E40" s="42">
        <v>500</v>
      </c>
      <c r="F40" s="43">
        <f t="shared" ref="F40" si="6">D40*E40</f>
        <v>500</v>
      </c>
      <c r="G40" s="50" t="s">
        <v>213</v>
      </c>
      <c r="H40" s="51" t="s">
        <v>67</v>
      </c>
      <c r="I40" s="42">
        <v>1</v>
      </c>
      <c r="J40" s="42">
        <v>1400</v>
      </c>
      <c r="K40" s="67">
        <f t="shared" si="5"/>
        <v>1400</v>
      </c>
    </row>
    <row r="41" spans="1:11" x14ac:dyDescent="0.3">
      <c r="A41" s="17">
        <v>38</v>
      </c>
      <c r="B41" s="38"/>
      <c r="C41" s="39"/>
      <c r="D41" s="42"/>
      <c r="E41" s="42"/>
      <c r="F41" s="43"/>
      <c r="G41" s="50" t="s">
        <v>214</v>
      </c>
      <c r="H41" s="51" t="s">
        <v>67</v>
      </c>
      <c r="I41" s="42">
        <v>1</v>
      </c>
      <c r="J41" s="42">
        <v>960</v>
      </c>
      <c r="K41" s="67">
        <f t="shared" si="5"/>
        <v>960</v>
      </c>
    </row>
    <row r="42" spans="1:11" x14ac:dyDescent="0.3">
      <c r="A42" s="17"/>
      <c r="B42" s="38"/>
      <c r="C42" s="39"/>
      <c r="D42" s="42"/>
      <c r="E42" s="42"/>
      <c r="F42" s="43"/>
      <c r="G42" s="53" t="s">
        <v>88</v>
      </c>
      <c r="H42" s="54" t="s">
        <v>89</v>
      </c>
      <c r="I42" s="43">
        <v>1</v>
      </c>
      <c r="J42" s="57">
        <v>500</v>
      </c>
      <c r="K42" s="43">
        <f>I42*J42</f>
        <v>500</v>
      </c>
    </row>
    <row r="43" spans="1:11" x14ac:dyDescent="0.3">
      <c r="A43" s="17">
        <v>39</v>
      </c>
      <c r="B43" s="38" t="s">
        <v>202</v>
      </c>
      <c r="C43" s="39" t="s">
        <v>67</v>
      </c>
      <c r="D43" s="42">
        <v>42</v>
      </c>
      <c r="E43" s="42">
        <v>15</v>
      </c>
      <c r="F43" s="43">
        <f t="shared" si="2"/>
        <v>630</v>
      </c>
      <c r="G43" s="50" t="s">
        <v>141</v>
      </c>
      <c r="H43" s="51" t="s">
        <v>67</v>
      </c>
      <c r="I43" s="42">
        <v>8</v>
      </c>
      <c r="J43" s="42">
        <v>232</v>
      </c>
      <c r="K43" s="67">
        <f t="shared" si="5"/>
        <v>1856</v>
      </c>
    </row>
    <row r="44" spans="1:11" x14ac:dyDescent="0.3">
      <c r="A44" s="17">
        <v>40</v>
      </c>
      <c r="B44" s="38"/>
      <c r="C44" s="39"/>
      <c r="D44" s="42"/>
      <c r="E44" s="42"/>
      <c r="F44" s="43"/>
      <c r="G44" s="50"/>
      <c r="H44" s="51"/>
      <c r="I44" s="42"/>
      <c r="J44" s="42"/>
      <c r="K44" s="67"/>
    </row>
    <row r="45" spans="1:11" ht="27.6" x14ac:dyDescent="0.3">
      <c r="A45" s="17">
        <v>41</v>
      </c>
      <c r="B45" s="38"/>
      <c r="C45" s="39"/>
      <c r="D45" s="42"/>
      <c r="E45" s="42"/>
      <c r="F45" s="43"/>
      <c r="G45" s="50" t="s">
        <v>142</v>
      </c>
      <c r="H45" s="51" t="s">
        <v>67</v>
      </c>
      <c r="I45" s="42">
        <v>24</v>
      </c>
      <c r="J45" s="42">
        <v>78.099999999999994</v>
      </c>
      <c r="K45" s="67">
        <f t="shared" si="5"/>
        <v>1874.3999999999999</v>
      </c>
    </row>
    <row r="46" spans="1:11" x14ac:dyDescent="0.3">
      <c r="A46" s="17">
        <v>42</v>
      </c>
      <c r="B46" s="38"/>
      <c r="C46" s="39"/>
      <c r="D46" s="42"/>
      <c r="E46" s="42"/>
      <c r="F46" s="43"/>
      <c r="G46" s="50" t="s">
        <v>143</v>
      </c>
      <c r="H46" s="51" t="s">
        <v>67</v>
      </c>
      <c r="I46" s="42">
        <v>12</v>
      </c>
      <c r="J46" s="42">
        <v>8.75</v>
      </c>
      <c r="K46" s="67">
        <f t="shared" si="5"/>
        <v>105</v>
      </c>
    </row>
    <row r="47" spans="1:11" x14ac:dyDescent="0.3">
      <c r="A47" s="17">
        <v>46</v>
      </c>
      <c r="B47" s="38"/>
      <c r="C47" s="39"/>
      <c r="D47" s="42"/>
      <c r="E47" s="42"/>
      <c r="F47" s="43"/>
      <c r="G47" s="50" t="s">
        <v>125</v>
      </c>
      <c r="H47" s="51" t="s">
        <v>67</v>
      </c>
      <c r="I47" s="42">
        <v>6</v>
      </c>
      <c r="J47" s="42">
        <v>40</v>
      </c>
      <c r="K47" s="67">
        <f t="shared" si="5"/>
        <v>240</v>
      </c>
    </row>
    <row r="48" spans="1:11" x14ac:dyDescent="0.3">
      <c r="A48" s="17">
        <v>47</v>
      </c>
      <c r="B48" s="38"/>
      <c r="C48" s="39"/>
      <c r="D48" s="42"/>
      <c r="E48" s="42"/>
      <c r="F48" s="43"/>
      <c r="G48" s="50" t="s">
        <v>105</v>
      </c>
      <c r="H48" s="51" t="s">
        <v>67</v>
      </c>
      <c r="I48" s="42">
        <v>9</v>
      </c>
      <c r="J48" s="42">
        <v>0.98</v>
      </c>
      <c r="K48" s="67">
        <f t="shared" si="5"/>
        <v>8.82</v>
      </c>
    </row>
    <row r="49" spans="1:11" x14ac:dyDescent="0.3">
      <c r="A49" s="17">
        <v>48</v>
      </c>
      <c r="B49" s="38"/>
      <c r="C49" s="39"/>
      <c r="D49" s="42"/>
      <c r="E49" s="42"/>
      <c r="F49" s="43"/>
      <c r="G49" s="50" t="s">
        <v>106</v>
      </c>
      <c r="H49" s="51" t="s">
        <v>67</v>
      </c>
      <c r="I49" s="42">
        <v>18</v>
      </c>
      <c r="J49" s="42">
        <v>1.27</v>
      </c>
      <c r="K49" s="67">
        <f t="shared" si="5"/>
        <v>22.86</v>
      </c>
    </row>
    <row r="50" spans="1:11" x14ac:dyDescent="0.3">
      <c r="A50" s="17">
        <v>49</v>
      </c>
      <c r="B50" s="38" t="s">
        <v>110</v>
      </c>
      <c r="C50" s="39" t="s">
        <v>70</v>
      </c>
      <c r="D50" s="42">
        <v>4</v>
      </c>
      <c r="E50" s="42">
        <v>30</v>
      </c>
      <c r="F50" s="43">
        <f t="shared" si="2"/>
        <v>120</v>
      </c>
      <c r="G50" s="69" t="s">
        <v>111</v>
      </c>
      <c r="H50" s="70" t="s">
        <v>67</v>
      </c>
      <c r="I50" s="52">
        <v>2</v>
      </c>
      <c r="J50" s="71">
        <v>50.84</v>
      </c>
      <c r="K50" s="42">
        <f t="shared" ref="K50:K51" si="7">J50*I50</f>
        <v>101.68</v>
      </c>
    </row>
    <row r="51" spans="1:11" ht="27.6" x14ac:dyDescent="0.3">
      <c r="A51" s="108" t="s">
        <v>145</v>
      </c>
      <c r="B51" s="108" t="s">
        <v>144</v>
      </c>
      <c r="C51" s="39" t="s">
        <v>85</v>
      </c>
      <c r="D51" s="42">
        <v>1</v>
      </c>
      <c r="E51" s="42">
        <v>3000</v>
      </c>
      <c r="F51" s="43">
        <f t="shared" si="2"/>
        <v>3000</v>
      </c>
      <c r="G51" s="69"/>
      <c r="H51" s="70"/>
      <c r="I51" s="52"/>
      <c r="J51" s="71"/>
      <c r="K51" s="42">
        <f t="shared" si="7"/>
        <v>0</v>
      </c>
    </row>
    <row r="52" spans="1:11" ht="27.6" x14ac:dyDescent="0.3">
      <c r="A52" s="108" t="s">
        <v>146</v>
      </c>
      <c r="B52" s="72" t="s">
        <v>112</v>
      </c>
      <c r="C52" s="73"/>
      <c r="D52" s="73"/>
      <c r="E52" s="74"/>
      <c r="F52" s="75">
        <f>SUM(F17:F51)</f>
        <v>26965</v>
      </c>
      <c r="G52" s="76" t="s">
        <v>113</v>
      </c>
      <c r="H52" s="73"/>
      <c r="I52" s="73"/>
      <c r="J52" s="73"/>
      <c r="K52" s="75">
        <f>SUM(K17:K51)</f>
        <v>53130.156000000003</v>
      </c>
    </row>
    <row r="53" spans="1:11" x14ac:dyDescent="0.3">
      <c r="A53" s="17">
        <v>50</v>
      </c>
      <c r="B53" s="18" t="s">
        <v>114</v>
      </c>
      <c r="C53" s="37"/>
      <c r="D53" s="21"/>
      <c r="E53" s="21"/>
      <c r="F53" s="78"/>
      <c r="G53" s="79"/>
      <c r="H53" s="80"/>
      <c r="I53" s="21"/>
      <c r="J53" s="21"/>
      <c r="K53" s="21"/>
    </row>
    <row r="54" spans="1:11" x14ac:dyDescent="0.3">
      <c r="A54" s="17">
        <v>51</v>
      </c>
      <c r="B54" s="112"/>
      <c r="C54" s="112"/>
      <c r="D54" s="111"/>
      <c r="E54" s="111"/>
      <c r="F54" s="111"/>
      <c r="G54" s="79"/>
      <c r="H54" s="80"/>
      <c r="I54" s="21"/>
      <c r="J54" s="21"/>
      <c r="K54" s="21"/>
    </row>
    <row r="55" spans="1:11" x14ac:dyDescent="0.3">
      <c r="A55" s="17">
        <v>52</v>
      </c>
      <c r="B55" s="108" t="s">
        <v>147</v>
      </c>
      <c r="C55" s="108" t="s">
        <v>148</v>
      </c>
      <c r="D55" s="42">
        <v>2</v>
      </c>
      <c r="E55" s="42">
        <v>350</v>
      </c>
      <c r="F55" s="42">
        <f>D55*E55</f>
        <v>700</v>
      </c>
      <c r="G55" s="79"/>
      <c r="H55" s="80"/>
      <c r="I55" s="21"/>
      <c r="J55" s="21"/>
      <c r="K55" s="21"/>
    </row>
    <row r="56" spans="1:11" x14ac:dyDescent="0.3">
      <c r="A56" s="17">
        <v>53</v>
      </c>
      <c r="B56" s="81"/>
      <c r="C56" s="39"/>
      <c r="D56" s="82"/>
      <c r="E56" s="42"/>
      <c r="F56" s="42">
        <f>D56*E56</f>
        <v>0</v>
      </c>
      <c r="G56" s="50"/>
      <c r="H56" s="51"/>
      <c r="I56" s="42"/>
      <c r="J56" s="83"/>
      <c r="K56" s="83">
        <f t="shared" ref="K56" si="8">I56*J56</f>
        <v>0</v>
      </c>
    </row>
    <row r="57" spans="1:11" ht="27.6" x14ac:dyDescent="0.3">
      <c r="A57" s="17">
        <v>54</v>
      </c>
      <c r="B57" s="31" t="s">
        <v>115</v>
      </c>
      <c r="C57" s="32"/>
      <c r="D57" s="33"/>
      <c r="E57" s="33"/>
      <c r="F57" s="33">
        <f>SUM(F54:F56)</f>
        <v>700</v>
      </c>
      <c r="G57" s="76" t="s">
        <v>116</v>
      </c>
      <c r="H57" s="34"/>
      <c r="I57" s="33"/>
      <c r="J57" s="85"/>
      <c r="K57" s="75">
        <f>SUM(K56:K56)</f>
        <v>0</v>
      </c>
    </row>
    <row r="58" spans="1:11" x14ac:dyDescent="0.3">
      <c r="A58" s="17">
        <v>55</v>
      </c>
      <c r="B58" s="86"/>
      <c r="C58" s="87"/>
      <c r="D58" s="86"/>
      <c r="E58" s="87"/>
      <c r="F58" s="88"/>
      <c r="G58" s="89" t="s">
        <v>117</v>
      </c>
      <c r="H58" s="90"/>
      <c r="I58" s="91"/>
      <c r="J58" s="91"/>
      <c r="K58" s="92">
        <f>K57+K52+K15</f>
        <v>53130.156000000003</v>
      </c>
    </row>
    <row r="59" spans="1:11" x14ac:dyDescent="0.3">
      <c r="A59" s="17">
        <v>56</v>
      </c>
      <c r="B59" s="89" t="s">
        <v>118</v>
      </c>
      <c r="C59" s="90"/>
      <c r="D59" s="93"/>
      <c r="E59" s="88"/>
      <c r="F59" s="94"/>
      <c r="G59" s="95" t="s">
        <v>119</v>
      </c>
      <c r="H59" s="96">
        <v>7.0000000000000007E-2</v>
      </c>
      <c r="I59" s="91"/>
      <c r="J59" s="91"/>
      <c r="K59" s="92">
        <f>K58*H59</f>
        <v>3719.1109200000005</v>
      </c>
    </row>
    <row r="60" spans="1:11" x14ac:dyDescent="0.3">
      <c r="A60" s="17">
        <v>57</v>
      </c>
      <c r="B60" s="95"/>
      <c r="C60" s="97"/>
      <c r="D60" s="93"/>
      <c r="E60" s="88"/>
      <c r="F60" s="94"/>
      <c r="G60" s="98" t="s">
        <v>120</v>
      </c>
      <c r="H60" s="90"/>
      <c r="I60" s="91"/>
      <c r="J60" s="91"/>
      <c r="K60" s="92">
        <f>K58+K59</f>
        <v>56849.266920000002</v>
      </c>
    </row>
    <row r="61" spans="1:11" ht="15.6" x14ac:dyDescent="0.3">
      <c r="A61" s="101"/>
      <c r="B61" s="98" t="s">
        <v>121</v>
      </c>
      <c r="C61" s="99"/>
      <c r="D61" s="93"/>
      <c r="E61" s="21"/>
      <c r="F61" s="94">
        <f>F59+F52</f>
        <v>26965</v>
      </c>
      <c r="G61" s="98" t="s">
        <v>122</v>
      </c>
      <c r="H61" s="99"/>
      <c r="I61" s="91"/>
      <c r="J61" s="91"/>
      <c r="K61" s="92">
        <f>F61+K60</f>
        <v>83814.266919999995</v>
      </c>
    </row>
    <row r="62" spans="1:11" x14ac:dyDescent="0.3">
      <c r="A62"/>
      <c r="B62" s="100"/>
      <c r="C62" s="99"/>
      <c r="D62" s="100"/>
      <c r="E62" s="99"/>
      <c r="F62" s="100"/>
      <c r="G62" s="98" t="s">
        <v>123</v>
      </c>
      <c r="H62" s="99"/>
      <c r="I62" s="91"/>
      <c r="J62" s="91"/>
      <c r="K62" s="92">
        <f>K63/6</f>
        <v>16762.853383999998</v>
      </c>
    </row>
    <row r="63" spans="1:11" x14ac:dyDescent="0.3">
      <c r="A63"/>
      <c r="B63" s="100"/>
      <c r="C63" s="99"/>
      <c r="D63" s="100"/>
      <c r="E63" s="99"/>
      <c r="F63" s="100"/>
      <c r="G63" s="98" t="s">
        <v>124</v>
      </c>
      <c r="H63" s="99"/>
      <c r="I63" s="91"/>
      <c r="J63" s="91"/>
      <c r="K63" s="92">
        <f>K61*1.2</f>
        <v>100577.120304</v>
      </c>
    </row>
    <row r="64" spans="1:11" x14ac:dyDescent="0.3">
      <c r="A64"/>
      <c r="E64" s="12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B105"/>
      <c r="C105"/>
      <c r="D105"/>
      <c r="E105"/>
      <c r="F105"/>
      <c r="G105"/>
      <c r="H105"/>
    </row>
    <row r="106" spans="1:8" x14ac:dyDescent="0.3">
      <c r="B106"/>
      <c r="C106"/>
      <c r="D106"/>
      <c r="E106"/>
      <c r="F106"/>
      <c r="G106"/>
      <c r="H106"/>
    </row>
    <row r="107" spans="1:8" x14ac:dyDescent="0.3">
      <c r="B107"/>
      <c r="C107"/>
      <c r="D107"/>
      <c r="E107"/>
      <c r="F107"/>
      <c r="G107"/>
      <c r="H107"/>
    </row>
  </sheetData>
  <mergeCells count="4">
    <mergeCell ref="A1:J1"/>
    <mergeCell ref="A2:K2"/>
    <mergeCell ref="A3:K3"/>
    <mergeCell ref="A4:K5"/>
  </mergeCells>
  <hyperlinks>
    <hyperlink ref="A1:J1" location="Загальна!A1" display="Загальна" xr:uid="{C7344656-CFB9-4800-8926-C62A94DA9D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B959-7814-4F54-8494-E097E015C884}">
  <dimension ref="A1:AI130"/>
  <sheetViews>
    <sheetView showGridLines="0" topLeftCell="A8" zoomScaleNormal="100"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2" width="38.109375" style="12" customWidth="1"/>
    <col min="13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151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ht="13.8" customHeight="1" x14ac:dyDescent="0.3">
      <c r="A5" s="125"/>
      <c r="B5" s="132" t="s">
        <v>187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1:35" s="16" customFormat="1" ht="69" x14ac:dyDescent="0.3">
      <c r="A6" s="13" t="s">
        <v>55</v>
      </c>
      <c r="B6" s="14" t="s">
        <v>56</v>
      </c>
      <c r="C6" s="13" t="s">
        <v>57</v>
      </c>
      <c r="D6" s="15" t="s">
        <v>58</v>
      </c>
      <c r="E6" s="15" t="s">
        <v>59</v>
      </c>
      <c r="F6" s="15" t="s">
        <v>60</v>
      </c>
      <c r="G6" s="13" t="s">
        <v>61</v>
      </c>
      <c r="H6" s="13" t="s">
        <v>62</v>
      </c>
      <c r="I6" s="15" t="s">
        <v>63</v>
      </c>
      <c r="J6" s="15" t="s">
        <v>64</v>
      </c>
      <c r="K6" s="15" t="s">
        <v>65</v>
      </c>
    </row>
    <row r="7" spans="1:35" x14ac:dyDescent="0.3">
      <c r="A7" s="17">
        <v>1</v>
      </c>
      <c r="B7" s="18" t="s">
        <v>66</v>
      </c>
      <c r="C7" s="19"/>
      <c r="D7" s="20"/>
      <c r="E7" s="21"/>
      <c r="F7" s="20"/>
      <c r="G7" s="22"/>
      <c r="H7" s="19"/>
      <c r="I7" s="20"/>
      <c r="J7" s="20"/>
      <c r="K7" s="20"/>
    </row>
    <row r="8" spans="1:35" ht="27.6" x14ac:dyDescent="0.3">
      <c r="A8" s="17">
        <v>2</v>
      </c>
      <c r="B8" s="113" t="s">
        <v>149</v>
      </c>
      <c r="C8" s="24" t="s">
        <v>67</v>
      </c>
      <c r="D8" s="25">
        <v>1</v>
      </c>
      <c r="E8" s="26">
        <v>2000</v>
      </c>
      <c r="F8" s="27">
        <f>E8*D8</f>
        <v>2000</v>
      </c>
      <c r="G8" s="22"/>
      <c r="H8" s="19"/>
      <c r="I8" s="20"/>
      <c r="J8" s="20"/>
      <c r="K8" s="20"/>
      <c r="L8" s="28"/>
      <c r="M8"/>
      <c r="N8"/>
      <c r="O8"/>
      <c r="P8"/>
    </row>
    <row r="9" spans="1:35" ht="41.4" x14ac:dyDescent="0.3">
      <c r="A9" s="17">
        <v>3</v>
      </c>
      <c r="B9" s="114" t="s">
        <v>150</v>
      </c>
      <c r="C9" s="24" t="s">
        <v>67</v>
      </c>
      <c r="D9" s="25">
        <v>1</v>
      </c>
      <c r="E9" s="26">
        <v>500</v>
      </c>
      <c r="F9" s="27">
        <f t="shared" ref="F9:F12" si="0">E9*D9</f>
        <v>500</v>
      </c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4</v>
      </c>
      <c r="B10" s="23" t="s">
        <v>68</v>
      </c>
      <c r="C10" s="24" t="s">
        <v>67</v>
      </c>
      <c r="D10" s="25">
        <v>2</v>
      </c>
      <c r="E10" s="26">
        <v>150</v>
      </c>
      <c r="F10" s="27">
        <f t="shared" si="0"/>
        <v>300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5</v>
      </c>
      <c r="B11" s="23" t="s">
        <v>69</v>
      </c>
      <c r="C11" s="24" t="s">
        <v>67</v>
      </c>
      <c r="D11" s="25">
        <v>1</v>
      </c>
      <c r="E11" s="25">
        <v>200</v>
      </c>
      <c r="F11" s="27">
        <f t="shared" si="0"/>
        <v>200</v>
      </c>
      <c r="G11" s="22"/>
      <c r="H11" s="19"/>
      <c r="I11" s="20"/>
      <c r="J11" s="20"/>
      <c r="K11" s="20"/>
      <c r="L11" s="28"/>
      <c r="M11"/>
      <c r="N11"/>
      <c r="O11"/>
      <c r="P11"/>
    </row>
    <row r="12" spans="1:35" ht="14.4" x14ac:dyDescent="0.3">
      <c r="A12" s="17">
        <v>6</v>
      </c>
      <c r="B12" s="29" t="s">
        <v>129</v>
      </c>
      <c r="C12" s="24" t="s">
        <v>70</v>
      </c>
      <c r="D12" s="25">
        <v>20.5</v>
      </c>
      <c r="E12" s="25">
        <v>15</v>
      </c>
      <c r="F12" s="27">
        <f t="shared" si="0"/>
        <v>307.5</v>
      </c>
      <c r="G12" s="30"/>
      <c r="H12" s="30"/>
      <c r="I12" s="30"/>
      <c r="J12" s="30"/>
      <c r="K12" s="30"/>
      <c r="L12" s="28"/>
      <c r="M12"/>
      <c r="N12"/>
      <c r="O12"/>
      <c r="P12"/>
    </row>
    <row r="13" spans="1:35" ht="27.6" x14ac:dyDescent="0.3">
      <c r="A13" s="17">
        <v>7</v>
      </c>
      <c r="B13" s="31" t="s">
        <v>71</v>
      </c>
      <c r="C13" s="32"/>
      <c r="D13" s="33"/>
      <c r="E13" s="33"/>
      <c r="F13" s="33">
        <f>SUM(F8:F12)</f>
        <v>3307.5</v>
      </c>
      <c r="G13" s="31" t="s">
        <v>72</v>
      </c>
      <c r="H13" s="34"/>
      <c r="I13" s="33"/>
      <c r="J13" s="35"/>
      <c r="K13" s="36">
        <f>SUM(K12:K12)</f>
        <v>0</v>
      </c>
      <c r="L13" s="28"/>
      <c r="M13"/>
      <c r="N13"/>
      <c r="O13"/>
      <c r="P13"/>
    </row>
    <row r="14" spans="1:35" s="41" customFormat="1" ht="14.4" x14ac:dyDescent="0.3">
      <c r="A14" s="17">
        <v>8</v>
      </c>
      <c r="B14" s="18" t="s">
        <v>73</v>
      </c>
      <c r="C14" s="37"/>
      <c r="D14" s="21"/>
      <c r="E14" s="21"/>
      <c r="F14" s="21"/>
      <c r="G14" s="38"/>
      <c r="H14" s="39"/>
      <c r="I14" s="40"/>
      <c r="J14" s="40"/>
      <c r="K14" s="40"/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41" customFormat="1" ht="27.6" x14ac:dyDescent="0.3">
      <c r="A15" s="17">
        <v>9</v>
      </c>
      <c r="B15" s="38" t="s">
        <v>74</v>
      </c>
      <c r="C15" s="37" t="s">
        <v>70</v>
      </c>
      <c r="D15" s="42">
        <f>I15+I16+I17</f>
        <v>58</v>
      </c>
      <c r="E15" s="43">
        <v>45</v>
      </c>
      <c r="F15" s="43">
        <f>D15*E15</f>
        <v>2610</v>
      </c>
      <c r="G15" s="44" t="s">
        <v>75</v>
      </c>
      <c r="H15" s="45" t="s">
        <v>76</v>
      </c>
      <c r="I15" s="46">
        <f>8+12+11+1</f>
        <v>32</v>
      </c>
      <c r="J15" s="47">
        <f>369*0.8</f>
        <v>295.2</v>
      </c>
      <c r="K15" s="42">
        <f>J15*I15</f>
        <v>9446.4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5" s="41" customFormat="1" ht="14.4" x14ac:dyDescent="0.3">
      <c r="A16" s="17">
        <v>10</v>
      </c>
      <c r="B16" s="38"/>
      <c r="C16" s="37"/>
      <c r="D16" s="42"/>
      <c r="E16" s="43"/>
      <c r="F16" s="43"/>
      <c r="G16" s="44" t="s">
        <v>77</v>
      </c>
      <c r="H16" s="45" t="s">
        <v>76</v>
      </c>
      <c r="I16" s="46">
        <v>15</v>
      </c>
      <c r="J16" s="47">
        <f>94*0.8</f>
        <v>75.2</v>
      </c>
      <c r="K16" s="42">
        <f>J16*I16</f>
        <v>1128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5" s="41" customFormat="1" ht="14.4" x14ac:dyDescent="0.3">
      <c r="A17" s="17">
        <v>11</v>
      </c>
      <c r="B17" s="38"/>
      <c r="C17" s="37"/>
      <c r="D17" s="42"/>
      <c r="E17" s="43"/>
      <c r="F17" s="43"/>
      <c r="G17" s="44" t="s">
        <v>78</v>
      </c>
      <c r="H17" s="45" t="s">
        <v>76</v>
      </c>
      <c r="I17" s="46">
        <v>11</v>
      </c>
      <c r="J17" s="47">
        <f>214*0.8</f>
        <v>171.20000000000002</v>
      </c>
      <c r="K17" s="42">
        <f>J17*I17</f>
        <v>1883.2000000000003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5" ht="27.6" x14ac:dyDescent="0.3">
      <c r="A18" s="17">
        <v>12</v>
      </c>
      <c r="B18" s="22"/>
      <c r="C18" s="48"/>
      <c r="D18" s="49"/>
      <c r="E18" s="43"/>
      <c r="F18" s="43"/>
      <c r="G18" s="50" t="s">
        <v>79</v>
      </c>
      <c r="H18" s="51" t="s">
        <v>76</v>
      </c>
      <c r="I18" s="52">
        <f>I15+I16+I17-4</f>
        <v>54</v>
      </c>
      <c r="J18" s="43">
        <v>20.86</v>
      </c>
      <c r="K18" s="42">
        <f t="shared" ref="K18:K55" si="1">J18*I18</f>
        <v>1126.44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5" ht="14.4" x14ac:dyDescent="0.3">
      <c r="A19" s="17">
        <v>13</v>
      </c>
      <c r="B19" s="22"/>
      <c r="C19" s="48"/>
      <c r="D19" s="49"/>
      <c r="E19" s="43"/>
      <c r="F19" s="43"/>
      <c r="G19" s="50" t="s">
        <v>80</v>
      </c>
      <c r="H19" s="51" t="s">
        <v>81</v>
      </c>
      <c r="I19" s="52">
        <v>1</v>
      </c>
      <c r="J19" s="43">
        <v>66</v>
      </c>
      <c r="K19" s="42">
        <f>J19*I19</f>
        <v>66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5" ht="14.4" x14ac:dyDescent="0.3">
      <c r="A20" s="17">
        <v>14</v>
      </c>
      <c r="B20" s="22"/>
      <c r="C20" s="48"/>
      <c r="D20" s="49"/>
      <c r="E20" s="43"/>
      <c r="F20" s="43"/>
      <c r="G20" s="50" t="s">
        <v>82</v>
      </c>
      <c r="H20" s="51" t="s">
        <v>81</v>
      </c>
      <c r="I20" s="52">
        <v>1</v>
      </c>
      <c r="J20" s="43">
        <f>199*0.8</f>
        <v>159.20000000000002</v>
      </c>
      <c r="K20" s="42">
        <f>J20*I20</f>
        <v>159.20000000000002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5" ht="27.6" x14ac:dyDescent="0.3">
      <c r="A21" s="17">
        <v>15</v>
      </c>
      <c r="B21" s="22"/>
      <c r="C21" s="48"/>
      <c r="D21" s="49"/>
      <c r="E21" s="43"/>
      <c r="F21" s="43"/>
      <c r="G21" s="50" t="s">
        <v>83</v>
      </c>
      <c r="H21" s="51" t="s">
        <v>81</v>
      </c>
      <c r="I21" s="52">
        <v>1</v>
      </c>
      <c r="J21" s="43">
        <f>81.87*0.8</f>
        <v>65.496000000000009</v>
      </c>
      <c r="K21" s="42">
        <f>J21*I21</f>
        <v>65.496000000000009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5" s="56" customFormat="1" ht="27.6" x14ac:dyDescent="0.3">
      <c r="A22" s="17">
        <v>16</v>
      </c>
      <c r="B22" s="38" t="s">
        <v>84</v>
      </c>
      <c r="C22" s="39" t="s">
        <v>85</v>
      </c>
      <c r="D22" s="42">
        <v>1</v>
      </c>
      <c r="E22" s="42">
        <v>8000</v>
      </c>
      <c r="F22" s="43">
        <f t="shared" ref="F22:F55" si="2">D22*E22</f>
        <v>8000</v>
      </c>
      <c r="G22" s="53" t="s">
        <v>86</v>
      </c>
      <c r="H22" s="54" t="s">
        <v>67</v>
      </c>
      <c r="I22" s="43">
        <v>1</v>
      </c>
      <c r="J22" s="55" t="s">
        <v>87</v>
      </c>
      <c r="K22" s="42"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5" s="56" customFormat="1" ht="14.4" x14ac:dyDescent="0.3">
      <c r="A23" s="17">
        <v>17</v>
      </c>
      <c r="B23" s="38"/>
      <c r="C23" s="39"/>
      <c r="D23" s="42"/>
      <c r="E23" s="42"/>
      <c r="F23" s="43"/>
      <c r="G23" s="53" t="s">
        <v>88</v>
      </c>
      <c r="H23" s="54" t="s">
        <v>89</v>
      </c>
      <c r="I23" s="43">
        <v>1</v>
      </c>
      <c r="J23" s="57">
        <v>200</v>
      </c>
      <c r="K23" s="21">
        <f t="shared" ref="K23:K24" si="3">I23*J23</f>
        <v>200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 t="s">
        <v>90</v>
      </c>
      <c r="C24" s="39" t="s">
        <v>67</v>
      </c>
      <c r="D24" s="42">
        <v>6</v>
      </c>
      <c r="E24" s="42">
        <v>1000</v>
      </c>
      <c r="F24" s="43">
        <f t="shared" si="2"/>
        <v>6000</v>
      </c>
      <c r="G24" s="50" t="s">
        <v>91</v>
      </c>
      <c r="H24" s="51" t="s">
        <v>76</v>
      </c>
      <c r="I24" s="42">
        <v>2</v>
      </c>
      <c r="J24" s="42">
        <f>983*0.8</f>
        <v>786.40000000000009</v>
      </c>
      <c r="K24" s="21">
        <f t="shared" si="3"/>
        <v>1572.8000000000002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129" t="s">
        <v>137</v>
      </c>
      <c r="H25" s="45" t="s">
        <v>76</v>
      </c>
      <c r="I25" s="63">
        <v>10</v>
      </c>
      <c r="J25" s="64">
        <v>205</v>
      </c>
      <c r="K25" s="43">
        <f t="shared" ref="K25:K26" si="4">J25*I25</f>
        <v>2050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43"/>
      <c r="G26" s="129" t="s">
        <v>138</v>
      </c>
      <c r="H26" s="45" t="s">
        <v>76</v>
      </c>
      <c r="I26" s="63">
        <v>10</v>
      </c>
      <c r="J26" s="64">
        <v>205</v>
      </c>
      <c r="K26" s="43">
        <f t="shared" si="4"/>
        <v>2050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27.6" x14ac:dyDescent="0.3">
      <c r="A27" s="17">
        <v>21</v>
      </c>
      <c r="B27" s="38"/>
      <c r="C27" s="39"/>
      <c r="D27" s="42"/>
      <c r="E27" s="42"/>
      <c r="F27" s="43"/>
      <c r="G27" s="58" t="s">
        <v>204</v>
      </c>
      <c r="H27" s="59" t="s">
        <v>67</v>
      </c>
      <c r="I27" s="60">
        <v>6</v>
      </c>
      <c r="J27" s="61" t="s">
        <v>87</v>
      </c>
      <c r="K27" s="60">
        <v>0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27.6" x14ac:dyDescent="0.3">
      <c r="A28" s="17">
        <v>22</v>
      </c>
      <c r="B28" s="38"/>
      <c r="C28" s="39"/>
      <c r="D28" s="42"/>
      <c r="E28" s="42"/>
      <c r="F28" s="62"/>
      <c r="G28" s="38" t="s">
        <v>92</v>
      </c>
      <c r="H28" s="45" t="s">
        <v>76</v>
      </c>
      <c r="I28" s="63">
        <v>4</v>
      </c>
      <c r="J28" s="64">
        <f>68*0.8</f>
        <v>54.400000000000006</v>
      </c>
      <c r="K28" s="42">
        <f>J28*I28</f>
        <v>217.60000000000002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14.4" x14ac:dyDescent="0.3">
      <c r="A29" s="17">
        <v>23</v>
      </c>
      <c r="B29" s="38"/>
      <c r="C29" s="39"/>
      <c r="D29" s="42"/>
      <c r="E29" s="42"/>
      <c r="F29" s="62"/>
      <c r="G29" s="50" t="s">
        <v>93</v>
      </c>
      <c r="H29" s="121" t="s">
        <v>67</v>
      </c>
      <c r="I29" s="43">
        <v>1</v>
      </c>
      <c r="J29" s="122">
        <v>11248</v>
      </c>
      <c r="K29" s="42">
        <f>I29*J29</f>
        <v>11248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62"/>
      <c r="G30" s="53" t="s">
        <v>88</v>
      </c>
      <c r="H30" s="54" t="s">
        <v>89</v>
      </c>
      <c r="I30" s="43">
        <v>1</v>
      </c>
      <c r="J30" s="57">
        <v>1000</v>
      </c>
      <c r="K30" s="43">
        <f>I30*J30</f>
        <v>1000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27.6" x14ac:dyDescent="0.3">
      <c r="A31" s="17">
        <v>25</v>
      </c>
      <c r="B31" s="38" t="s">
        <v>95</v>
      </c>
      <c r="C31" s="39" t="s">
        <v>67</v>
      </c>
      <c r="D31" s="42">
        <v>2</v>
      </c>
      <c r="E31" s="42">
        <v>2000</v>
      </c>
      <c r="F31" s="43">
        <f t="shared" ref="F31" si="5">D31*E31</f>
        <v>4000</v>
      </c>
      <c r="G31" s="38" t="s">
        <v>96</v>
      </c>
      <c r="H31" s="45" t="s">
        <v>67</v>
      </c>
      <c r="I31" s="63">
        <f>D31</f>
        <v>2</v>
      </c>
      <c r="J31" s="64">
        <v>7140</v>
      </c>
      <c r="K31" s="43">
        <f>I31*J31</f>
        <v>14280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38" t="s">
        <v>97</v>
      </c>
      <c r="H32" s="45" t="s">
        <v>67</v>
      </c>
      <c r="I32" s="63">
        <v>6</v>
      </c>
      <c r="J32" s="64">
        <v>313</v>
      </c>
      <c r="K32" s="43">
        <f>I32*J32</f>
        <v>1878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53" t="s">
        <v>88</v>
      </c>
      <c r="H33" s="54" t="s">
        <v>89</v>
      </c>
      <c r="I33" s="43">
        <v>1</v>
      </c>
      <c r="J33" s="57">
        <v>500</v>
      </c>
      <c r="K33" s="43">
        <f>I33*J33</f>
        <v>500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27.6" x14ac:dyDescent="0.3">
      <c r="A34" s="17">
        <v>28</v>
      </c>
      <c r="B34" s="38" t="s">
        <v>131</v>
      </c>
      <c r="C34" s="39" t="s">
        <v>85</v>
      </c>
      <c r="D34" s="42">
        <v>1</v>
      </c>
      <c r="E34" s="42">
        <v>3500</v>
      </c>
      <c r="F34" s="43">
        <f t="shared" si="2"/>
        <v>3500</v>
      </c>
      <c r="G34" s="65" t="s">
        <v>98</v>
      </c>
      <c r="H34" s="66" t="s">
        <v>67</v>
      </c>
      <c r="I34" s="67">
        <v>1</v>
      </c>
      <c r="J34" s="67">
        <f>980*0.8</f>
        <v>784</v>
      </c>
      <c r="K34" s="67">
        <f t="shared" ref="K34:K53" si="6">I34*J34</f>
        <v>784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65" t="s">
        <v>99</v>
      </c>
      <c r="H35" s="66" t="s">
        <v>67</v>
      </c>
      <c r="I35" s="67">
        <v>1</v>
      </c>
      <c r="J35" s="67">
        <f>944*0.8</f>
        <v>755.2</v>
      </c>
      <c r="K35" s="67">
        <f t="shared" si="6"/>
        <v>755.2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27.6" x14ac:dyDescent="0.3">
      <c r="A36" s="17">
        <v>30</v>
      </c>
      <c r="B36" s="38"/>
      <c r="C36" s="39"/>
      <c r="D36" s="42"/>
      <c r="E36" s="42"/>
      <c r="F36" s="43"/>
      <c r="G36" s="50" t="s">
        <v>169</v>
      </c>
      <c r="H36" s="51" t="s">
        <v>67</v>
      </c>
      <c r="I36" s="138">
        <v>1</v>
      </c>
      <c r="J36" s="42">
        <f>298*0.8</f>
        <v>238.4</v>
      </c>
      <c r="K36" s="67">
        <f t="shared" si="6"/>
        <v>238.4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/>
      <c r="C37" s="39"/>
      <c r="D37" s="42"/>
      <c r="E37" s="42"/>
      <c r="F37" s="43"/>
      <c r="G37" s="65" t="s">
        <v>126</v>
      </c>
      <c r="H37" s="66" t="s">
        <v>67</v>
      </c>
      <c r="I37" s="67">
        <v>1</v>
      </c>
      <c r="J37" s="67">
        <f>1951*0.8</f>
        <v>1560.8000000000002</v>
      </c>
      <c r="K37" s="67">
        <f t="shared" si="6"/>
        <v>1560.8000000000002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14.4" x14ac:dyDescent="0.3">
      <c r="A38" s="17">
        <v>32</v>
      </c>
      <c r="B38" s="38"/>
      <c r="C38" s="39"/>
      <c r="D38" s="42"/>
      <c r="E38" s="42"/>
      <c r="F38" s="43"/>
      <c r="G38" s="50" t="s">
        <v>101</v>
      </c>
      <c r="H38" s="51" t="s">
        <v>67</v>
      </c>
      <c r="I38" s="42">
        <v>1</v>
      </c>
      <c r="J38" s="42">
        <v>1876.8</v>
      </c>
      <c r="K38" s="67">
        <f t="shared" si="6"/>
        <v>1876.8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>
        <v>33</v>
      </c>
      <c r="B39" s="38"/>
      <c r="C39" s="39"/>
      <c r="D39" s="42"/>
      <c r="E39" s="42"/>
      <c r="F39" s="43"/>
      <c r="G39" s="50" t="s">
        <v>103</v>
      </c>
      <c r="H39" s="51" t="s">
        <v>67</v>
      </c>
      <c r="I39" s="42">
        <v>3</v>
      </c>
      <c r="J39" s="42">
        <v>20</v>
      </c>
      <c r="K39" s="67">
        <f t="shared" si="6"/>
        <v>60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27.6" x14ac:dyDescent="0.3">
      <c r="A40" s="17">
        <v>34</v>
      </c>
      <c r="B40" s="38" t="s">
        <v>127</v>
      </c>
      <c r="C40" s="39" t="s">
        <v>67</v>
      </c>
      <c r="D40" s="42">
        <v>2</v>
      </c>
      <c r="E40" s="42">
        <v>500</v>
      </c>
      <c r="F40" s="43">
        <f t="shared" ref="F40" si="7">D40*E40</f>
        <v>1000</v>
      </c>
      <c r="G40" s="50" t="s">
        <v>128</v>
      </c>
      <c r="H40" s="51" t="s">
        <v>67</v>
      </c>
      <c r="I40" s="42">
        <v>1</v>
      </c>
      <c r="J40" s="42">
        <f>154*0.8</f>
        <v>123.2</v>
      </c>
      <c r="K40" s="67">
        <f t="shared" si="6"/>
        <v>123.2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14.4" x14ac:dyDescent="0.3">
      <c r="A41" s="17"/>
      <c r="B41" s="38"/>
      <c r="C41" s="39"/>
      <c r="D41" s="42"/>
      <c r="E41" s="42"/>
      <c r="F41" s="43"/>
      <c r="G41" s="50" t="s">
        <v>214</v>
      </c>
      <c r="H41" s="51" t="s">
        <v>67</v>
      </c>
      <c r="I41" s="42">
        <v>1</v>
      </c>
      <c r="J41" s="42">
        <v>960</v>
      </c>
      <c r="K41" s="67">
        <f t="shared" si="6"/>
        <v>960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35</v>
      </c>
      <c r="B42" s="38"/>
      <c r="C42" s="39"/>
      <c r="D42" s="42"/>
      <c r="E42" s="42"/>
      <c r="F42" s="43"/>
      <c r="G42" s="50" t="s">
        <v>215</v>
      </c>
      <c r="H42" s="51" t="s">
        <v>67</v>
      </c>
      <c r="I42" s="42">
        <v>1</v>
      </c>
      <c r="J42" s="42">
        <v>1400</v>
      </c>
      <c r="K42" s="67">
        <f t="shared" si="6"/>
        <v>1400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36</v>
      </c>
      <c r="B43" s="38"/>
      <c r="C43" s="39"/>
      <c r="D43" s="42"/>
      <c r="E43" s="42"/>
      <c r="F43" s="43"/>
      <c r="G43" s="65" t="s">
        <v>99</v>
      </c>
      <c r="H43" s="66" t="s">
        <v>67</v>
      </c>
      <c r="I43" s="67">
        <v>1</v>
      </c>
      <c r="J43" s="67">
        <f>944*0.8</f>
        <v>755.2</v>
      </c>
      <c r="K43" s="67">
        <f t="shared" ref="K43" si="8">I43*J43</f>
        <v>755.2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37</v>
      </c>
      <c r="B44" s="38"/>
      <c r="C44" s="39"/>
      <c r="D44" s="42"/>
      <c r="E44" s="42"/>
      <c r="F44" s="43"/>
      <c r="G44" s="53" t="s">
        <v>88</v>
      </c>
      <c r="H44" s="54" t="s">
        <v>89</v>
      </c>
      <c r="I44" s="43">
        <v>1</v>
      </c>
      <c r="J44" s="57">
        <v>500</v>
      </c>
      <c r="K44" s="43">
        <f>I44*J44</f>
        <v>500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27.6" x14ac:dyDescent="0.3">
      <c r="A45" s="17">
        <v>38</v>
      </c>
      <c r="B45" s="159" t="s">
        <v>104</v>
      </c>
      <c r="C45" s="160" t="s">
        <v>67</v>
      </c>
      <c r="D45" s="138">
        <f>I45+I46+I47</f>
        <v>44</v>
      </c>
      <c r="E45" s="138">
        <v>15</v>
      </c>
      <c r="F45" s="136">
        <f t="shared" si="2"/>
        <v>660</v>
      </c>
      <c r="G45" s="134" t="s">
        <v>152</v>
      </c>
      <c r="H45" s="161" t="s">
        <v>67</v>
      </c>
      <c r="I45" s="138">
        <v>8</v>
      </c>
      <c r="J45" s="138">
        <f>232</f>
        <v>232</v>
      </c>
      <c r="K45" s="164">
        <f t="shared" si="6"/>
        <v>1856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35" s="56" customFormat="1" ht="27.6" x14ac:dyDescent="0.3">
      <c r="A46" s="17">
        <v>39</v>
      </c>
      <c r="B46" s="159"/>
      <c r="C46" s="160"/>
      <c r="D46" s="138"/>
      <c r="E46" s="138"/>
      <c r="F46" s="136"/>
      <c r="G46" s="134" t="s">
        <v>142</v>
      </c>
      <c r="H46" s="161" t="s">
        <v>67</v>
      </c>
      <c r="I46" s="138">
        <v>24</v>
      </c>
      <c r="J46" s="138">
        <v>78.099999999999994</v>
      </c>
      <c r="K46" s="164">
        <f>I46*J46</f>
        <v>1874.3999999999999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35" s="56" customFormat="1" ht="14.4" x14ac:dyDescent="0.3">
      <c r="A47" s="17">
        <v>40</v>
      </c>
      <c r="B47" s="159"/>
      <c r="C47" s="160"/>
      <c r="D47" s="138"/>
      <c r="E47" s="138"/>
      <c r="F47" s="136"/>
      <c r="G47" s="134" t="s">
        <v>143</v>
      </c>
      <c r="H47" s="161" t="s">
        <v>67</v>
      </c>
      <c r="I47" s="138">
        <v>12</v>
      </c>
      <c r="J47" s="138">
        <v>8.75</v>
      </c>
      <c r="K47" s="164">
        <f>I47*J47</f>
        <v>105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35" s="56" customFormat="1" ht="14.4" x14ac:dyDescent="0.3">
      <c r="A48" s="17">
        <v>42</v>
      </c>
      <c r="B48" s="38"/>
      <c r="C48" s="39"/>
      <c r="D48" s="42"/>
      <c r="E48" s="42"/>
      <c r="F48" s="43"/>
      <c r="G48" s="50" t="s">
        <v>125</v>
      </c>
      <c r="H48" s="51" t="s">
        <v>67</v>
      </c>
      <c r="I48" s="42">
        <v>6</v>
      </c>
      <c r="J48" s="42">
        <v>40</v>
      </c>
      <c r="K48" s="67">
        <f t="shared" si="6"/>
        <v>240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35" s="56" customFormat="1" ht="22.8" customHeight="1" x14ac:dyDescent="0.3">
      <c r="A49" s="17">
        <v>43</v>
      </c>
      <c r="B49" s="38"/>
      <c r="C49" s="39"/>
      <c r="D49" s="42"/>
      <c r="E49" s="42"/>
      <c r="F49" s="43"/>
      <c r="G49" s="50" t="s">
        <v>105</v>
      </c>
      <c r="H49" s="51" t="s">
        <v>67</v>
      </c>
      <c r="I49" s="42">
        <v>9</v>
      </c>
      <c r="J49" s="42">
        <v>0.98</v>
      </c>
      <c r="K49" s="67">
        <f t="shared" si="6"/>
        <v>8.82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35" s="56" customFormat="1" ht="14.4" x14ac:dyDescent="0.3">
      <c r="A50" s="17">
        <v>44</v>
      </c>
      <c r="B50" s="38"/>
      <c r="C50" s="39"/>
      <c r="D50" s="42"/>
      <c r="E50" s="42"/>
      <c r="F50" s="43"/>
      <c r="G50" s="50" t="s">
        <v>106</v>
      </c>
      <c r="H50" s="51" t="s">
        <v>67</v>
      </c>
      <c r="I50" s="42">
        <v>18</v>
      </c>
      <c r="J50" s="42">
        <v>1.27</v>
      </c>
      <c r="K50" s="67">
        <f t="shared" si="6"/>
        <v>22.86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35" s="56" customFormat="1" ht="27.6" x14ac:dyDescent="0.3">
      <c r="A51" s="17">
        <v>45</v>
      </c>
      <c r="B51" s="38" t="s">
        <v>107</v>
      </c>
      <c r="C51" s="39" t="s">
        <v>67</v>
      </c>
      <c r="D51" s="42">
        <v>1</v>
      </c>
      <c r="E51" s="42">
        <v>150</v>
      </c>
      <c r="F51" s="43">
        <f t="shared" si="2"/>
        <v>150</v>
      </c>
      <c r="G51" s="50" t="s">
        <v>108</v>
      </c>
      <c r="H51" s="51" t="s">
        <v>67</v>
      </c>
      <c r="I51" s="42">
        <v>1</v>
      </c>
      <c r="J51" s="42">
        <f>172*0.8</f>
        <v>137.6</v>
      </c>
      <c r="K51" s="67">
        <f t="shared" si="6"/>
        <v>137.6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35" s="56" customFormat="1" ht="27.6" x14ac:dyDescent="0.3">
      <c r="A52" s="17">
        <v>46</v>
      </c>
      <c r="B52" s="38"/>
      <c r="C52" s="39"/>
      <c r="D52" s="42"/>
      <c r="E52" s="42"/>
      <c r="F52" s="43"/>
      <c r="G52" s="50" t="s">
        <v>109</v>
      </c>
      <c r="H52" s="51" t="s">
        <v>67</v>
      </c>
      <c r="I52" s="42">
        <v>1</v>
      </c>
      <c r="J52" s="42">
        <f>180*0.8</f>
        <v>144</v>
      </c>
      <c r="K52" s="67">
        <f t="shared" si="6"/>
        <v>144</v>
      </c>
      <c r="L52" s="6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56" customFormat="1" ht="14.4" x14ac:dyDescent="0.3">
      <c r="A53" s="17">
        <v>47</v>
      </c>
      <c r="B53" s="38"/>
      <c r="C53" s="39"/>
      <c r="D53" s="42"/>
      <c r="E53" s="42"/>
      <c r="F53" s="43"/>
      <c r="G53" s="53" t="s">
        <v>88</v>
      </c>
      <c r="H53" s="54" t="s">
        <v>89</v>
      </c>
      <c r="I53" s="43">
        <v>1</v>
      </c>
      <c r="J53" s="57">
        <v>50</v>
      </c>
      <c r="K53" s="67">
        <f t="shared" si="6"/>
        <v>50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56" customFormat="1" ht="14.4" x14ac:dyDescent="0.3">
      <c r="A54" s="17">
        <v>48</v>
      </c>
      <c r="B54" s="38" t="s">
        <v>110</v>
      </c>
      <c r="C54" s="39" t="s">
        <v>70</v>
      </c>
      <c r="D54" s="42">
        <v>4</v>
      </c>
      <c r="E54" s="42">
        <v>30</v>
      </c>
      <c r="F54" s="43">
        <f t="shared" si="2"/>
        <v>120</v>
      </c>
      <c r="G54" s="69" t="s">
        <v>111</v>
      </c>
      <c r="H54" s="70" t="s">
        <v>67</v>
      </c>
      <c r="I54" s="43">
        <v>2</v>
      </c>
      <c r="J54" s="71">
        <v>50.84</v>
      </c>
      <c r="K54" s="42">
        <f t="shared" si="1"/>
        <v>101.68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56" customFormat="1" ht="27.6" x14ac:dyDescent="0.3">
      <c r="A55" s="17">
        <v>49</v>
      </c>
      <c r="B55" s="108" t="s">
        <v>144</v>
      </c>
      <c r="C55" s="39" t="s">
        <v>85</v>
      </c>
      <c r="D55" s="42">
        <v>1</v>
      </c>
      <c r="E55" s="42">
        <v>3000</v>
      </c>
      <c r="F55" s="43">
        <f t="shared" si="2"/>
        <v>3000</v>
      </c>
      <c r="G55" s="69"/>
      <c r="H55" s="70"/>
      <c r="I55" s="52"/>
      <c r="J55" s="71"/>
      <c r="K55" s="42">
        <f t="shared" si="1"/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56" customFormat="1" ht="27.6" x14ac:dyDescent="0.3">
      <c r="A56" s="17">
        <v>50</v>
      </c>
      <c r="B56" s="72" t="s">
        <v>112</v>
      </c>
      <c r="C56" s="73"/>
      <c r="D56" s="73"/>
      <c r="E56" s="74"/>
      <c r="F56" s="75">
        <f>SUM(F15:F55)</f>
        <v>29040</v>
      </c>
      <c r="G56" s="76" t="s">
        <v>113</v>
      </c>
      <c r="H56" s="73"/>
      <c r="I56" s="73"/>
      <c r="J56" s="73"/>
      <c r="K56" s="75">
        <f>SUM(K15:K55)</f>
        <v>62425.095999999998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56" customFormat="1" ht="14.4" x14ac:dyDescent="0.3">
      <c r="A57" s="17">
        <v>51</v>
      </c>
      <c r="B57" s="18" t="s">
        <v>114</v>
      </c>
      <c r="C57" s="37"/>
      <c r="D57" s="21"/>
      <c r="E57" s="21"/>
      <c r="F57" s="78"/>
      <c r="G57" s="79"/>
      <c r="H57" s="80"/>
      <c r="I57" s="21"/>
      <c r="J57" s="21"/>
      <c r="K57" s="21"/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77" customFormat="1" ht="43.2" customHeight="1" x14ac:dyDescent="0.3">
      <c r="A58" s="17">
        <v>52</v>
      </c>
      <c r="B58" s="119"/>
      <c r="C58" s="120"/>
      <c r="D58" s="43"/>
      <c r="E58" s="43"/>
      <c r="F58" s="42"/>
      <c r="G58" s="50"/>
      <c r="H58" s="51"/>
      <c r="I58" s="42"/>
      <c r="J58" s="83"/>
      <c r="K58" s="83">
        <f t="shared" ref="K58:K59" si="9">I58*J58</f>
        <v>0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ht="14.4" x14ac:dyDescent="0.3">
      <c r="A59" s="17">
        <v>53</v>
      </c>
      <c r="B59" s="119" t="s">
        <v>147</v>
      </c>
      <c r="C59" s="120" t="s">
        <v>148</v>
      </c>
      <c r="D59" s="43">
        <v>2</v>
      </c>
      <c r="E59" s="43">
        <v>350</v>
      </c>
      <c r="F59" s="42">
        <f>D59*E59</f>
        <v>700</v>
      </c>
      <c r="G59" s="50"/>
      <c r="H59" s="51"/>
      <c r="I59" s="42"/>
      <c r="J59" s="83"/>
      <c r="K59" s="83">
        <f t="shared" si="9"/>
        <v>0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27.6" x14ac:dyDescent="0.3">
      <c r="A60" s="17">
        <v>54</v>
      </c>
      <c r="B60" s="31" t="s">
        <v>115</v>
      </c>
      <c r="C60" s="32"/>
      <c r="D60" s="33"/>
      <c r="E60" s="33"/>
      <c r="F60" s="33">
        <f>SUM(F58:F59)</f>
        <v>700</v>
      </c>
      <c r="G60" s="76" t="s">
        <v>116</v>
      </c>
      <c r="H60" s="34"/>
      <c r="I60" s="33"/>
      <c r="J60" s="85"/>
      <c r="K60" s="75">
        <f>SUM(K58:K59)</f>
        <v>0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55</v>
      </c>
      <c r="B61" s="86"/>
      <c r="C61" s="87"/>
      <c r="D61" s="86"/>
      <c r="E61" s="87"/>
      <c r="F61" s="88"/>
      <c r="G61" s="89" t="s">
        <v>117</v>
      </c>
      <c r="H61" s="90"/>
      <c r="I61" s="91"/>
      <c r="J61" s="91"/>
      <c r="K61" s="92">
        <f>K60+K56+K13</f>
        <v>62425.095999999998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84" customFormat="1" ht="14.4" x14ac:dyDescent="0.3">
      <c r="A62" s="17">
        <v>56</v>
      </c>
      <c r="B62" s="89" t="s">
        <v>118</v>
      </c>
      <c r="C62" s="90"/>
      <c r="D62" s="93"/>
      <c r="E62" s="88"/>
      <c r="F62" s="94"/>
      <c r="G62" s="95" t="s">
        <v>119</v>
      </c>
      <c r="H62" s="96">
        <v>7.0000000000000007E-2</v>
      </c>
      <c r="I62" s="91"/>
      <c r="J62" s="91"/>
      <c r="K62" s="92">
        <f>K61*H62</f>
        <v>4369.7567200000003</v>
      </c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ht="14.4" x14ac:dyDescent="0.3">
      <c r="A63" s="17">
        <v>57</v>
      </c>
      <c r="B63" s="95"/>
      <c r="C63" s="97"/>
      <c r="D63" s="93"/>
      <c r="E63" s="88"/>
      <c r="F63" s="94"/>
      <c r="G63" s="98" t="s">
        <v>120</v>
      </c>
      <c r="H63" s="90"/>
      <c r="I63" s="91"/>
      <c r="J63" s="91"/>
      <c r="K63" s="92">
        <f>K61+K62</f>
        <v>66794.852719999995</v>
      </c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ht="14.4" x14ac:dyDescent="0.3">
      <c r="A64" s="17">
        <v>58</v>
      </c>
      <c r="B64" s="98" t="s">
        <v>121</v>
      </c>
      <c r="C64" s="99"/>
      <c r="D64" s="93"/>
      <c r="E64" s="21"/>
      <c r="F64" s="94">
        <f>F62+F56</f>
        <v>29040</v>
      </c>
      <c r="G64" s="98" t="s">
        <v>122</v>
      </c>
      <c r="H64" s="99"/>
      <c r="I64" s="91"/>
      <c r="J64" s="91"/>
      <c r="K64" s="92">
        <f>F64+K63</f>
        <v>95834.852719999995</v>
      </c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56" customFormat="1" ht="14.4" x14ac:dyDescent="0.3">
      <c r="A65" s="17">
        <v>59</v>
      </c>
      <c r="B65" s="100"/>
      <c r="C65" s="99"/>
      <c r="D65" s="100"/>
      <c r="E65" s="99"/>
      <c r="F65" s="100"/>
      <c r="G65" s="98" t="s">
        <v>123</v>
      </c>
      <c r="H65" s="99"/>
      <c r="I65" s="91"/>
      <c r="J65" s="91"/>
      <c r="K65" s="92">
        <f>K66/6</f>
        <v>19166.970544</v>
      </c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 s="17">
        <v>60</v>
      </c>
      <c r="B66" s="100"/>
      <c r="C66" s="99"/>
      <c r="D66" s="100"/>
      <c r="E66" s="99"/>
      <c r="F66" s="100"/>
      <c r="G66" s="98" t="s">
        <v>124</v>
      </c>
      <c r="H66" s="99"/>
      <c r="I66" s="91"/>
      <c r="J66" s="91"/>
      <c r="K66" s="92">
        <f>K64*1.2</f>
        <v>115001.82326399999</v>
      </c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77" customFormat="1" ht="15.6" x14ac:dyDescent="0.3">
      <c r="A67" s="101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77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77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77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56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28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L72" s="28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84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28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pans="1:35" s="84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28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pans="1:35" s="84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28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pans="1:35" s="84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102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pans="1:35" s="84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84"/>
    </row>
    <row r="79" spans="1:35" s="103" customFormat="1" ht="14.4" x14ac:dyDescent="0.3">
      <c r="A79"/>
      <c r="B79"/>
      <c r="C79"/>
      <c r="D79"/>
      <c r="E79"/>
      <c r="F79"/>
      <c r="G79"/>
      <c r="H79"/>
      <c r="I79" s="12"/>
      <c r="J79" s="12"/>
      <c r="K79" s="12"/>
      <c r="L79" s="84"/>
    </row>
    <row r="80" spans="1:35" s="103" customFormat="1" ht="14.4" x14ac:dyDescent="0.3">
      <c r="A80"/>
      <c r="B80"/>
      <c r="C80"/>
      <c r="D80"/>
      <c r="E80"/>
      <c r="F80"/>
      <c r="G80"/>
      <c r="H80"/>
      <c r="I80" s="12"/>
      <c r="J80" s="12"/>
      <c r="K80" s="12"/>
      <c r="L80" s="84"/>
    </row>
    <row r="81" spans="1:15" s="103" customFormat="1" ht="14.4" x14ac:dyDescent="0.3">
      <c r="A81"/>
      <c r="B81"/>
      <c r="C81"/>
      <c r="D81"/>
      <c r="E81"/>
      <c r="F81"/>
      <c r="G81"/>
      <c r="H81"/>
      <c r="I81" s="12"/>
      <c r="J81" s="12"/>
      <c r="K81" s="12"/>
      <c r="L81" s="84"/>
    </row>
    <row r="82" spans="1:15" s="103" customFormat="1" ht="14.4" x14ac:dyDescent="0.3">
      <c r="A82"/>
      <c r="B82"/>
      <c r="C82"/>
      <c r="D82"/>
      <c r="E82"/>
      <c r="F82"/>
      <c r="G82"/>
      <c r="H82"/>
      <c r="I82" s="12"/>
      <c r="J82" s="12"/>
      <c r="K82" s="12"/>
      <c r="L82" s="84"/>
      <c r="M82" s="104"/>
    </row>
    <row r="83" spans="1:15" s="103" customFormat="1" ht="14.4" x14ac:dyDescent="0.3">
      <c r="A83"/>
      <c r="B83"/>
      <c r="C83"/>
      <c r="D83"/>
      <c r="E83"/>
      <c r="F83"/>
      <c r="G83"/>
      <c r="H83"/>
      <c r="I83" s="12"/>
      <c r="J83" s="12"/>
      <c r="K83" s="12"/>
      <c r="L83" s="12"/>
      <c r="M83" s="105"/>
    </row>
    <row r="84" spans="1:15" s="103" customFormat="1" ht="31.5" customHeight="1" x14ac:dyDescent="0.3">
      <c r="A84"/>
      <c r="B84"/>
      <c r="C84"/>
      <c r="D84"/>
      <c r="E84"/>
      <c r="F84"/>
      <c r="G84"/>
      <c r="H84"/>
      <c r="I84" s="12"/>
      <c r="J84" s="12"/>
      <c r="K84" s="12"/>
      <c r="L84" s="12"/>
    </row>
    <row r="85" spans="1:15" ht="14.4" x14ac:dyDescent="0.3">
      <c r="A85"/>
      <c r="B85"/>
      <c r="C85"/>
      <c r="D85"/>
      <c r="E85"/>
      <c r="F85"/>
      <c r="G85"/>
      <c r="H85"/>
      <c r="O85"/>
    </row>
    <row r="86" spans="1:15" ht="14.4" x14ac:dyDescent="0.3">
      <c r="A86"/>
      <c r="B86"/>
      <c r="C86"/>
      <c r="D86"/>
      <c r="E86"/>
      <c r="F86"/>
      <c r="G86"/>
      <c r="H86"/>
    </row>
    <row r="87" spans="1:15" ht="14.4" x14ac:dyDescent="0.3">
      <c r="A87"/>
      <c r="B87"/>
      <c r="C87"/>
      <c r="D87"/>
      <c r="E87"/>
      <c r="F87"/>
      <c r="G87"/>
      <c r="H87"/>
    </row>
    <row r="88" spans="1:15" ht="14.4" x14ac:dyDescent="0.3">
      <c r="A88"/>
      <c r="B88"/>
      <c r="C88"/>
      <c r="D88"/>
      <c r="E88"/>
      <c r="F88"/>
      <c r="G88"/>
      <c r="H88"/>
    </row>
    <row r="89" spans="1:15" ht="14.4" x14ac:dyDescent="0.3">
      <c r="A89"/>
      <c r="B89"/>
      <c r="C89"/>
      <c r="D89"/>
      <c r="E89"/>
      <c r="F89"/>
      <c r="G89"/>
      <c r="H89"/>
    </row>
    <row r="90" spans="1:15" ht="14.4" x14ac:dyDescent="0.3">
      <c r="A90"/>
      <c r="B90"/>
      <c r="C90"/>
      <c r="D90"/>
      <c r="E90"/>
      <c r="F90"/>
      <c r="G90"/>
      <c r="H90"/>
    </row>
    <row r="91" spans="1:15" ht="14.4" x14ac:dyDescent="0.3">
      <c r="A91"/>
      <c r="B91"/>
      <c r="C91"/>
      <c r="D91"/>
      <c r="E91"/>
      <c r="F91"/>
      <c r="G91"/>
      <c r="H91"/>
    </row>
    <row r="92" spans="1:15" ht="14.4" x14ac:dyDescent="0.3">
      <c r="A92"/>
      <c r="B92"/>
      <c r="C92"/>
      <c r="D92"/>
      <c r="E92"/>
      <c r="F92"/>
      <c r="G92"/>
      <c r="H92"/>
    </row>
    <row r="93" spans="1:15" ht="14.4" x14ac:dyDescent="0.3">
      <c r="A93"/>
      <c r="B93"/>
      <c r="C93"/>
      <c r="D93"/>
      <c r="E93"/>
      <c r="F93"/>
      <c r="G93"/>
      <c r="H93"/>
    </row>
    <row r="94" spans="1:15" ht="14.4" x14ac:dyDescent="0.3">
      <c r="A94"/>
      <c r="B94"/>
      <c r="C94"/>
      <c r="D94"/>
      <c r="E94"/>
      <c r="F94"/>
      <c r="G94"/>
      <c r="H94"/>
    </row>
    <row r="95" spans="1:15" ht="14.4" x14ac:dyDescent="0.3">
      <c r="A95"/>
      <c r="B95"/>
      <c r="C95"/>
      <c r="D95"/>
      <c r="E95"/>
      <c r="F95"/>
      <c r="G95"/>
      <c r="H95"/>
    </row>
    <row r="96" spans="1:15" ht="14.4" x14ac:dyDescent="0.3">
      <c r="A96"/>
      <c r="B96"/>
      <c r="C96"/>
      <c r="D96"/>
      <c r="E96"/>
      <c r="F96"/>
      <c r="G96"/>
      <c r="H96"/>
    </row>
    <row r="97" spans="1:8" ht="14.4" x14ac:dyDescent="0.3">
      <c r="A97"/>
      <c r="B97"/>
      <c r="C97"/>
      <c r="D97"/>
      <c r="E97"/>
      <c r="F97"/>
      <c r="G97"/>
      <c r="H97"/>
    </row>
    <row r="98" spans="1:8" ht="14.4" x14ac:dyDescent="0.3">
      <c r="A98"/>
      <c r="B98"/>
      <c r="C98"/>
      <c r="D98"/>
      <c r="E98"/>
      <c r="F98"/>
      <c r="G98"/>
      <c r="H98"/>
    </row>
    <row r="99" spans="1:8" ht="14.4" x14ac:dyDescent="0.3">
      <c r="A99"/>
      <c r="B99"/>
      <c r="C99"/>
      <c r="D99"/>
      <c r="E99"/>
      <c r="F99"/>
      <c r="G99"/>
      <c r="H99"/>
    </row>
    <row r="100" spans="1:8" ht="14.4" x14ac:dyDescent="0.3">
      <c r="A100"/>
      <c r="B100"/>
      <c r="C100"/>
      <c r="D100"/>
      <c r="E100"/>
      <c r="F100"/>
      <c r="G100"/>
      <c r="H100"/>
    </row>
    <row r="101" spans="1:8" ht="14.4" x14ac:dyDescent="0.3">
      <c r="A101"/>
      <c r="B101"/>
      <c r="C101"/>
      <c r="D101"/>
      <c r="E101"/>
      <c r="F101"/>
      <c r="G101"/>
      <c r="H101"/>
    </row>
    <row r="102" spans="1:8" ht="14.4" x14ac:dyDescent="0.3">
      <c r="A102"/>
      <c r="B102"/>
      <c r="C102"/>
      <c r="D102"/>
      <c r="E102"/>
      <c r="F102"/>
      <c r="G102"/>
      <c r="H102"/>
    </row>
    <row r="103" spans="1:8" ht="14.4" x14ac:dyDescent="0.3">
      <c r="A103"/>
      <c r="B103"/>
      <c r="C103"/>
      <c r="D103"/>
      <c r="E103"/>
      <c r="F103"/>
      <c r="G103"/>
      <c r="H103"/>
    </row>
    <row r="104" spans="1:8" ht="14.4" x14ac:dyDescent="0.3">
      <c r="A104"/>
      <c r="B104"/>
      <c r="C104"/>
      <c r="D104"/>
      <c r="E104"/>
      <c r="F104"/>
      <c r="G104"/>
      <c r="H104"/>
    </row>
    <row r="105" spans="1:8" ht="14.4" x14ac:dyDescent="0.3">
      <c r="A105"/>
      <c r="B105"/>
      <c r="C105"/>
      <c r="D105"/>
      <c r="E105"/>
      <c r="F105"/>
      <c r="G105"/>
      <c r="H105"/>
    </row>
    <row r="106" spans="1:8" ht="14.4" x14ac:dyDescent="0.3">
      <c r="A106"/>
      <c r="B106"/>
      <c r="C106"/>
      <c r="D106"/>
      <c r="E106"/>
      <c r="F106"/>
      <c r="G106"/>
      <c r="H106"/>
    </row>
    <row r="107" spans="1:8" ht="14.4" x14ac:dyDescent="0.3">
      <c r="A107"/>
      <c r="B107"/>
      <c r="C107"/>
      <c r="D107"/>
      <c r="E107"/>
      <c r="F107"/>
      <c r="G107"/>
      <c r="H107"/>
    </row>
    <row r="108" spans="1:8" ht="14.4" x14ac:dyDescent="0.3">
      <c r="A108"/>
      <c r="B108"/>
      <c r="C108"/>
      <c r="D108"/>
      <c r="E108"/>
      <c r="F108"/>
      <c r="G108"/>
      <c r="H108"/>
    </row>
    <row r="109" spans="1:8" ht="14.4" x14ac:dyDescent="0.3">
      <c r="A109"/>
    </row>
    <row r="110" spans="1:8" ht="14.4" x14ac:dyDescent="0.3">
      <c r="A110"/>
    </row>
    <row r="114" spans="1:15" x14ac:dyDescent="0.3">
      <c r="L114" s="41"/>
    </row>
    <row r="115" spans="1:15" x14ac:dyDescent="0.3">
      <c r="L115" s="41"/>
    </row>
    <row r="116" spans="1:15" s="41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O116" s="12"/>
    </row>
    <row r="117" spans="1:15" s="41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</row>
    <row r="118" spans="1:15" s="41" customForma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</row>
    <row r="119" spans="1:15" s="41" customForma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84"/>
    </row>
    <row r="120" spans="1:15" s="41" customForma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84"/>
    </row>
    <row r="121" spans="1:15" s="84" customFormat="1" x14ac:dyDescent="0.3">
      <c r="A121" s="16"/>
      <c r="B121" s="12"/>
      <c r="C121" s="12"/>
      <c r="D121" s="12"/>
      <c r="E121" s="16"/>
      <c r="F121" s="12"/>
      <c r="G121" s="12"/>
      <c r="H121" s="12"/>
      <c r="I121" s="12"/>
      <c r="J121" s="12"/>
      <c r="K121" s="12"/>
      <c r="L121" s="106"/>
      <c r="O121" s="41"/>
    </row>
    <row r="122" spans="1:15" s="84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L122" s="106"/>
    </row>
    <row r="123" spans="1:15" s="106" customFormat="1" ht="29.7" customHeigh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O123" s="84"/>
    </row>
    <row r="124" spans="1:15" s="106" customFormat="1" ht="29.7" customHeigh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s="106" customFormat="1" ht="29.7" customHeight="1" x14ac:dyDescent="0.3">
      <c r="A125" s="16"/>
      <c r="B125" s="12"/>
      <c r="C125" s="12"/>
      <c r="D125" s="12"/>
      <c r="E125" s="16"/>
      <c r="F125" s="12"/>
      <c r="G125" s="12"/>
      <c r="H125" s="12"/>
      <c r="I125" s="12"/>
      <c r="J125" s="12"/>
      <c r="K125" s="12"/>
      <c r="L125" s="107"/>
    </row>
    <row r="126" spans="1:15" x14ac:dyDescent="0.3">
      <c r="L126" s="107"/>
      <c r="O126" s="106"/>
    </row>
    <row r="127" spans="1:15" s="107" customFormat="1" x14ac:dyDescent="0.3">
      <c r="A127" s="16"/>
      <c r="B127" s="12"/>
      <c r="C127" s="12"/>
      <c r="D127" s="12"/>
      <c r="E127" s="16"/>
      <c r="F127" s="12"/>
      <c r="G127" s="12"/>
      <c r="H127" s="12"/>
      <c r="I127" s="12"/>
      <c r="J127" s="12"/>
      <c r="K127" s="12"/>
      <c r="O127" s="12"/>
    </row>
    <row r="128" spans="1:15" s="107" customFormat="1" x14ac:dyDescent="0.3">
      <c r="A128" s="16"/>
      <c r="B128" s="12"/>
      <c r="C128" s="12"/>
      <c r="D128" s="12"/>
      <c r="E128" s="16"/>
      <c r="F128" s="12"/>
      <c r="G128" s="12"/>
      <c r="H128" s="12"/>
      <c r="I128" s="12"/>
      <c r="J128" s="12"/>
      <c r="K128" s="12"/>
      <c r="L128" s="12"/>
    </row>
    <row r="129" spans="1:15" s="107" customFormat="1" x14ac:dyDescent="0.3">
      <c r="A129" s="16"/>
      <c r="B129" s="12"/>
      <c r="C129" s="12"/>
      <c r="D129" s="12"/>
      <c r="E129" s="16"/>
      <c r="F129" s="12"/>
      <c r="G129" s="12"/>
      <c r="H129" s="12"/>
      <c r="I129" s="12"/>
      <c r="J129" s="12"/>
      <c r="K129" s="12"/>
      <c r="L129" s="12"/>
    </row>
    <row r="130" spans="1:15" x14ac:dyDescent="0.3">
      <c r="O130" s="107"/>
    </row>
  </sheetData>
  <mergeCells count="3">
    <mergeCell ref="A1:J1"/>
    <mergeCell ref="A2:K2"/>
    <mergeCell ref="A3:K4"/>
  </mergeCells>
  <hyperlinks>
    <hyperlink ref="A1:J1" location="Загальна!A1" display="Загальна" xr:uid="{E2B52216-34E5-4EBA-BC37-2DEEFEBBC5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5EDF-0767-457C-8B62-BD659A053C63}">
  <dimension ref="A1:AI123"/>
  <sheetViews>
    <sheetView showGridLines="0" zoomScaleNormal="100"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1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1" ht="15" customHeight="1" x14ac:dyDescent="0.3">
      <c r="A2" s="166" t="s">
        <v>155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1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1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1" x14ac:dyDescent="0.3">
      <c r="A5" s="124"/>
      <c r="B5" s="132" t="s">
        <v>188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1:31" s="16" customFormat="1" ht="69" x14ac:dyDescent="0.3">
      <c r="A6" s="13" t="s">
        <v>55</v>
      </c>
      <c r="B6" s="14" t="s">
        <v>56</v>
      </c>
      <c r="C6" s="13" t="s">
        <v>57</v>
      </c>
      <c r="D6" s="15" t="s">
        <v>58</v>
      </c>
      <c r="E6" s="15" t="s">
        <v>59</v>
      </c>
      <c r="F6" s="15" t="s">
        <v>60</v>
      </c>
      <c r="G6" s="13" t="s">
        <v>61</v>
      </c>
      <c r="H6" s="13" t="s">
        <v>62</v>
      </c>
      <c r="I6" s="15" t="s">
        <v>63</v>
      </c>
      <c r="J6" s="15" t="s">
        <v>64</v>
      </c>
      <c r="K6" s="15" t="s">
        <v>65</v>
      </c>
    </row>
    <row r="7" spans="1:31" x14ac:dyDescent="0.3">
      <c r="A7" s="17">
        <v>1</v>
      </c>
      <c r="B7" s="18" t="s">
        <v>66</v>
      </c>
      <c r="C7" s="19"/>
      <c r="D7" s="20"/>
      <c r="E7" s="21"/>
      <c r="F7" s="20"/>
      <c r="G7" s="22"/>
      <c r="H7" s="19"/>
      <c r="I7" s="20"/>
      <c r="J7" s="20"/>
      <c r="K7" s="20"/>
    </row>
    <row r="8" spans="1:31" ht="27.6" x14ac:dyDescent="0.3">
      <c r="A8" s="17">
        <v>2</v>
      </c>
      <c r="B8" s="113" t="s">
        <v>149</v>
      </c>
      <c r="C8" s="24" t="s">
        <v>67</v>
      </c>
      <c r="D8" s="25">
        <v>1</v>
      </c>
      <c r="E8" s="26">
        <v>2000</v>
      </c>
      <c r="F8" s="27">
        <f>E8*D8</f>
        <v>2000</v>
      </c>
      <c r="G8" s="22"/>
      <c r="H8" s="19"/>
      <c r="I8" s="20"/>
      <c r="J8" s="20"/>
      <c r="K8" s="20"/>
      <c r="L8" s="28"/>
      <c r="M8"/>
      <c r="N8"/>
      <c r="O8"/>
      <c r="P8"/>
    </row>
    <row r="9" spans="1:31" ht="41.4" x14ac:dyDescent="0.3">
      <c r="A9" s="17">
        <v>3</v>
      </c>
      <c r="B9" s="114" t="s">
        <v>150</v>
      </c>
      <c r="C9" s="24" t="s">
        <v>67</v>
      </c>
      <c r="D9" s="25">
        <v>1</v>
      </c>
      <c r="E9" s="26">
        <v>500</v>
      </c>
      <c r="F9" s="27">
        <f t="shared" ref="F9:F12" si="0">E9*D9</f>
        <v>500</v>
      </c>
      <c r="G9" s="22"/>
      <c r="H9" s="19"/>
      <c r="I9" s="20"/>
      <c r="J9" s="20"/>
      <c r="K9" s="20"/>
      <c r="L9" s="28"/>
      <c r="M9"/>
      <c r="N9"/>
      <c r="O9"/>
      <c r="P9"/>
    </row>
    <row r="10" spans="1:31" ht="14.4" x14ac:dyDescent="0.3">
      <c r="A10" s="17">
        <v>4</v>
      </c>
      <c r="B10" s="23" t="s">
        <v>68</v>
      </c>
      <c r="C10" s="24" t="s">
        <v>67</v>
      </c>
      <c r="D10" s="25">
        <v>2</v>
      </c>
      <c r="E10" s="26">
        <v>150</v>
      </c>
      <c r="F10" s="27">
        <f t="shared" si="0"/>
        <v>300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1" ht="14.4" x14ac:dyDescent="0.3">
      <c r="A11" s="17">
        <v>5</v>
      </c>
      <c r="B11" s="23" t="s">
        <v>69</v>
      </c>
      <c r="C11" s="24" t="s">
        <v>67</v>
      </c>
      <c r="D11" s="25">
        <v>1</v>
      </c>
      <c r="E11" s="25">
        <v>200</v>
      </c>
      <c r="F11" s="27">
        <f t="shared" si="0"/>
        <v>200</v>
      </c>
      <c r="G11" s="22"/>
      <c r="H11" s="19"/>
      <c r="I11" s="20"/>
      <c r="J11" s="20"/>
      <c r="K11" s="20"/>
      <c r="L11" s="28"/>
      <c r="M11"/>
      <c r="N11"/>
      <c r="O11"/>
      <c r="P11"/>
    </row>
    <row r="12" spans="1:31" ht="14.4" x14ac:dyDescent="0.3">
      <c r="A12" s="17">
        <v>6</v>
      </c>
      <c r="B12" s="29" t="s">
        <v>129</v>
      </c>
      <c r="C12" s="24" t="s">
        <v>70</v>
      </c>
      <c r="D12" s="25">
        <v>12</v>
      </c>
      <c r="E12" s="25">
        <v>15</v>
      </c>
      <c r="F12" s="27">
        <f t="shared" si="0"/>
        <v>180</v>
      </c>
      <c r="G12" s="30"/>
      <c r="H12" s="30"/>
      <c r="I12" s="30"/>
      <c r="J12" s="30"/>
      <c r="K12" s="30"/>
      <c r="L12" s="28"/>
      <c r="M12"/>
      <c r="N12"/>
      <c r="O12"/>
      <c r="P12"/>
    </row>
    <row r="13" spans="1:31" ht="27.6" x14ac:dyDescent="0.3">
      <c r="A13" s="17">
        <v>7</v>
      </c>
      <c r="B13" s="31" t="s">
        <v>71</v>
      </c>
      <c r="C13" s="32"/>
      <c r="D13" s="33"/>
      <c r="E13" s="33"/>
      <c r="F13" s="33">
        <f>SUM(F8:F12)</f>
        <v>3180</v>
      </c>
      <c r="G13" s="31" t="s">
        <v>72</v>
      </c>
      <c r="H13" s="34"/>
      <c r="I13" s="33"/>
      <c r="J13" s="35"/>
      <c r="K13" s="36">
        <f>SUM(K12:K12)</f>
        <v>0</v>
      </c>
      <c r="L13" s="28"/>
      <c r="M13"/>
      <c r="N13"/>
      <c r="O13"/>
      <c r="P13"/>
    </row>
    <row r="14" spans="1:31" s="41" customFormat="1" ht="14.4" x14ac:dyDescent="0.3">
      <c r="A14" s="17">
        <v>8</v>
      </c>
      <c r="B14" s="18" t="s">
        <v>73</v>
      </c>
      <c r="C14" s="37"/>
      <c r="D14" s="21"/>
      <c r="E14" s="21"/>
      <c r="F14" s="21"/>
      <c r="G14" s="38"/>
      <c r="H14" s="39"/>
      <c r="I14" s="40"/>
      <c r="J14" s="40"/>
      <c r="K14" s="40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s="41" customFormat="1" ht="27.6" x14ac:dyDescent="0.3">
      <c r="A15" s="17">
        <v>9</v>
      </c>
      <c r="B15" s="38" t="s">
        <v>74</v>
      </c>
      <c r="C15" s="37" t="s">
        <v>70</v>
      </c>
      <c r="D15" s="42">
        <f>I15+I16</f>
        <v>36</v>
      </c>
      <c r="E15" s="43">
        <v>45</v>
      </c>
      <c r="F15" s="43">
        <f>D15*E15</f>
        <v>1620</v>
      </c>
      <c r="G15" s="44" t="s">
        <v>75</v>
      </c>
      <c r="H15" s="45" t="s">
        <v>76</v>
      </c>
      <c r="I15" s="46">
        <f>2+10+12</f>
        <v>24</v>
      </c>
      <c r="J15" s="47">
        <f>369*0.8</f>
        <v>295.2</v>
      </c>
      <c r="K15" s="42">
        <f>J15*I15</f>
        <v>7084.7999999999993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ht="14.4" x14ac:dyDescent="0.3">
      <c r="A16" s="17">
        <v>10</v>
      </c>
      <c r="B16" s="22"/>
      <c r="C16" s="48"/>
      <c r="D16" s="49"/>
      <c r="E16" s="43"/>
      <c r="F16" s="43"/>
      <c r="G16" s="44" t="s">
        <v>78</v>
      </c>
      <c r="H16" s="45" t="s">
        <v>76</v>
      </c>
      <c r="I16" s="46">
        <v>12</v>
      </c>
      <c r="J16" s="47">
        <f>214*0.8</f>
        <v>171.20000000000002</v>
      </c>
      <c r="K16" s="42">
        <f>J16*I16</f>
        <v>2054.4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5" ht="27.6" x14ac:dyDescent="0.3">
      <c r="A17" s="17">
        <v>11</v>
      </c>
      <c r="B17" s="22"/>
      <c r="C17" s="48"/>
      <c r="D17" s="49"/>
      <c r="E17" s="43"/>
      <c r="F17" s="43"/>
      <c r="G17" s="50" t="s">
        <v>79</v>
      </c>
      <c r="H17" s="51" t="s">
        <v>76</v>
      </c>
      <c r="I17" s="52">
        <f>D15-2</f>
        <v>34</v>
      </c>
      <c r="J17" s="43">
        <v>20.86</v>
      </c>
      <c r="K17" s="42">
        <f t="shared" ref="K17" si="1">J17*I17</f>
        <v>709.24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5" ht="14.4" x14ac:dyDescent="0.3">
      <c r="A18" s="17">
        <v>12</v>
      </c>
      <c r="B18" s="22"/>
      <c r="C18" s="48"/>
      <c r="D18" s="49"/>
      <c r="E18" s="43"/>
      <c r="F18" s="43"/>
      <c r="G18" s="50" t="s">
        <v>80</v>
      </c>
      <c r="H18" s="51" t="s">
        <v>81</v>
      </c>
      <c r="I18" s="52">
        <v>1</v>
      </c>
      <c r="J18" s="43">
        <v>66</v>
      </c>
      <c r="K18" s="42">
        <f>J18*I18</f>
        <v>66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5" ht="14.4" x14ac:dyDescent="0.3">
      <c r="A19" s="17">
        <v>13</v>
      </c>
      <c r="B19" s="22"/>
      <c r="C19" s="48"/>
      <c r="D19" s="49"/>
      <c r="E19" s="43"/>
      <c r="F19" s="43"/>
      <c r="G19" s="50" t="s">
        <v>82</v>
      </c>
      <c r="H19" s="51" t="s">
        <v>81</v>
      </c>
      <c r="I19" s="52">
        <v>1</v>
      </c>
      <c r="J19" s="43">
        <f>199*0.8</f>
        <v>159.20000000000002</v>
      </c>
      <c r="K19" s="42">
        <f>J19*I19</f>
        <v>159.20000000000002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5" ht="27.6" x14ac:dyDescent="0.3">
      <c r="A20" s="17">
        <v>14</v>
      </c>
      <c r="B20" s="22"/>
      <c r="C20" s="48"/>
      <c r="D20" s="49"/>
      <c r="E20" s="43"/>
      <c r="F20" s="43"/>
      <c r="G20" s="50" t="s">
        <v>83</v>
      </c>
      <c r="H20" s="51" t="s">
        <v>81</v>
      </c>
      <c r="I20" s="52">
        <v>1</v>
      </c>
      <c r="J20" s="43">
        <f>81.87*0.8</f>
        <v>65.496000000000009</v>
      </c>
      <c r="K20" s="42">
        <f>J20*I20</f>
        <v>65.496000000000009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5" s="56" customFormat="1" ht="27.6" x14ac:dyDescent="0.3">
      <c r="A21" s="17">
        <v>15</v>
      </c>
      <c r="B21" s="38" t="s">
        <v>84</v>
      </c>
      <c r="C21" s="39" t="s">
        <v>85</v>
      </c>
      <c r="D21" s="42">
        <v>1</v>
      </c>
      <c r="E21" s="42">
        <v>8000</v>
      </c>
      <c r="F21" s="43">
        <f t="shared" ref="F21:F48" si="2">D21*E21</f>
        <v>8000</v>
      </c>
      <c r="G21" s="53" t="s">
        <v>86</v>
      </c>
      <c r="H21" s="54" t="s">
        <v>67</v>
      </c>
      <c r="I21" s="43">
        <v>1</v>
      </c>
      <c r="J21" s="55" t="s">
        <v>87</v>
      </c>
      <c r="K21" s="42"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5" s="56" customFormat="1" ht="14.4" x14ac:dyDescent="0.3">
      <c r="A22" s="17">
        <v>16</v>
      </c>
      <c r="B22" s="38"/>
      <c r="C22" s="39"/>
      <c r="D22" s="42"/>
      <c r="E22" s="42"/>
      <c r="F22" s="43"/>
      <c r="G22" s="53" t="s">
        <v>88</v>
      </c>
      <c r="H22" s="54" t="s">
        <v>89</v>
      </c>
      <c r="I22" s="43">
        <v>1</v>
      </c>
      <c r="J22" s="57">
        <v>200</v>
      </c>
      <c r="K22" s="21">
        <f t="shared" ref="K22:K23" si="3">I22*J22</f>
        <v>200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>
        <v>17</v>
      </c>
      <c r="B23" s="38" t="s">
        <v>90</v>
      </c>
      <c r="C23" s="39" t="s">
        <v>67</v>
      </c>
      <c r="D23" s="42">
        <v>6</v>
      </c>
      <c r="E23" s="42">
        <v>1000</v>
      </c>
      <c r="F23" s="43">
        <f t="shared" si="2"/>
        <v>6000</v>
      </c>
      <c r="G23" s="50" t="s">
        <v>91</v>
      </c>
      <c r="H23" s="51" t="s">
        <v>76</v>
      </c>
      <c r="I23" s="42">
        <v>2</v>
      </c>
      <c r="J23" s="42">
        <f>983*0.8</f>
        <v>786.40000000000009</v>
      </c>
      <c r="K23" s="21">
        <f t="shared" si="3"/>
        <v>1572.8000000000002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137</v>
      </c>
      <c r="H24" s="45" t="s">
        <v>76</v>
      </c>
      <c r="I24" s="63">
        <v>10</v>
      </c>
      <c r="J24" s="64">
        <v>205</v>
      </c>
      <c r="K24" s="43">
        <f t="shared" ref="K24:K25" si="4">J24*I24</f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129" t="s">
        <v>138</v>
      </c>
      <c r="H25" s="45" t="s">
        <v>76</v>
      </c>
      <c r="I25" s="63">
        <v>10</v>
      </c>
      <c r="J25" s="64">
        <v>205</v>
      </c>
      <c r="K25" s="43">
        <f t="shared" si="4"/>
        <v>2050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43"/>
      <c r="G26" s="58" t="s">
        <v>205</v>
      </c>
      <c r="H26" s="59" t="s">
        <v>67</v>
      </c>
      <c r="I26" s="60">
        <v>6</v>
      </c>
      <c r="J26" s="61" t="s">
        <v>87</v>
      </c>
      <c r="K26" s="60">
        <v>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27.6" x14ac:dyDescent="0.3">
      <c r="A27" s="17">
        <v>21</v>
      </c>
      <c r="B27" s="38"/>
      <c r="C27" s="39"/>
      <c r="D27" s="42"/>
      <c r="E27" s="42"/>
      <c r="F27" s="62"/>
      <c r="G27" s="38" t="s">
        <v>92</v>
      </c>
      <c r="H27" s="45" t="s">
        <v>76</v>
      </c>
      <c r="I27" s="63">
        <v>4</v>
      </c>
      <c r="J27" s="64">
        <f>68*0.8</f>
        <v>54.400000000000006</v>
      </c>
      <c r="K27" s="42">
        <f>J27*I27</f>
        <v>217.60000000000002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0" t="s">
        <v>93</v>
      </c>
      <c r="H28" s="121" t="s">
        <v>67</v>
      </c>
      <c r="I28" s="43">
        <v>1</v>
      </c>
      <c r="J28" s="122">
        <v>11248</v>
      </c>
      <c r="K28" s="42">
        <f>I28*J28</f>
        <v>11248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14.4" x14ac:dyDescent="0.3">
      <c r="A29" s="17">
        <v>23</v>
      </c>
      <c r="B29" s="38"/>
      <c r="C29" s="39"/>
      <c r="D29" s="42"/>
      <c r="E29" s="42"/>
      <c r="F29" s="62"/>
      <c r="G29" s="53" t="s">
        <v>88</v>
      </c>
      <c r="H29" s="54" t="s">
        <v>89</v>
      </c>
      <c r="I29" s="43">
        <v>1</v>
      </c>
      <c r="J29" s="57">
        <v>1000</v>
      </c>
      <c r="K29" s="43">
        <f>I29*J29</f>
        <v>1000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27.6" x14ac:dyDescent="0.3">
      <c r="A30" s="17">
        <v>24</v>
      </c>
      <c r="B30" s="38" t="s">
        <v>95</v>
      </c>
      <c r="C30" s="39" t="s">
        <v>67</v>
      </c>
      <c r="D30" s="42">
        <v>2</v>
      </c>
      <c r="E30" s="42">
        <v>2000</v>
      </c>
      <c r="F30" s="43">
        <f t="shared" si="2"/>
        <v>4000</v>
      </c>
      <c r="G30" s="38" t="s">
        <v>96</v>
      </c>
      <c r="H30" s="45" t="s">
        <v>67</v>
      </c>
      <c r="I30" s="63">
        <f>D30</f>
        <v>2</v>
      </c>
      <c r="J30" s="64">
        <v>7140</v>
      </c>
      <c r="K30" s="43">
        <f>I30*J30</f>
        <v>14280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38" t="s">
        <v>97</v>
      </c>
      <c r="H31" s="45" t="s">
        <v>67</v>
      </c>
      <c r="I31" s="63">
        <v>6</v>
      </c>
      <c r="J31" s="64">
        <v>313</v>
      </c>
      <c r="K31" s="43">
        <f>I31*J31</f>
        <v>1878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53" t="s">
        <v>88</v>
      </c>
      <c r="H32" s="54" t="s">
        <v>89</v>
      </c>
      <c r="I32" s="43">
        <v>1</v>
      </c>
      <c r="J32" s="57">
        <v>500</v>
      </c>
      <c r="K32" s="43">
        <f>I32*J32</f>
        <v>500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27.6" x14ac:dyDescent="0.3">
      <c r="A33" s="17">
        <v>27</v>
      </c>
      <c r="B33" s="38" t="s">
        <v>131</v>
      </c>
      <c r="C33" s="39" t="s">
        <v>85</v>
      </c>
      <c r="D33" s="42">
        <v>1</v>
      </c>
      <c r="E33" s="42">
        <v>3500</v>
      </c>
      <c r="F33" s="43">
        <f t="shared" si="2"/>
        <v>3500</v>
      </c>
      <c r="G33" s="65" t="s">
        <v>98</v>
      </c>
      <c r="H33" s="66" t="s">
        <v>67</v>
      </c>
      <c r="I33" s="67">
        <v>1</v>
      </c>
      <c r="J33" s="67">
        <f>980*0.8</f>
        <v>784</v>
      </c>
      <c r="K33" s="67">
        <f t="shared" ref="K33:K46" si="5">I33*J33</f>
        <v>784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99</v>
      </c>
      <c r="H34" s="66" t="s">
        <v>67</v>
      </c>
      <c r="I34" s="67">
        <v>2</v>
      </c>
      <c r="J34" s="67">
        <f>944*0.8</f>
        <v>755.2</v>
      </c>
      <c r="K34" s="67">
        <f t="shared" si="5"/>
        <v>1510.4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5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>
        <v>30</v>
      </c>
      <c r="B36" s="38"/>
      <c r="C36" s="39"/>
      <c r="D36" s="42"/>
      <c r="E36" s="42"/>
      <c r="F36" s="43"/>
      <c r="G36" s="50" t="s">
        <v>103</v>
      </c>
      <c r="H36" s="51" t="s">
        <v>67</v>
      </c>
      <c r="I36" s="42">
        <v>3</v>
      </c>
      <c r="J36" s="42">
        <v>20</v>
      </c>
      <c r="K36" s="67">
        <f t="shared" ref="K36:K38" si="6">I36*J36</f>
        <v>60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 t="s">
        <v>127</v>
      </c>
      <c r="C37" s="39" t="s">
        <v>67</v>
      </c>
      <c r="D37" s="42">
        <v>1</v>
      </c>
      <c r="E37" s="42">
        <v>500</v>
      </c>
      <c r="F37" s="43">
        <f t="shared" ref="F37" si="7">D37*E37</f>
        <v>500</v>
      </c>
      <c r="G37" s="50" t="s">
        <v>214</v>
      </c>
      <c r="H37" s="51" t="s">
        <v>67</v>
      </c>
      <c r="I37" s="42">
        <v>1</v>
      </c>
      <c r="J37" s="42">
        <v>960</v>
      </c>
      <c r="K37" s="67">
        <f t="shared" si="6"/>
        <v>960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>
        <v>32</v>
      </c>
      <c r="B38" s="38"/>
      <c r="C38" s="39"/>
      <c r="D38" s="42"/>
      <c r="E38" s="42"/>
      <c r="F38" s="43"/>
      <c r="G38" s="50" t="s">
        <v>102</v>
      </c>
      <c r="H38" s="51" t="s">
        <v>67</v>
      </c>
      <c r="I38" s="42">
        <v>1</v>
      </c>
      <c r="J38" s="42">
        <v>1400</v>
      </c>
      <c r="K38" s="67">
        <f t="shared" si="6"/>
        <v>1400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>
        <v>33</v>
      </c>
      <c r="B39" s="38"/>
      <c r="C39" s="39"/>
      <c r="D39" s="42"/>
      <c r="E39" s="42"/>
      <c r="F39" s="43"/>
      <c r="G39" s="53" t="s">
        <v>88</v>
      </c>
      <c r="H39" s="54" t="s">
        <v>89</v>
      </c>
      <c r="I39" s="43">
        <v>1</v>
      </c>
      <c r="J39" s="57">
        <v>500</v>
      </c>
      <c r="K39" s="43">
        <f>I39*J39</f>
        <v>500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27.6" x14ac:dyDescent="0.3">
      <c r="A40" s="17">
        <v>34</v>
      </c>
      <c r="B40" s="159" t="s">
        <v>104</v>
      </c>
      <c r="C40" s="160" t="s">
        <v>67</v>
      </c>
      <c r="D40" s="138">
        <f>I40+I41+I42</f>
        <v>44</v>
      </c>
      <c r="E40" s="138">
        <v>15</v>
      </c>
      <c r="F40" s="136">
        <f t="shared" ref="F40" si="8">D40*E40</f>
        <v>660</v>
      </c>
      <c r="G40" s="134" t="s">
        <v>152</v>
      </c>
      <c r="H40" s="161" t="s">
        <v>67</v>
      </c>
      <c r="I40" s="138">
        <v>8</v>
      </c>
      <c r="J40" s="138">
        <f>232</f>
        <v>232</v>
      </c>
      <c r="K40" s="67">
        <f t="shared" ref="K40:K43" si="9">I40*J40</f>
        <v>1856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35</v>
      </c>
      <c r="B41" s="159"/>
      <c r="C41" s="160"/>
      <c r="D41" s="138"/>
      <c r="E41" s="138"/>
      <c r="F41" s="136"/>
      <c r="G41" s="134" t="s">
        <v>142</v>
      </c>
      <c r="H41" s="161" t="s">
        <v>67</v>
      </c>
      <c r="I41" s="138">
        <v>24</v>
      </c>
      <c r="J41" s="138">
        <v>78.099999999999994</v>
      </c>
      <c r="K41" s="67">
        <f t="shared" si="9"/>
        <v>1874.3999999999999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14.4" x14ac:dyDescent="0.3">
      <c r="A42" s="17">
        <v>36</v>
      </c>
      <c r="B42" s="159"/>
      <c r="C42" s="160"/>
      <c r="D42" s="138"/>
      <c r="E42" s="138"/>
      <c r="F42" s="136"/>
      <c r="G42" s="134" t="s">
        <v>143</v>
      </c>
      <c r="H42" s="161" t="s">
        <v>67</v>
      </c>
      <c r="I42" s="138">
        <v>12</v>
      </c>
      <c r="J42" s="138">
        <v>8.75</v>
      </c>
      <c r="K42" s="67">
        <f t="shared" si="9"/>
        <v>105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27.6" x14ac:dyDescent="0.3">
      <c r="A43" s="17">
        <v>37</v>
      </c>
      <c r="B43" s="38"/>
      <c r="C43" s="39"/>
      <c r="D43" s="42"/>
      <c r="E43" s="42"/>
      <c r="F43" s="43"/>
      <c r="G43" s="50" t="s">
        <v>153</v>
      </c>
      <c r="H43" s="51" t="s">
        <v>67</v>
      </c>
      <c r="I43" s="42">
        <v>12</v>
      </c>
      <c r="J43" s="42">
        <f>28/10</f>
        <v>2.8</v>
      </c>
      <c r="K43" s="67">
        <f t="shared" si="9"/>
        <v>33.599999999999994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38</v>
      </c>
      <c r="B44" s="38"/>
      <c r="C44" s="39"/>
      <c r="D44" s="42"/>
      <c r="E44" s="42"/>
      <c r="F44" s="43"/>
      <c r="G44" s="50" t="s">
        <v>125</v>
      </c>
      <c r="H44" s="51" t="s">
        <v>67</v>
      </c>
      <c r="I44" s="42">
        <v>6</v>
      </c>
      <c r="J44" s="42">
        <v>40</v>
      </c>
      <c r="K44" s="67">
        <f t="shared" si="5"/>
        <v>240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39</v>
      </c>
      <c r="B45" s="38"/>
      <c r="C45" s="39"/>
      <c r="D45" s="42"/>
      <c r="E45" s="42"/>
      <c r="F45" s="43"/>
      <c r="G45" s="50" t="s">
        <v>105</v>
      </c>
      <c r="H45" s="51" t="s">
        <v>67</v>
      </c>
      <c r="I45" s="42">
        <v>9</v>
      </c>
      <c r="J45" s="42">
        <v>0.98</v>
      </c>
      <c r="K45" s="67">
        <f t="shared" si="5"/>
        <v>8.82</v>
      </c>
      <c r="L45" s="6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40</v>
      </c>
      <c r="B46" s="38"/>
      <c r="C46" s="39"/>
      <c r="D46" s="42"/>
      <c r="E46" s="42"/>
      <c r="F46" s="43"/>
      <c r="G46" s="50" t="s">
        <v>106</v>
      </c>
      <c r="H46" s="51" t="s">
        <v>67</v>
      </c>
      <c r="I46" s="42">
        <v>18</v>
      </c>
      <c r="J46" s="42">
        <v>1.27</v>
      </c>
      <c r="K46" s="67">
        <f t="shared" si="5"/>
        <v>22.86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41</v>
      </c>
      <c r="B47" s="38" t="s">
        <v>110</v>
      </c>
      <c r="C47" s="39" t="s">
        <v>70</v>
      </c>
      <c r="D47" s="42">
        <v>2</v>
      </c>
      <c r="E47" s="42">
        <v>30</v>
      </c>
      <c r="F47" s="43">
        <f t="shared" si="2"/>
        <v>60</v>
      </c>
      <c r="G47" s="69" t="s">
        <v>111</v>
      </c>
      <c r="H47" s="70" t="s">
        <v>67</v>
      </c>
      <c r="I47" s="52">
        <v>1</v>
      </c>
      <c r="J47" s="71">
        <v>50.84</v>
      </c>
      <c r="K47" s="42">
        <f t="shared" ref="K47:K48" si="10">J47*I47</f>
        <v>50.84</v>
      </c>
      <c r="L47" s="2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27.6" x14ac:dyDescent="0.3">
      <c r="A48" s="17">
        <v>42</v>
      </c>
      <c r="B48" s="108" t="s">
        <v>144</v>
      </c>
      <c r="C48" s="39" t="s">
        <v>85</v>
      </c>
      <c r="D48" s="42">
        <v>1</v>
      </c>
      <c r="E48" s="42">
        <v>3000</v>
      </c>
      <c r="F48" s="43">
        <f t="shared" si="2"/>
        <v>3000</v>
      </c>
      <c r="G48" s="69"/>
      <c r="H48" s="70"/>
      <c r="I48" s="52"/>
      <c r="J48" s="71"/>
      <c r="K48" s="42">
        <f t="shared" si="10"/>
        <v>0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77" customFormat="1" ht="43.2" customHeight="1" x14ac:dyDescent="0.3">
      <c r="A49" s="17">
        <v>43</v>
      </c>
      <c r="B49" s="72" t="s">
        <v>112</v>
      </c>
      <c r="C49" s="73"/>
      <c r="D49" s="73"/>
      <c r="E49" s="74"/>
      <c r="F49" s="75">
        <f>SUM(F15:F48)</f>
        <v>27340</v>
      </c>
      <c r="G49" s="76" t="s">
        <v>113</v>
      </c>
      <c r="H49" s="73"/>
      <c r="I49" s="73"/>
      <c r="J49" s="73"/>
      <c r="K49" s="75">
        <f>SUM(K15:K48)</f>
        <v>56418.256000000001</v>
      </c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14.4" x14ac:dyDescent="0.3">
      <c r="A50" s="17">
        <v>44</v>
      </c>
      <c r="B50" s="18" t="s">
        <v>114</v>
      </c>
      <c r="C50" s="37"/>
      <c r="D50" s="21"/>
      <c r="E50" s="21"/>
      <c r="F50" s="78"/>
      <c r="G50" s="79"/>
      <c r="H50" s="80"/>
      <c r="I50" s="21"/>
      <c r="J50" s="21"/>
      <c r="K50" s="21"/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84" customFormat="1" ht="14.4" x14ac:dyDescent="0.3">
      <c r="A51" s="17">
        <v>45</v>
      </c>
      <c r="B51" s="119"/>
      <c r="C51" s="120"/>
      <c r="D51" s="43"/>
      <c r="E51" s="43"/>
      <c r="F51" s="42"/>
      <c r="G51" s="50"/>
      <c r="H51" s="51"/>
      <c r="I51" s="42"/>
      <c r="J51" s="83"/>
      <c r="K51" s="83">
        <f t="shared" ref="K51:K52" si="11">I51*J51</f>
        <v>0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84" customFormat="1" ht="14.4" x14ac:dyDescent="0.3">
      <c r="A52" s="17">
        <v>46</v>
      </c>
      <c r="B52" s="119" t="s">
        <v>147</v>
      </c>
      <c r="C52" s="120" t="s">
        <v>148</v>
      </c>
      <c r="D52" s="43">
        <v>2</v>
      </c>
      <c r="E52" s="43">
        <v>350</v>
      </c>
      <c r="F52" s="42">
        <f>D52*E52</f>
        <v>700</v>
      </c>
      <c r="G52" s="50"/>
      <c r="H52" s="51"/>
      <c r="I52" s="42"/>
      <c r="J52" s="83"/>
      <c r="K52" s="83">
        <f t="shared" si="11"/>
        <v>0</v>
      </c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27.6" x14ac:dyDescent="0.3">
      <c r="A53" s="17">
        <v>47</v>
      </c>
      <c r="B53" s="31" t="s">
        <v>115</v>
      </c>
      <c r="C53" s="32"/>
      <c r="D53" s="33"/>
      <c r="E53" s="33"/>
      <c r="F53" s="33">
        <f>SUM(F51:F52)</f>
        <v>700</v>
      </c>
      <c r="G53" s="76" t="s">
        <v>116</v>
      </c>
      <c r="H53" s="34"/>
      <c r="I53" s="33"/>
      <c r="J53" s="85"/>
      <c r="K53" s="75">
        <f>SUM(K51:K52)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ht="14.4" x14ac:dyDescent="0.3">
      <c r="A54" s="17">
        <v>48</v>
      </c>
      <c r="B54" s="86"/>
      <c r="C54" s="87"/>
      <c r="D54" s="86"/>
      <c r="E54" s="87"/>
      <c r="F54" s="88"/>
      <c r="G54" s="89" t="s">
        <v>117</v>
      </c>
      <c r="H54" s="90"/>
      <c r="I54" s="91"/>
      <c r="J54" s="91"/>
      <c r="K54" s="92">
        <f>K53+K49+K13</f>
        <v>56418.256000000001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ht="14.4" x14ac:dyDescent="0.3">
      <c r="A55" s="17">
        <v>49</v>
      </c>
      <c r="B55" s="89" t="s">
        <v>118</v>
      </c>
      <c r="C55" s="90"/>
      <c r="D55" s="93"/>
      <c r="E55" s="88"/>
      <c r="F55" s="94"/>
      <c r="G55" s="95" t="s">
        <v>119</v>
      </c>
      <c r="H55" s="96">
        <v>7.0000000000000007E-2</v>
      </c>
      <c r="I55" s="91"/>
      <c r="J55" s="91"/>
      <c r="K55" s="92">
        <f>K54*H55</f>
        <v>3949.2779200000004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56" customFormat="1" ht="14.4" x14ac:dyDescent="0.3">
      <c r="A56" s="17">
        <v>50</v>
      </c>
      <c r="B56" s="95"/>
      <c r="C56" s="97"/>
      <c r="D56" s="93"/>
      <c r="E56" s="88"/>
      <c r="F56" s="94"/>
      <c r="G56" s="98" t="s">
        <v>120</v>
      </c>
      <c r="H56" s="90"/>
      <c r="I56" s="91"/>
      <c r="J56" s="91"/>
      <c r="K56" s="92">
        <f>K54+K55</f>
        <v>60367.533920000002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56" customFormat="1" ht="14.4" x14ac:dyDescent="0.3">
      <c r="A57" s="17">
        <v>51</v>
      </c>
      <c r="B57" s="98" t="s">
        <v>121</v>
      </c>
      <c r="C57" s="99"/>
      <c r="D57" s="93"/>
      <c r="E57" s="21"/>
      <c r="F57" s="94">
        <f>F55+F49</f>
        <v>27340</v>
      </c>
      <c r="G57" s="98" t="s">
        <v>122</v>
      </c>
      <c r="H57" s="99"/>
      <c r="I57" s="91"/>
      <c r="J57" s="91"/>
      <c r="K57" s="92">
        <f>F57+K56</f>
        <v>87707.533920000002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84" customFormat="1" ht="14.4" x14ac:dyDescent="0.3">
      <c r="A58" s="17">
        <v>52</v>
      </c>
      <c r="B58" s="100"/>
      <c r="C58" s="99"/>
      <c r="D58" s="100"/>
      <c r="E58" s="99"/>
      <c r="F58" s="100"/>
      <c r="G58" s="98" t="s">
        <v>123</v>
      </c>
      <c r="H58" s="99"/>
      <c r="I58" s="91"/>
      <c r="J58" s="91"/>
      <c r="K58" s="92">
        <f>K59/6</f>
        <v>17541.506784000001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84" customFormat="1" ht="14.4" x14ac:dyDescent="0.3">
      <c r="A59" s="17">
        <v>53</v>
      </c>
      <c r="B59" s="100"/>
      <c r="C59" s="99"/>
      <c r="D59" s="100"/>
      <c r="E59" s="99"/>
      <c r="F59" s="100"/>
      <c r="G59" s="98" t="s">
        <v>124</v>
      </c>
      <c r="H59" s="99"/>
      <c r="I59" s="91"/>
      <c r="J59" s="91"/>
      <c r="K59" s="92">
        <f>K57*1.2</f>
        <v>105249.040704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77" customFormat="1" ht="15.6" x14ac:dyDescent="0.3">
      <c r="A60" s="10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77" customFormat="1" ht="14.4" x14ac:dyDescent="0.3">
      <c r="A61"/>
      <c r="B61"/>
      <c r="C61"/>
      <c r="D61"/>
      <c r="E61"/>
      <c r="F61"/>
      <c r="G61"/>
      <c r="H61"/>
      <c r="I61" s="12"/>
      <c r="J61" s="12"/>
      <c r="K61" s="12"/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4.4" x14ac:dyDescent="0.3">
      <c r="A62"/>
      <c r="B62"/>
      <c r="C62"/>
      <c r="D62"/>
      <c r="E62"/>
      <c r="F62"/>
      <c r="G62"/>
      <c r="H6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56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84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84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102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103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84"/>
    </row>
    <row r="72" spans="1:35" s="103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L72" s="84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  <c r="M75" s="10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12"/>
      <c r="M76" s="105"/>
    </row>
    <row r="77" spans="1:35" s="103" customFormat="1" ht="31.5" customHeight="1" x14ac:dyDescent="0.3">
      <c r="A77"/>
      <c r="B77"/>
      <c r="C77"/>
      <c r="D77"/>
      <c r="E77"/>
      <c r="F77"/>
      <c r="G77"/>
      <c r="H77"/>
      <c r="I77" s="12"/>
      <c r="J77" s="12"/>
      <c r="K77" s="12"/>
      <c r="L77" s="12"/>
    </row>
    <row r="78" spans="1:35" ht="14.4" x14ac:dyDescent="0.3">
      <c r="A78"/>
      <c r="B78"/>
      <c r="C78"/>
      <c r="D78"/>
      <c r="E78"/>
      <c r="F78"/>
      <c r="G78"/>
      <c r="H78"/>
      <c r="O78"/>
    </row>
    <row r="79" spans="1:35" ht="14.4" x14ac:dyDescent="0.3">
      <c r="A79"/>
      <c r="B79"/>
      <c r="C79"/>
      <c r="D79"/>
      <c r="E79"/>
      <c r="F79"/>
      <c r="G79"/>
      <c r="H79"/>
    </row>
    <row r="80" spans="1:35" ht="14.4" x14ac:dyDescent="0.3">
      <c r="A80"/>
      <c r="B80"/>
      <c r="C80"/>
      <c r="D80"/>
      <c r="E80"/>
      <c r="F80"/>
      <c r="G80"/>
      <c r="H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7" spans="1:15" x14ac:dyDescent="0.3">
      <c r="L107" s="41"/>
    </row>
    <row r="108" spans="1:15" x14ac:dyDescent="0.3">
      <c r="L108" s="41"/>
    </row>
    <row r="109" spans="1:15" s="41" customFormat="1" x14ac:dyDescent="0.3">
      <c r="A109" s="16"/>
      <c r="B109" s="12"/>
      <c r="C109" s="12"/>
      <c r="D109" s="12"/>
      <c r="E109" s="16"/>
      <c r="F109" s="12"/>
      <c r="G109" s="12"/>
      <c r="H109" s="12"/>
      <c r="I109" s="12"/>
      <c r="J109" s="12"/>
      <c r="K109" s="12"/>
      <c r="O109" s="12"/>
    </row>
    <row r="110" spans="1:15" s="41" customFormat="1" x14ac:dyDescent="0.3">
      <c r="A110" s="16"/>
      <c r="B110" s="12"/>
      <c r="C110" s="12"/>
      <c r="D110" s="12"/>
      <c r="E110" s="16"/>
      <c r="F110" s="12"/>
      <c r="G110" s="12"/>
      <c r="H110" s="12"/>
      <c r="I110" s="12"/>
      <c r="J110" s="12"/>
      <c r="K110" s="12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  <c r="L112" s="84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  <c r="L113" s="84"/>
    </row>
    <row r="114" spans="1:15" s="84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106"/>
      <c r="O114" s="41"/>
    </row>
    <row r="115" spans="1:15" s="84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106"/>
    </row>
    <row r="116" spans="1:15" s="106" customFormat="1" ht="29.7" customHeigh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O116" s="84"/>
    </row>
    <row r="117" spans="1:15" s="106" customFormat="1" ht="29.7" customHeigh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2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L118" s="107"/>
    </row>
    <row r="119" spans="1:15" x14ac:dyDescent="0.3">
      <c r="L119" s="107"/>
      <c r="O119" s="106"/>
    </row>
    <row r="120" spans="1:15" s="107" customForma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O120" s="12"/>
    </row>
    <row r="121" spans="1:15" s="107" customFormat="1" x14ac:dyDescent="0.3">
      <c r="A121" s="16"/>
      <c r="B121" s="12"/>
      <c r="C121" s="12"/>
      <c r="D121" s="12"/>
      <c r="E121" s="16"/>
      <c r="F121" s="12"/>
      <c r="G121" s="12"/>
      <c r="H121" s="12"/>
      <c r="I121" s="12"/>
      <c r="J121" s="12"/>
      <c r="K121" s="12"/>
      <c r="L121" s="12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L122" s="12"/>
    </row>
    <row r="123" spans="1:15" x14ac:dyDescent="0.3">
      <c r="O123" s="107"/>
    </row>
  </sheetData>
  <mergeCells count="3">
    <mergeCell ref="A1:J1"/>
    <mergeCell ref="A2:K2"/>
    <mergeCell ref="A3:K4"/>
  </mergeCells>
  <hyperlinks>
    <hyperlink ref="A1:J1" location="Загальна!A1" display="Загальна" xr:uid="{6E684D64-E386-46BE-A0D5-63D8DA2C139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D240-5CC2-4A5B-B4FA-31613F9D95E1}">
  <dimension ref="A1:AI125"/>
  <sheetViews>
    <sheetView showGridLines="0" zoomScaleNormal="100"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156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x14ac:dyDescent="0.3">
      <c r="A5" s="124"/>
      <c r="B5" s="132" t="s">
        <v>189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1:35" s="16" customFormat="1" ht="69" x14ac:dyDescent="0.3">
      <c r="A6" s="13" t="s">
        <v>55</v>
      </c>
      <c r="B6" s="14" t="s">
        <v>56</v>
      </c>
      <c r="C6" s="13" t="s">
        <v>57</v>
      </c>
      <c r="D6" s="15" t="s">
        <v>58</v>
      </c>
      <c r="E6" s="15" t="s">
        <v>59</v>
      </c>
      <c r="F6" s="15" t="s">
        <v>60</v>
      </c>
      <c r="G6" s="13" t="s">
        <v>61</v>
      </c>
      <c r="H6" s="13" t="s">
        <v>62</v>
      </c>
      <c r="I6" s="15" t="s">
        <v>63</v>
      </c>
      <c r="J6" s="15" t="s">
        <v>64</v>
      </c>
      <c r="K6" s="15" t="s">
        <v>65</v>
      </c>
    </row>
    <row r="7" spans="1:35" x14ac:dyDescent="0.3">
      <c r="A7" s="17">
        <v>1</v>
      </c>
      <c r="B7" s="18" t="s">
        <v>66</v>
      </c>
      <c r="C7" s="19"/>
      <c r="D7" s="20"/>
      <c r="E7" s="21"/>
      <c r="F7" s="20"/>
      <c r="G7" s="22"/>
      <c r="H7" s="19"/>
      <c r="I7" s="20"/>
      <c r="J7" s="20"/>
      <c r="K7" s="20"/>
    </row>
    <row r="8" spans="1:35" ht="27.6" x14ac:dyDescent="0.3">
      <c r="A8" s="17">
        <v>2</v>
      </c>
      <c r="B8" s="113" t="s">
        <v>149</v>
      </c>
      <c r="C8" s="24" t="s">
        <v>67</v>
      </c>
      <c r="D8" s="25">
        <v>1</v>
      </c>
      <c r="E8" s="26">
        <v>2000</v>
      </c>
      <c r="F8" s="27">
        <f>E8*D8</f>
        <v>2000</v>
      </c>
      <c r="G8" s="22"/>
      <c r="H8" s="19"/>
      <c r="I8" s="20"/>
      <c r="J8" s="20"/>
      <c r="K8" s="20"/>
      <c r="L8" s="28"/>
      <c r="M8"/>
      <c r="N8"/>
      <c r="O8"/>
      <c r="P8"/>
    </row>
    <row r="9" spans="1:35" ht="41.4" x14ac:dyDescent="0.3">
      <c r="A9" s="17">
        <v>3</v>
      </c>
      <c r="B9" s="114" t="s">
        <v>150</v>
      </c>
      <c r="C9" s="24" t="s">
        <v>67</v>
      </c>
      <c r="D9" s="25">
        <v>2</v>
      </c>
      <c r="E9" s="26">
        <v>500</v>
      </c>
      <c r="F9" s="27">
        <f t="shared" ref="F9:F12" si="0">E9*D9</f>
        <v>1000</v>
      </c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4</v>
      </c>
      <c r="B10" s="23" t="s">
        <v>68</v>
      </c>
      <c r="C10" s="24" t="s">
        <v>67</v>
      </c>
      <c r="D10" s="25">
        <v>2</v>
      </c>
      <c r="E10" s="26">
        <v>150</v>
      </c>
      <c r="F10" s="27">
        <f t="shared" si="0"/>
        <v>300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5</v>
      </c>
      <c r="B11" s="23" t="s">
        <v>69</v>
      </c>
      <c r="C11" s="24" t="s">
        <v>67</v>
      </c>
      <c r="D11" s="25">
        <v>1</v>
      </c>
      <c r="E11" s="25">
        <v>200</v>
      </c>
      <c r="F11" s="27">
        <f t="shared" si="0"/>
        <v>200</v>
      </c>
      <c r="G11" s="22"/>
      <c r="H11" s="19"/>
      <c r="I11" s="20"/>
      <c r="J11" s="20"/>
      <c r="K11" s="20"/>
      <c r="L11" s="28"/>
      <c r="M11"/>
      <c r="N11"/>
      <c r="O11"/>
      <c r="P11"/>
    </row>
    <row r="12" spans="1:35" ht="14.4" x14ac:dyDescent="0.3">
      <c r="A12" s="17">
        <v>6</v>
      </c>
      <c r="B12" s="29" t="s">
        <v>129</v>
      </c>
      <c r="C12" s="24" t="s">
        <v>70</v>
      </c>
      <c r="D12" s="25">
        <v>4</v>
      </c>
      <c r="E12" s="25">
        <v>15</v>
      </c>
      <c r="F12" s="27">
        <f t="shared" si="0"/>
        <v>60</v>
      </c>
      <c r="G12" s="30"/>
      <c r="H12" s="30"/>
      <c r="I12" s="30"/>
      <c r="J12" s="30"/>
      <c r="K12" s="30"/>
      <c r="L12" s="28"/>
      <c r="M12"/>
      <c r="N12"/>
      <c r="O12"/>
      <c r="P12"/>
    </row>
    <row r="13" spans="1:35" ht="27.6" x14ac:dyDescent="0.3">
      <c r="A13" s="17">
        <v>7</v>
      </c>
      <c r="B13" s="31" t="s">
        <v>71</v>
      </c>
      <c r="C13" s="32"/>
      <c r="D13" s="33"/>
      <c r="E13" s="33"/>
      <c r="F13" s="33">
        <f>SUM(F8:F12)</f>
        <v>3560</v>
      </c>
      <c r="G13" s="31" t="s">
        <v>72</v>
      </c>
      <c r="H13" s="34"/>
      <c r="I13" s="33"/>
      <c r="J13" s="35"/>
      <c r="K13" s="36">
        <f>SUM(K12:K12)</f>
        <v>0</v>
      </c>
      <c r="L13" s="28"/>
      <c r="M13"/>
      <c r="N13"/>
      <c r="O13"/>
      <c r="P13"/>
    </row>
    <row r="14" spans="1:35" s="41" customFormat="1" ht="14.4" x14ac:dyDescent="0.3">
      <c r="A14" s="17">
        <v>8</v>
      </c>
      <c r="B14" s="18" t="s">
        <v>73</v>
      </c>
      <c r="C14" s="37"/>
      <c r="D14" s="21"/>
      <c r="E14" s="21"/>
      <c r="F14" s="21"/>
      <c r="G14" s="38"/>
      <c r="H14" s="39"/>
      <c r="I14" s="40"/>
      <c r="J14" s="40"/>
      <c r="K14" s="40"/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41" customFormat="1" ht="27.6" x14ac:dyDescent="0.3">
      <c r="A15" s="17">
        <v>9</v>
      </c>
      <c r="B15" s="38" t="s">
        <v>74</v>
      </c>
      <c r="C15" s="37" t="s">
        <v>70</v>
      </c>
      <c r="D15" s="42">
        <f>I15+I16</f>
        <v>8</v>
      </c>
      <c r="E15" s="43">
        <v>45</v>
      </c>
      <c r="F15" s="43">
        <f>D15*E15</f>
        <v>360</v>
      </c>
      <c r="G15" s="44" t="s">
        <v>130</v>
      </c>
      <c r="H15" s="45" t="s">
        <v>76</v>
      </c>
      <c r="I15" s="46">
        <v>5</v>
      </c>
      <c r="J15" s="47">
        <f>597*0.8</f>
        <v>477.6</v>
      </c>
      <c r="K15" s="42">
        <f>J15*I15</f>
        <v>2388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4.4" x14ac:dyDescent="0.3">
      <c r="A16" s="17">
        <v>10</v>
      </c>
      <c r="B16" s="22"/>
      <c r="C16" s="48"/>
      <c r="D16" s="49"/>
      <c r="E16" s="43"/>
      <c r="F16" s="43"/>
      <c r="G16" s="44" t="s">
        <v>78</v>
      </c>
      <c r="H16" s="45" t="s">
        <v>76</v>
      </c>
      <c r="I16" s="46">
        <v>3</v>
      </c>
      <c r="J16" s="47">
        <f>214*0.8</f>
        <v>171.20000000000002</v>
      </c>
      <c r="K16" s="42">
        <f>J16*I16</f>
        <v>513.6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27.6" x14ac:dyDescent="0.3">
      <c r="A17" s="17">
        <v>11</v>
      </c>
      <c r="B17" s="22"/>
      <c r="C17" s="48"/>
      <c r="D17" s="49"/>
      <c r="E17" s="43"/>
      <c r="F17" s="43"/>
      <c r="G17" s="50" t="s">
        <v>79</v>
      </c>
      <c r="H17" s="51" t="s">
        <v>76</v>
      </c>
      <c r="I17" s="52">
        <f>I15+I16-2</f>
        <v>6</v>
      </c>
      <c r="J17" s="43">
        <v>20.86</v>
      </c>
      <c r="K17" s="42">
        <f t="shared" ref="K17" si="1">J17*I17</f>
        <v>125.16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12</v>
      </c>
      <c r="B18" s="22"/>
      <c r="C18" s="48"/>
      <c r="D18" s="49"/>
      <c r="E18" s="43"/>
      <c r="F18" s="43"/>
      <c r="G18" s="50" t="s">
        <v>80</v>
      </c>
      <c r="H18" s="51" t="s">
        <v>81</v>
      </c>
      <c r="I18" s="52">
        <v>1</v>
      </c>
      <c r="J18" s="43">
        <v>66</v>
      </c>
      <c r="K18" s="42">
        <f>J18*I18</f>
        <v>66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14.4" x14ac:dyDescent="0.3">
      <c r="A19" s="17">
        <v>13</v>
      </c>
      <c r="B19" s="22"/>
      <c r="C19" s="48"/>
      <c r="D19" s="49"/>
      <c r="E19" s="43"/>
      <c r="F19" s="43"/>
      <c r="G19" s="50" t="s">
        <v>82</v>
      </c>
      <c r="H19" s="51" t="s">
        <v>81</v>
      </c>
      <c r="I19" s="52">
        <v>1</v>
      </c>
      <c r="J19" s="43">
        <f>199*0.8</f>
        <v>159.20000000000002</v>
      </c>
      <c r="K19" s="42">
        <f>J19*I19</f>
        <v>159.20000000000002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27.6" x14ac:dyDescent="0.3">
      <c r="A20" s="17">
        <v>14</v>
      </c>
      <c r="B20" s="22"/>
      <c r="C20" s="48"/>
      <c r="D20" s="49"/>
      <c r="E20" s="43"/>
      <c r="F20" s="43"/>
      <c r="G20" s="50" t="s">
        <v>83</v>
      </c>
      <c r="H20" s="51" t="s">
        <v>81</v>
      </c>
      <c r="I20" s="52">
        <v>1</v>
      </c>
      <c r="J20" s="43">
        <f>81.87*0.8</f>
        <v>65.496000000000009</v>
      </c>
      <c r="K20" s="42">
        <f>J20*I20</f>
        <v>65.496000000000009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27.6" x14ac:dyDescent="0.3">
      <c r="A21" s="17">
        <v>15</v>
      </c>
      <c r="B21" s="38" t="s">
        <v>84</v>
      </c>
      <c r="C21" s="39" t="s">
        <v>85</v>
      </c>
      <c r="D21" s="42">
        <v>1</v>
      </c>
      <c r="E21" s="42">
        <v>8000</v>
      </c>
      <c r="F21" s="43">
        <f t="shared" ref="F21:F50" si="2">D21*E21</f>
        <v>8000</v>
      </c>
      <c r="G21" s="53" t="s">
        <v>86</v>
      </c>
      <c r="H21" s="54" t="s">
        <v>67</v>
      </c>
      <c r="I21" s="43">
        <v>1</v>
      </c>
      <c r="J21" s="55" t="s">
        <v>87</v>
      </c>
      <c r="K21" s="42">
        <v>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14.4" x14ac:dyDescent="0.3">
      <c r="A22" s="17">
        <v>16</v>
      </c>
      <c r="B22" s="38"/>
      <c r="C22" s="39"/>
      <c r="D22" s="42"/>
      <c r="E22" s="42"/>
      <c r="F22" s="43"/>
      <c r="G22" s="53" t="s">
        <v>88</v>
      </c>
      <c r="H22" s="54" t="s">
        <v>89</v>
      </c>
      <c r="I22" s="43">
        <v>1</v>
      </c>
      <c r="J22" s="57">
        <v>200</v>
      </c>
      <c r="K22" s="21">
        <f t="shared" ref="K22:K23" si="3">I22*J22</f>
        <v>200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>
        <v>17</v>
      </c>
      <c r="B23" s="38" t="s">
        <v>90</v>
      </c>
      <c r="C23" s="39" t="s">
        <v>67</v>
      </c>
      <c r="D23" s="42">
        <v>6</v>
      </c>
      <c r="E23" s="42">
        <v>1000</v>
      </c>
      <c r="F23" s="43">
        <f t="shared" si="2"/>
        <v>6000</v>
      </c>
      <c r="G23" s="50" t="s">
        <v>91</v>
      </c>
      <c r="H23" s="51" t="s">
        <v>76</v>
      </c>
      <c r="I23" s="42">
        <v>2</v>
      </c>
      <c r="J23" s="42">
        <f>983*0.8</f>
        <v>786.40000000000009</v>
      </c>
      <c r="K23" s="21">
        <f t="shared" si="3"/>
        <v>1572.8000000000002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137</v>
      </c>
      <c r="H24" s="45" t="s">
        <v>76</v>
      </c>
      <c r="I24" s="63">
        <v>10</v>
      </c>
      <c r="J24" s="64">
        <v>205</v>
      </c>
      <c r="K24" s="43">
        <f t="shared" ref="K24:K25" si="4">J24*I24</f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129" t="s">
        <v>138</v>
      </c>
      <c r="H25" s="45" t="s">
        <v>76</v>
      </c>
      <c r="I25" s="63">
        <v>10</v>
      </c>
      <c r="J25" s="64">
        <v>205</v>
      </c>
      <c r="K25" s="43">
        <f t="shared" si="4"/>
        <v>2050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43"/>
      <c r="G26" s="58" t="s">
        <v>207</v>
      </c>
      <c r="H26" s="59" t="s">
        <v>67</v>
      </c>
      <c r="I26" s="60">
        <v>6</v>
      </c>
      <c r="J26" s="61" t="s">
        <v>87</v>
      </c>
      <c r="K26" s="60">
        <v>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27.6" x14ac:dyDescent="0.3">
      <c r="A27" s="17">
        <v>21</v>
      </c>
      <c r="B27" s="38"/>
      <c r="C27" s="39"/>
      <c r="D27" s="42"/>
      <c r="E27" s="42"/>
      <c r="F27" s="62"/>
      <c r="G27" s="38" t="s">
        <v>92</v>
      </c>
      <c r="H27" s="45" t="s">
        <v>76</v>
      </c>
      <c r="I27" s="63">
        <v>4</v>
      </c>
      <c r="J27" s="64">
        <f>68*0.8</f>
        <v>54.400000000000006</v>
      </c>
      <c r="K27" s="42">
        <f>J27*I27</f>
        <v>217.60000000000002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0" t="s">
        <v>93</v>
      </c>
      <c r="H28" s="121" t="s">
        <v>67</v>
      </c>
      <c r="I28" s="43">
        <v>1</v>
      </c>
      <c r="J28" s="122">
        <v>11248</v>
      </c>
      <c r="K28" s="42">
        <f>I28*J28</f>
        <v>11248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14.4" x14ac:dyDescent="0.3">
      <c r="A29" s="17">
        <v>23</v>
      </c>
      <c r="B29" s="38"/>
      <c r="C29" s="39"/>
      <c r="D29" s="42"/>
      <c r="E29" s="42"/>
      <c r="F29" s="62"/>
      <c r="G29" s="53" t="s">
        <v>88</v>
      </c>
      <c r="H29" s="54" t="s">
        <v>89</v>
      </c>
      <c r="I29" s="43">
        <v>1</v>
      </c>
      <c r="J29" s="57">
        <v>1000</v>
      </c>
      <c r="K29" s="43">
        <f>I29*J29</f>
        <v>1000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27.6" x14ac:dyDescent="0.3">
      <c r="A30" s="17">
        <v>24</v>
      </c>
      <c r="B30" s="38" t="s">
        <v>95</v>
      </c>
      <c r="C30" s="39" t="s">
        <v>67</v>
      </c>
      <c r="D30" s="42">
        <v>2</v>
      </c>
      <c r="E30" s="42">
        <v>2000</v>
      </c>
      <c r="F30" s="43">
        <f t="shared" si="2"/>
        <v>4000</v>
      </c>
      <c r="G30" s="38" t="s">
        <v>96</v>
      </c>
      <c r="H30" s="45" t="s">
        <v>67</v>
      </c>
      <c r="I30" s="63">
        <f>D30</f>
        <v>2</v>
      </c>
      <c r="J30" s="64">
        <v>7140</v>
      </c>
      <c r="K30" s="43">
        <f>I30*J30</f>
        <v>14280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38" t="s">
        <v>97</v>
      </c>
      <c r="H31" s="45" t="s">
        <v>67</v>
      </c>
      <c r="I31" s="63">
        <v>6</v>
      </c>
      <c r="J31" s="64">
        <v>313</v>
      </c>
      <c r="K31" s="43">
        <f>I31*J31</f>
        <v>1878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53" t="s">
        <v>88</v>
      </c>
      <c r="H32" s="54" t="s">
        <v>89</v>
      </c>
      <c r="I32" s="43">
        <v>1</v>
      </c>
      <c r="J32" s="57">
        <v>500</v>
      </c>
      <c r="K32" s="43">
        <f>I32*J32</f>
        <v>500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27.6" x14ac:dyDescent="0.3">
      <c r="A33" s="17">
        <v>27</v>
      </c>
      <c r="B33" s="38" t="s">
        <v>131</v>
      </c>
      <c r="C33" s="39" t="s">
        <v>85</v>
      </c>
      <c r="D33" s="42">
        <v>1</v>
      </c>
      <c r="E33" s="42">
        <v>3500</v>
      </c>
      <c r="F33" s="43">
        <f t="shared" si="2"/>
        <v>3500</v>
      </c>
      <c r="G33" s="65" t="s">
        <v>99</v>
      </c>
      <c r="H33" s="66" t="s">
        <v>67</v>
      </c>
      <c r="I33" s="67">
        <v>1</v>
      </c>
      <c r="J33" s="67">
        <f>944*0.8</f>
        <v>755.2</v>
      </c>
      <c r="K33" s="67">
        <f t="shared" ref="K33" si="5">I33*J33</f>
        <v>755.2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100</v>
      </c>
      <c r="H34" s="66" t="s">
        <v>67</v>
      </c>
      <c r="I34" s="67">
        <v>1</v>
      </c>
      <c r="J34" s="67">
        <f>597*0.8</f>
        <v>477.6</v>
      </c>
      <c r="K34" s="67">
        <f t="shared" ref="K34:K48" si="6">I34*J34</f>
        <v>477.6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6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>
        <v>30</v>
      </c>
      <c r="B36" s="38"/>
      <c r="C36" s="39"/>
      <c r="D36" s="42"/>
      <c r="E36" s="42"/>
      <c r="F36" s="43"/>
      <c r="G36" s="50" t="s">
        <v>103</v>
      </c>
      <c r="H36" s="51" t="s">
        <v>67</v>
      </c>
      <c r="I36" s="42">
        <v>3</v>
      </c>
      <c r="J36" s="42">
        <v>20</v>
      </c>
      <c r="K36" s="67">
        <f t="shared" si="6"/>
        <v>60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27.6" x14ac:dyDescent="0.3">
      <c r="A37" s="17">
        <v>31</v>
      </c>
      <c r="B37" s="38" t="s">
        <v>127</v>
      </c>
      <c r="C37" s="39" t="s">
        <v>67</v>
      </c>
      <c r="D37" s="42">
        <v>2</v>
      </c>
      <c r="E37" s="42">
        <v>500</v>
      </c>
      <c r="F37" s="43">
        <f t="shared" si="2"/>
        <v>1000</v>
      </c>
      <c r="G37" s="50" t="s">
        <v>128</v>
      </c>
      <c r="H37" s="51" t="s">
        <v>67</v>
      </c>
      <c r="I37" s="42">
        <v>1</v>
      </c>
      <c r="J37" s="42">
        <f>154*0.8</f>
        <v>123.2</v>
      </c>
      <c r="K37" s="67">
        <f t="shared" si="6"/>
        <v>123.2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14.4" x14ac:dyDescent="0.3">
      <c r="A38" s="17"/>
      <c r="B38" s="38"/>
      <c r="C38" s="39"/>
      <c r="D38" s="42"/>
      <c r="E38" s="42"/>
      <c r="F38" s="43"/>
      <c r="G38" s="50" t="s">
        <v>214</v>
      </c>
      <c r="H38" s="51" t="s">
        <v>67</v>
      </c>
      <c r="I38" s="42">
        <v>1</v>
      </c>
      <c r="J38" s="42">
        <v>960</v>
      </c>
      <c r="K38" s="67">
        <f t="shared" si="6"/>
        <v>960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27.6" x14ac:dyDescent="0.3">
      <c r="A39" s="17">
        <v>32</v>
      </c>
      <c r="B39" s="38"/>
      <c r="C39" s="39"/>
      <c r="D39" s="42"/>
      <c r="E39" s="42"/>
      <c r="F39" s="43"/>
      <c r="G39" s="50" t="s">
        <v>102</v>
      </c>
      <c r="H39" s="51" t="s">
        <v>67</v>
      </c>
      <c r="I39" s="42">
        <v>1</v>
      </c>
      <c r="J39" s="42">
        <v>1400</v>
      </c>
      <c r="K39" s="67">
        <f t="shared" si="6"/>
        <v>1400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33</v>
      </c>
      <c r="B40" s="38"/>
      <c r="C40" s="39"/>
      <c r="D40" s="42"/>
      <c r="E40" s="42"/>
      <c r="F40" s="43"/>
      <c r="G40" s="65" t="s">
        <v>100</v>
      </c>
      <c r="H40" s="66" t="s">
        <v>67</v>
      </c>
      <c r="I40" s="67">
        <v>1</v>
      </c>
      <c r="J40" s="67">
        <f>597*0.8</f>
        <v>477.6</v>
      </c>
      <c r="K40" s="67">
        <f t="shared" ref="K40" si="7">I40*J40</f>
        <v>477.6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14.4" x14ac:dyDescent="0.3">
      <c r="A41" s="17">
        <v>34</v>
      </c>
      <c r="B41" s="38"/>
      <c r="C41" s="39"/>
      <c r="D41" s="42"/>
      <c r="E41" s="42"/>
      <c r="F41" s="43"/>
      <c r="G41" s="53" t="s">
        <v>88</v>
      </c>
      <c r="H41" s="54" t="s">
        <v>89</v>
      </c>
      <c r="I41" s="43">
        <v>1</v>
      </c>
      <c r="J41" s="57">
        <v>500</v>
      </c>
      <c r="K41" s="43">
        <f>I41*J41</f>
        <v>500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35</v>
      </c>
      <c r="B42" s="159" t="s">
        <v>104</v>
      </c>
      <c r="C42" s="160" t="s">
        <v>67</v>
      </c>
      <c r="D42" s="138">
        <f>I42+I43+I44</f>
        <v>44</v>
      </c>
      <c r="E42" s="138">
        <v>15</v>
      </c>
      <c r="F42" s="136">
        <f t="shared" ref="F42" si="8">D42*E42</f>
        <v>660</v>
      </c>
      <c r="G42" s="134" t="s">
        <v>152</v>
      </c>
      <c r="H42" s="161" t="s">
        <v>67</v>
      </c>
      <c r="I42" s="138">
        <v>8</v>
      </c>
      <c r="J42" s="138">
        <f>232</f>
        <v>232</v>
      </c>
      <c r="K42" s="67">
        <f t="shared" si="6"/>
        <v>1856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27.6" x14ac:dyDescent="0.3">
      <c r="A43" s="17">
        <v>36</v>
      </c>
      <c r="B43" s="159"/>
      <c r="C43" s="160"/>
      <c r="D43" s="138"/>
      <c r="E43" s="138"/>
      <c r="F43" s="136"/>
      <c r="G43" s="134" t="s">
        <v>142</v>
      </c>
      <c r="H43" s="161" t="s">
        <v>67</v>
      </c>
      <c r="I43" s="138">
        <v>24</v>
      </c>
      <c r="J43" s="138">
        <v>78.099999999999994</v>
      </c>
      <c r="K43" s="67">
        <f t="shared" si="6"/>
        <v>1874.3999999999999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37</v>
      </c>
      <c r="B44" s="159"/>
      <c r="C44" s="160"/>
      <c r="D44" s="138"/>
      <c r="E44" s="138"/>
      <c r="F44" s="136"/>
      <c r="G44" s="134" t="s">
        <v>143</v>
      </c>
      <c r="H44" s="161" t="s">
        <v>67</v>
      </c>
      <c r="I44" s="138">
        <v>12</v>
      </c>
      <c r="J44" s="138">
        <v>8.75</v>
      </c>
      <c r="K44" s="67">
        <f t="shared" si="6"/>
        <v>105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27.6" x14ac:dyDescent="0.3">
      <c r="A45" s="17">
        <v>38</v>
      </c>
      <c r="B45" s="38"/>
      <c r="C45" s="39"/>
      <c r="D45" s="42"/>
      <c r="E45" s="42"/>
      <c r="F45" s="43"/>
      <c r="G45" s="50" t="s">
        <v>153</v>
      </c>
      <c r="H45" s="51" t="s">
        <v>67</v>
      </c>
      <c r="I45" s="42">
        <v>12</v>
      </c>
      <c r="J45" s="42">
        <f>28/10</f>
        <v>2.8</v>
      </c>
      <c r="K45" s="67">
        <f t="shared" si="6"/>
        <v>33.599999999999994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39</v>
      </c>
      <c r="B46" s="38"/>
      <c r="C46" s="39"/>
      <c r="D46" s="42"/>
      <c r="E46" s="42"/>
      <c r="F46" s="43"/>
      <c r="G46" s="50" t="s">
        <v>125</v>
      </c>
      <c r="H46" s="51" t="s">
        <v>67</v>
      </c>
      <c r="I46" s="42">
        <v>6</v>
      </c>
      <c r="J46" s="42">
        <v>40</v>
      </c>
      <c r="K46" s="67">
        <f t="shared" si="6"/>
        <v>240</v>
      </c>
      <c r="L46" s="2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40</v>
      </c>
      <c r="B47" s="38"/>
      <c r="C47" s="39"/>
      <c r="D47" s="42"/>
      <c r="E47" s="42"/>
      <c r="F47" s="43"/>
      <c r="G47" s="50" t="s">
        <v>105</v>
      </c>
      <c r="H47" s="51" t="s">
        <v>67</v>
      </c>
      <c r="I47" s="42">
        <v>9</v>
      </c>
      <c r="J47" s="42">
        <v>0.98</v>
      </c>
      <c r="K47" s="67">
        <f t="shared" si="6"/>
        <v>8.82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41</v>
      </c>
      <c r="B48" s="38"/>
      <c r="C48" s="39"/>
      <c r="D48" s="42"/>
      <c r="E48" s="42"/>
      <c r="F48" s="43"/>
      <c r="G48" s="50" t="s">
        <v>106</v>
      </c>
      <c r="H48" s="51" t="s">
        <v>67</v>
      </c>
      <c r="I48" s="42">
        <v>18</v>
      </c>
      <c r="J48" s="42">
        <v>1.27</v>
      </c>
      <c r="K48" s="67">
        <f t="shared" si="6"/>
        <v>22.86</v>
      </c>
      <c r="L48" s="6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42</v>
      </c>
      <c r="B49" s="38" t="s">
        <v>110</v>
      </c>
      <c r="C49" s="39" t="s">
        <v>70</v>
      </c>
      <c r="D49" s="42">
        <v>4</v>
      </c>
      <c r="E49" s="42">
        <v>30</v>
      </c>
      <c r="F49" s="43">
        <f t="shared" si="2"/>
        <v>120</v>
      </c>
      <c r="G49" s="69" t="s">
        <v>111</v>
      </c>
      <c r="H49" s="70" t="s">
        <v>67</v>
      </c>
      <c r="I49" s="52">
        <v>2</v>
      </c>
      <c r="J49" s="71">
        <v>50.84</v>
      </c>
      <c r="K49" s="42">
        <f t="shared" ref="K49:K50" si="9">J49*I49</f>
        <v>101.68</v>
      </c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27.6" x14ac:dyDescent="0.3">
      <c r="A50" s="17">
        <v>43</v>
      </c>
      <c r="B50" s="108" t="s">
        <v>144</v>
      </c>
      <c r="C50" s="39" t="s">
        <v>85</v>
      </c>
      <c r="D50" s="42">
        <v>1</v>
      </c>
      <c r="E50" s="42">
        <v>3000</v>
      </c>
      <c r="F50" s="43">
        <f t="shared" si="2"/>
        <v>3000</v>
      </c>
      <c r="G50" s="69"/>
      <c r="H50" s="70"/>
      <c r="I50" s="52"/>
      <c r="J50" s="71"/>
      <c r="K50" s="42">
        <f t="shared" si="9"/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44</v>
      </c>
      <c r="B51" s="72" t="s">
        <v>112</v>
      </c>
      <c r="C51" s="73"/>
      <c r="D51" s="73"/>
      <c r="E51" s="74"/>
      <c r="F51" s="75">
        <f>SUM(F15:F50)</f>
        <v>26640</v>
      </c>
      <c r="G51" s="76" t="s">
        <v>113</v>
      </c>
      <c r="H51" s="73"/>
      <c r="I51" s="73"/>
      <c r="J51" s="73"/>
      <c r="K51" s="75">
        <f>SUM(K15:K50)</f>
        <v>49186.615999999995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45</v>
      </c>
      <c r="B52" s="18" t="s">
        <v>114</v>
      </c>
      <c r="C52" s="37"/>
      <c r="D52" s="21"/>
      <c r="E52" s="21"/>
      <c r="F52" s="78"/>
      <c r="G52" s="79"/>
      <c r="H52" s="80"/>
      <c r="I52" s="21"/>
      <c r="J52" s="21"/>
      <c r="K52" s="21"/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46</v>
      </c>
      <c r="B53" s="119"/>
      <c r="C53" s="120"/>
      <c r="D53" s="43"/>
      <c r="E53" s="43"/>
      <c r="F53" s="42"/>
      <c r="G53" s="50"/>
      <c r="H53" s="51"/>
      <c r="I53" s="42"/>
      <c r="J53" s="83"/>
      <c r="K53" s="83">
        <f t="shared" ref="K53:K54" si="10">I53*J53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47</v>
      </c>
      <c r="B54" s="119" t="s">
        <v>147</v>
      </c>
      <c r="C54" s="120" t="s">
        <v>148</v>
      </c>
      <c r="D54" s="43">
        <v>2</v>
      </c>
      <c r="E54" s="43">
        <v>350</v>
      </c>
      <c r="F54" s="42">
        <f>D54*E54</f>
        <v>700</v>
      </c>
      <c r="G54" s="50"/>
      <c r="H54" s="51"/>
      <c r="I54" s="42"/>
      <c r="J54" s="83"/>
      <c r="K54" s="83">
        <f t="shared" si="10"/>
        <v>0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27.6" x14ac:dyDescent="0.3">
      <c r="A55" s="17">
        <v>48</v>
      </c>
      <c r="B55" s="31" t="s">
        <v>115</v>
      </c>
      <c r="C55" s="32"/>
      <c r="D55" s="33"/>
      <c r="E55" s="33"/>
      <c r="F55" s="33">
        <f>SUM(F53:F54)</f>
        <v>700</v>
      </c>
      <c r="G55" s="76" t="s">
        <v>116</v>
      </c>
      <c r="H55" s="34"/>
      <c r="I55" s="33"/>
      <c r="J55" s="85"/>
      <c r="K55" s="75">
        <f>SUM(K53:K54)</f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49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K55+K51+K13</f>
        <v>49186.615999999995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50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3443.0631199999998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51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52629.679119999993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7">
        <v>52</v>
      </c>
      <c r="B59" s="98" t="s">
        <v>121</v>
      </c>
      <c r="C59" s="99"/>
      <c r="D59" s="93"/>
      <c r="E59" s="21"/>
      <c r="F59" s="94">
        <f>F57+F51</f>
        <v>26640</v>
      </c>
      <c r="G59" s="98" t="s">
        <v>122</v>
      </c>
      <c r="H59" s="99"/>
      <c r="I59" s="91"/>
      <c r="J59" s="91"/>
      <c r="K59" s="92">
        <f>F59+K58</f>
        <v>79269.679119999986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14.4" x14ac:dyDescent="0.3">
      <c r="A60" s="17">
        <v>53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15853.935823999998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54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95123.614943999986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5.6" x14ac:dyDescent="0.3">
      <c r="A62" s="10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4" spans="1:15" ht="14.4" x14ac:dyDescent="0.3">
      <c r="A104"/>
      <c r="B104"/>
      <c r="C104"/>
      <c r="D104"/>
      <c r="E104"/>
      <c r="F104"/>
      <c r="G104"/>
      <c r="H104"/>
    </row>
    <row r="105" spans="1:15" ht="14.4" x14ac:dyDescent="0.3">
      <c r="A105"/>
      <c r="B105"/>
      <c r="C105"/>
      <c r="D105"/>
      <c r="E105"/>
      <c r="F105"/>
      <c r="G105"/>
      <c r="H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FEC97C40-384D-4352-967A-E1F93E482BA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0DAE-CF5C-41D8-8E4A-DEACEDF40892}">
  <dimension ref="A1:AI121"/>
  <sheetViews>
    <sheetView showGridLines="0" zoomScaleNormal="100"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 customWidth="1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0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0" ht="15" customHeight="1" x14ac:dyDescent="0.3">
      <c r="A2" s="166" t="s">
        <v>157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0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0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0" x14ac:dyDescent="0.3">
      <c r="A5" s="124"/>
      <c r="B5" s="132" t="s">
        <v>187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1:30" s="16" customFormat="1" ht="69" x14ac:dyDescent="0.3">
      <c r="A6" s="13" t="s">
        <v>55</v>
      </c>
      <c r="B6" s="14" t="s">
        <v>56</v>
      </c>
      <c r="C6" s="13" t="s">
        <v>57</v>
      </c>
      <c r="D6" s="15" t="s">
        <v>58</v>
      </c>
      <c r="E6" s="15" t="s">
        <v>59</v>
      </c>
      <c r="F6" s="15" t="s">
        <v>60</v>
      </c>
      <c r="G6" s="13" t="s">
        <v>61</v>
      </c>
      <c r="H6" s="13" t="s">
        <v>62</v>
      </c>
      <c r="I6" s="15" t="s">
        <v>63</v>
      </c>
      <c r="J6" s="15" t="s">
        <v>64</v>
      </c>
      <c r="K6" s="15" t="s">
        <v>65</v>
      </c>
    </row>
    <row r="7" spans="1:30" x14ac:dyDescent="0.3">
      <c r="A7" s="17">
        <v>1</v>
      </c>
      <c r="B7" s="18" t="s">
        <v>66</v>
      </c>
      <c r="C7" s="19"/>
      <c r="D7" s="20"/>
      <c r="E7" s="21"/>
      <c r="F7" s="20"/>
      <c r="G7" s="22"/>
      <c r="H7" s="19"/>
      <c r="I7" s="20"/>
      <c r="J7" s="20"/>
      <c r="K7" s="20"/>
    </row>
    <row r="8" spans="1:30" ht="14.4" x14ac:dyDescent="0.3">
      <c r="A8" s="17">
        <v>2</v>
      </c>
      <c r="B8" s="23" t="s">
        <v>68</v>
      </c>
      <c r="C8" s="24" t="s">
        <v>67</v>
      </c>
      <c r="D8" s="25">
        <v>1</v>
      </c>
      <c r="E8" s="26">
        <v>150</v>
      </c>
      <c r="F8" s="27">
        <f t="shared" ref="F8" si="0">E8*D8</f>
        <v>150</v>
      </c>
      <c r="G8" s="22"/>
      <c r="H8" s="19"/>
      <c r="I8" s="20"/>
      <c r="J8" s="20"/>
      <c r="K8" s="20"/>
      <c r="L8" s="28"/>
      <c r="M8"/>
      <c r="N8"/>
      <c r="O8"/>
      <c r="P8"/>
    </row>
    <row r="9" spans="1:30" ht="27.6" x14ac:dyDescent="0.3">
      <c r="A9" s="17">
        <v>3</v>
      </c>
      <c r="B9" s="31" t="s">
        <v>71</v>
      </c>
      <c r="C9" s="32"/>
      <c r="D9" s="33"/>
      <c r="E9" s="33"/>
      <c r="F9" s="33">
        <f>SUM(F8:F8)</f>
        <v>150</v>
      </c>
      <c r="G9" s="31" t="s">
        <v>72</v>
      </c>
      <c r="H9" s="34"/>
      <c r="I9" s="33"/>
      <c r="J9" s="35"/>
      <c r="K9" s="33">
        <f>SUM(K8:K8)</f>
        <v>0</v>
      </c>
    </row>
    <row r="10" spans="1:30" s="41" customFormat="1" ht="14.4" x14ac:dyDescent="0.3">
      <c r="A10" s="17">
        <v>4</v>
      </c>
      <c r="B10" s="18" t="s">
        <v>73</v>
      </c>
      <c r="C10" s="37"/>
      <c r="D10" s="21"/>
      <c r="E10" s="21"/>
      <c r="F10" s="21"/>
      <c r="G10" s="38"/>
      <c r="H10" s="39"/>
      <c r="I10" s="40"/>
      <c r="J10" s="40"/>
      <c r="K10" s="4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41" customFormat="1" ht="27.6" x14ac:dyDescent="0.3">
      <c r="A11" s="17">
        <v>5</v>
      </c>
      <c r="B11" s="38" t="s">
        <v>74</v>
      </c>
      <c r="C11" s="37" t="s">
        <v>70</v>
      </c>
      <c r="D11" s="42">
        <f>I11+I12</f>
        <v>44</v>
      </c>
      <c r="E11" s="43">
        <v>45</v>
      </c>
      <c r="F11" s="43">
        <f>D11*E11</f>
        <v>1980</v>
      </c>
      <c r="G11" s="44" t="s">
        <v>130</v>
      </c>
      <c r="H11" s="45" t="s">
        <v>76</v>
      </c>
      <c r="I11" s="46">
        <v>24</v>
      </c>
      <c r="J11" s="47">
        <f>597*0.8</f>
        <v>477.6</v>
      </c>
      <c r="K11" s="42">
        <f>J11*I11</f>
        <v>11462.400000000001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ht="14.4" x14ac:dyDescent="0.3">
      <c r="A12" s="17">
        <v>6</v>
      </c>
      <c r="B12" s="22"/>
      <c r="C12" s="48"/>
      <c r="D12" s="49"/>
      <c r="E12" s="43"/>
      <c r="F12" s="43"/>
      <c r="G12" s="44" t="s">
        <v>78</v>
      </c>
      <c r="H12" s="45" t="s">
        <v>76</v>
      </c>
      <c r="I12" s="46">
        <v>20</v>
      </c>
      <c r="J12" s="47">
        <f>214*0.8</f>
        <v>171.20000000000002</v>
      </c>
      <c r="K12" s="42">
        <f>J12*I12</f>
        <v>3424.0000000000005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ht="27.6" x14ac:dyDescent="0.3">
      <c r="A13" s="17">
        <v>7</v>
      </c>
      <c r="B13" s="22"/>
      <c r="C13" s="48"/>
      <c r="D13" s="49"/>
      <c r="E13" s="43"/>
      <c r="F13" s="43"/>
      <c r="G13" s="50" t="s">
        <v>79</v>
      </c>
      <c r="H13" s="51" t="s">
        <v>76</v>
      </c>
      <c r="I13" s="52">
        <f>D11-2</f>
        <v>42</v>
      </c>
      <c r="J13" s="43">
        <v>20.86</v>
      </c>
      <c r="K13" s="42">
        <f t="shared" ref="K13" si="1">J13*I13</f>
        <v>876.12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ht="14.4" x14ac:dyDescent="0.3">
      <c r="A14" s="17">
        <v>8</v>
      </c>
      <c r="B14" s="22"/>
      <c r="C14" s="48"/>
      <c r="D14" s="49"/>
      <c r="E14" s="43"/>
      <c r="F14" s="43"/>
      <c r="G14" s="50" t="s">
        <v>80</v>
      </c>
      <c r="H14" s="51" t="s">
        <v>81</v>
      </c>
      <c r="I14" s="52">
        <v>1</v>
      </c>
      <c r="J14" s="43">
        <v>66</v>
      </c>
      <c r="K14" s="42">
        <f>J14*I14</f>
        <v>66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ht="14.4" x14ac:dyDescent="0.3">
      <c r="A15" s="17">
        <v>9</v>
      </c>
      <c r="B15" s="22"/>
      <c r="C15" s="48"/>
      <c r="D15" s="49"/>
      <c r="E15" s="43"/>
      <c r="F15" s="43"/>
      <c r="G15" s="50" t="s">
        <v>82</v>
      </c>
      <c r="H15" s="51" t="s">
        <v>81</v>
      </c>
      <c r="I15" s="52">
        <v>1</v>
      </c>
      <c r="J15" s="43">
        <f>199*0.8</f>
        <v>159.20000000000002</v>
      </c>
      <c r="K15" s="42">
        <f>J15*I15</f>
        <v>159.20000000000002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ht="27.6" x14ac:dyDescent="0.3">
      <c r="A16" s="17">
        <v>10</v>
      </c>
      <c r="B16" s="22"/>
      <c r="C16" s="48"/>
      <c r="D16" s="49"/>
      <c r="E16" s="43"/>
      <c r="F16" s="43"/>
      <c r="G16" s="50" t="s">
        <v>83</v>
      </c>
      <c r="H16" s="51" t="s">
        <v>81</v>
      </c>
      <c r="I16" s="52">
        <v>1</v>
      </c>
      <c r="J16" s="43">
        <f>81.87*0.8</f>
        <v>65.496000000000009</v>
      </c>
      <c r="K16" s="42">
        <f>J16*I16</f>
        <v>65.496000000000009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5" s="56" customFormat="1" ht="27.6" x14ac:dyDescent="0.3">
      <c r="A17" s="17">
        <v>11</v>
      </c>
      <c r="B17" s="38" t="s">
        <v>84</v>
      </c>
      <c r="C17" s="39" t="s">
        <v>85</v>
      </c>
      <c r="D17" s="42">
        <v>1</v>
      </c>
      <c r="E17" s="42">
        <v>8000</v>
      </c>
      <c r="F17" s="43">
        <f t="shared" ref="F17:F45" si="2">D17*E17</f>
        <v>8000</v>
      </c>
      <c r="G17" s="53" t="s">
        <v>86</v>
      </c>
      <c r="H17" s="54" t="s">
        <v>67</v>
      </c>
      <c r="I17" s="43">
        <v>1</v>
      </c>
      <c r="J17" s="55" t="s">
        <v>87</v>
      </c>
      <c r="K17" s="42"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5" s="56" customFormat="1" ht="14.4" x14ac:dyDescent="0.3">
      <c r="A18" s="17">
        <v>12</v>
      </c>
      <c r="B18" s="38"/>
      <c r="C18" s="39"/>
      <c r="D18" s="42"/>
      <c r="E18" s="42"/>
      <c r="F18" s="43"/>
      <c r="G18" s="53" t="s">
        <v>88</v>
      </c>
      <c r="H18" s="54" t="s">
        <v>89</v>
      </c>
      <c r="I18" s="43">
        <v>1</v>
      </c>
      <c r="J18" s="57">
        <v>200</v>
      </c>
      <c r="K18" s="21">
        <f t="shared" ref="K18:K19" si="3">I18*J18</f>
        <v>200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5" s="56" customFormat="1" ht="27.6" x14ac:dyDescent="0.3">
      <c r="A19" s="17">
        <v>13</v>
      </c>
      <c r="B19" s="38" t="s">
        <v>90</v>
      </c>
      <c r="C19" s="39" t="s">
        <v>67</v>
      </c>
      <c r="D19" s="42">
        <v>6</v>
      </c>
      <c r="E19" s="42">
        <v>1000</v>
      </c>
      <c r="F19" s="43">
        <f t="shared" si="2"/>
        <v>6000</v>
      </c>
      <c r="G19" s="50" t="s">
        <v>91</v>
      </c>
      <c r="H19" s="51" t="s">
        <v>76</v>
      </c>
      <c r="I19" s="42">
        <v>2</v>
      </c>
      <c r="J19" s="42">
        <f>983*0.8</f>
        <v>786.40000000000009</v>
      </c>
      <c r="K19" s="21">
        <f t="shared" si="3"/>
        <v>1572.8000000000002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56" customFormat="1" ht="27.6" x14ac:dyDescent="0.3">
      <c r="A20" s="17">
        <v>14</v>
      </c>
      <c r="B20" s="38"/>
      <c r="C20" s="39"/>
      <c r="D20" s="42"/>
      <c r="E20" s="42"/>
      <c r="F20" s="43"/>
      <c r="G20" s="129" t="s">
        <v>137</v>
      </c>
      <c r="H20" s="45" t="s">
        <v>76</v>
      </c>
      <c r="I20" s="63">
        <v>10</v>
      </c>
      <c r="J20" s="64">
        <v>205</v>
      </c>
      <c r="K20" s="43">
        <f t="shared" ref="K20:K21" si="4">J20*I20</f>
        <v>2050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27.6" x14ac:dyDescent="0.3">
      <c r="A21" s="17">
        <v>15</v>
      </c>
      <c r="B21" s="38"/>
      <c r="C21" s="39"/>
      <c r="D21" s="42"/>
      <c r="E21" s="42"/>
      <c r="F21" s="43"/>
      <c r="G21" s="129" t="s">
        <v>138</v>
      </c>
      <c r="H21" s="45" t="s">
        <v>76</v>
      </c>
      <c r="I21" s="63">
        <v>10</v>
      </c>
      <c r="J21" s="64">
        <v>205</v>
      </c>
      <c r="K21" s="43">
        <f t="shared" si="4"/>
        <v>2050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16</v>
      </c>
      <c r="B22" s="38"/>
      <c r="C22" s="39"/>
      <c r="D22" s="42"/>
      <c r="E22" s="42"/>
      <c r="F22" s="43"/>
      <c r="G22" s="58" t="s">
        <v>205</v>
      </c>
      <c r="H22" s="59" t="s">
        <v>67</v>
      </c>
      <c r="I22" s="60">
        <v>6</v>
      </c>
      <c r="J22" s="61" t="s">
        <v>87</v>
      </c>
      <c r="K22" s="60">
        <v>0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>
        <v>17</v>
      </c>
      <c r="B23" s="38"/>
      <c r="C23" s="39"/>
      <c r="D23" s="42"/>
      <c r="E23" s="42"/>
      <c r="F23" s="62"/>
      <c r="G23" s="38" t="s">
        <v>92</v>
      </c>
      <c r="H23" s="45" t="s">
        <v>76</v>
      </c>
      <c r="I23" s="63">
        <v>4</v>
      </c>
      <c r="J23" s="64">
        <f>68*0.8</f>
        <v>54.400000000000006</v>
      </c>
      <c r="K23" s="42">
        <f>J23*I23</f>
        <v>217.60000000000002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14.4" x14ac:dyDescent="0.3">
      <c r="A24" s="17">
        <v>18</v>
      </c>
      <c r="B24" s="38"/>
      <c r="C24" s="39"/>
      <c r="D24" s="42"/>
      <c r="E24" s="42"/>
      <c r="F24" s="62"/>
      <c r="G24" s="50" t="s">
        <v>93</v>
      </c>
      <c r="H24" s="121" t="s">
        <v>67</v>
      </c>
      <c r="I24" s="43">
        <v>1</v>
      </c>
      <c r="J24" s="122">
        <v>11248</v>
      </c>
      <c r="K24" s="42">
        <f>I24*J24</f>
        <v>11248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14.4" x14ac:dyDescent="0.3">
      <c r="A25" s="17">
        <v>19</v>
      </c>
      <c r="B25" s="38"/>
      <c r="C25" s="39"/>
      <c r="D25" s="42"/>
      <c r="E25" s="42"/>
      <c r="F25" s="62"/>
      <c r="G25" s="53" t="s">
        <v>88</v>
      </c>
      <c r="H25" s="54" t="s">
        <v>89</v>
      </c>
      <c r="I25" s="43">
        <v>1</v>
      </c>
      <c r="J25" s="57">
        <v>1000</v>
      </c>
      <c r="K25" s="43">
        <f>I25*J25</f>
        <v>1000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 t="s">
        <v>95</v>
      </c>
      <c r="C26" s="39" t="s">
        <v>67</v>
      </c>
      <c r="D26" s="42">
        <v>2</v>
      </c>
      <c r="E26" s="42">
        <v>2000</v>
      </c>
      <c r="F26" s="43">
        <f t="shared" si="2"/>
        <v>4000</v>
      </c>
      <c r="G26" s="38" t="s">
        <v>96</v>
      </c>
      <c r="H26" s="45" t="s">
        <v>67</v>
      </c>
      <c r="I26" s="63">
        <f>D26</f>
        <v>2</v>
      </c>
      <c r="J26" s="64">
        <v>7140</v>
      </c>
      <c r="K26" s="43">
        <f>I26*J26</f>
        <v>14280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43"/>
      <c r="G27" s="38" t="s">
        <v>97</v>
      </c>
      <c r="H27" s="45" t="s">
        <v>67</v>
      </c>
      <c r="I27" s="63">
        <v>6</v>
      </c>
      <c r="J27" s="64">
        <v>313</v>
      </c>
      <c r="K27" s="43">
        <f>I27*J27</f>
        <v>1878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43"/>
      <c r="G28" s="53" t="s">
        <v>88</v>
      </c>
      <c r="H28" s="54" t="s">
        <v>89</v>
      </c>
      <c r="I28" s="43">
        <v>1</v>
      </c>
      <c r="J28" s="57">
        <v>500</v>
      </c>
      <c r="K28" s="43">
        <f>I28*J28</f>
        <v>500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131</v>
      </c>
      <c r="C29" s="39" t="s">
        <v>85</v>
      </c>
      <c r="D29" s="42">
        <v>1</v>
      </c>
      <c r="E29" s="42">
        <v>3500</v>
      </c>
      <c r="F29" s="43">
        <f t="shared" si="2"/>
        <v>3500</v>
      </c>
      <c r="G29" s="65" t="s">
        <v>98</v>
      </c>
      <c r="H29" s="66" t="s">
        <v>67</v>
      </c>
      <c r="I29" s="67">
        <v>1</v>
      </c>
      <c r="J29" s="67">
        <f>980*0.8</f>
        <v>784</v>
      </c>
      <c r="K29" s="67">
        <f t="shared" ref="K29:K43" si="5">I29*J29</f>
        <v>784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65" t="s">
        <v>99</v>
      </c>
      <c r="H30" s="66" t="s">
        <v>67</v>
      </c>
      <c r="I30" s="67">
        <v>1</v>
      </c>
      <c r="J30" s="67">
        <f>944*0.8</f>
        <v>755.2</v>
      </c>
      <c r="K30" s="67">
        <f t="shared" si="5"/>
        <v>755.2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0" t="s">
        <v>101</v>
      </c>
      <c r="H31" s="51" t="s">
        <v>67</v>
      </c>
      <c r="I31" s="42">
        <v>1</v>
      </c>
      <c r="J31" s="42">
        <v>1876.8</v>
      </c>
      <c r="K31" s="67">
        <f t="shared" si="5"/>
        <v>1876.8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50" t="s">
        <v>103</v>
      </c>
      <c r="H32" s="51" t="s">
        <v>67</v>
      </c>
      <c r="I32" s="42">
        <v>3</v>
      </c>
      <c r="J32" s="42">
        <v>20</v>
      </c>
      <c r="K32" s="67">
        <f t="shared" si="5"/>
        <v>60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 t="s">
        <v>127</v>
      </c>
      <c r="C33" s="39" t="s">
        <v>67</v>
      </c>
      <c r="D33" s="42">
        <v>1</v>
      </c>
      <c r="E33" s="42">
        <v>500</v>
      </c>
      <c r="F33" s="43">
        <f t="shared" ref="F33" si="6">D33*E33</f>
        <v>500</v>
      </c>
      <c r="G33" s="50" t="s">
        <v>214</v>
      </c>
      <c r="H33" s="51" t="s">
        <v>67</v>
      </c>
      <c r="I33" s="42">
        <v>1</v>
      </c>
      <c r="J33" s="42">
        <v>960</v>
      </c>
      <c r="K33" s="67">
        <f t="shared" si="5"/>
        <v>960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27.6" x14ac:dyDescent="0.3">
      <c r="A34" s="17">
        <v>28</v>
      </c>
      <c r="B34" s="38"/>
      <c r="C34" s="39"/>
      <c r="D34" s="42"/>
      <c r="E34" s="42"/>
      <c r="F34" s="43"/>
      <c r="G34" s="50" t="s">
        <v>102</v>
      </c>
      <c r="H34" s="51" t="s">
        <v>67</v>
      </c>
      <c r="I34" s="42">
        <v>1</v>
      </c>
      <c r="J34" s="42">
        <v>1400</v>
      </c>
      <c r="K34" s="67">
        <f t="shared" si="5"/>
        <v>1400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65" t="s">
        <v>99</v>
      </c>
      <c r="H35" s="66" t="s">
        <v>67</v>
      </c>
      <c r="I35" s="67">
        <v>1</v>
      </c>
      <c r="J35" s="67">
        <f>944*0.8</f>
        <v>755.2</v>
      </c>
      <c r="K35" s="67">
        <f t="shared" ref="K35" si="7">I35*J35</f>
        <v>755.2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>
        <v>30</v>
      </c>
      <c r="B36" s="38"/>
      <c r="C36" s="39"/>
      <c r="D36" s="42"/>
      <c r="E36" s="42"/>
      <c r="F36" s="43"/>
      <c r="G36" s="53" t="s">
        <v>88</v>
      </c>
      <c r="H36" s="54" t="s">
        <v>89</v>
      </c>
      <c r="I36" s="43">
        <v>1</v>
      </c>
      <c r="J36" s="57">
        <v>500</v>
      </c>
      <c r="K36" s="43">
        <f>I36*J36</f>
        <v>500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27.6" x14ac:dyDescent="0.3">
      <c r="A37" s="17">
        <v>31</v>
      </c>
      <c r="B37" s="159" t="s">
        <v>104</v>
      </c>
      <c r="C37" s="160" t="s">
        <v>67</v>
      </c>
      <c r="D37" s="138">
        <f>I37+I38+I39</f>
        <v>44</v>
      </c>
      <c r="E37" s="138">
        <v>15</v>
      </c>
      <c r="F37" s="136">
        <f t="shared" ref="F37" si="8">D37*E37</f>
        <v>660</v>
      </c>
      <c r="G37" s="134" t="s">
        <v>152</v>
      </c>
      <c r="H37" s="161" t="s">
        <v>67</v>
      </c>
      <c r="I37" s="138">
        <v>8</v>
      </c>
      <c r="J37" s="138">
        <f>232</f>
        <v>232</v>
      </c>
      <c r="K37" s="67">
        <f t="shared" ref="K37:K40" si="9">I37*J37</f>
        <v>1856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>
        <v>32</v>
      </c>
      <c r="B38" s="159"/>
      <c r="C38" s="160"/>
      <c r="D38" s="138"/>
      <c r="E38" s="138"/>
      <c r="F38" s="136"/>
      <c r="G38" s="134" t="s">
        <v>142</v>
      </c>
      <c r="H38" s="161" t="s">
        <v>67</v>
      </c>
      <c r="I38" s="138">
        <v>24</v>
      </c>
      <c r="J38" s="138">
        <v>78.099999999999994</v>
      </c>
      <c r="K38" s="67">
        <f t="shared" si="9"/>
        <v>1874.3999999999999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>
        <v>33</v>
      </c>
      <c r="B39" s="159"/>
      <c r="C39" s="160"/>
      <c r="D39" s="138"/>
      <c r="E39" s="138"/>
      <c r="F39" s="136"/>
      <c r="G39" s="134" t="s">
        <v>143</v>
      </c>
      <c r="H39" s="161" t="s">
        <v>67</v>
      </c>
      <c r="I39" s="138">
        <v>12</v>
      </c>
      <c r="J39" s="138">
        <v>8.75</v>
      </c>
      <c r="K39" s="67">
        <f t="shared" si="9"/>
        <v>105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27.6" x14ac:dyDescent="0.3">
      <c r="A40" s="17">
        <v>34</v>
      </c>
      <c r="B40" s="38"/>
      <c r="C40" s="39"/>
      <c r="D40" s="42"/>
      <c r="E40" s="42"/>
      <c r="F40" s="43"/>
      <c r="G40" s="50" t="s">
        <v>153</v>
      </c>
      <c r="H40" s="51" t="s">
        <v>67</v>
      </c>
      <c r="I40" s="42">
        <v>12</v>
      </c>
      <c r="J40" s="42">
        <f>28/10</f>
        <v>2.8</v>
      </c>
      <c r="K40" s="67">
        <f t="shared" si="9"/>
        <v>33.599999999999994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14.4" x14ac:dyDescent="0.3">
      <c r="A41" s="17">
        <v>35</v>
      </c>
      <c r="B41" s="38"/>
      <c r="C41" s="39"/>
      <c r="D41" s="42"/>
      <c r="E41" s="42"/>
      <c r="F41" s="43"/>
      <c r="G41" s="50" t="s">
        <v>125</v>
      </c>
      <c r="H41" s="51" t="s">
        <v>67</v>
      </c>
      <c r="I41" s="42">
        <v>6</v>
      </c>
      <c r="J41" s="42">
        <v>40</v>
      </c>
      <c r="K41" s="67">
        <f t="shared" si="5"/>
        <v>240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14.4" x14ac:dyDescent="0.3">
      <c r="A42" s="17">
        <v>36</v>
      </c>
      <c r="B42" s="38"/>
      <c r="C42" s="39"/>
      <c r="D42" s="42"/>
      <c r="E42" s="42"/>
      <c r="F42" s="43"/>
      <c r="G42" s="50" t="s">
        <v>105</v>
      </c>
      <c r="H42" s="51" t="s">
        <v>67</v>
      </c>
      <c r="I42" s="42">
        <v>9</v>
      </c>
      <c r="J42" s="42">
        <v>0.98</v>
      </c>
      <c r="K42" s="67">
        <f t="shared" si="5"/>
        <v>8.82</v>
      </c>
      <c r="L42" s="6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37</v>
      </c>
      <c r="B43" s="38"/>
      <c r="C43" s="39"/>
      <c r="D43" s="42"/>
      <c r="E43" s="42"/>
      <c r="F43" s="43"/>
      <c r="G43" s="50" t="s">
        <v>106</v>
      </c>
      <c r="H43" s="51" t="s">
        <v>67</v>
      </c>
      <c r="I43" s="42">
        <v>18</v>
      </c>
      <c r="J43" s="42">
        <v>1.27</v>
      </c>
      <c r="K43" s="67">
        <f t="shared" si="5"/>
        <v>22.86</v>
      </c>
      <c r="L43" s="6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38</v>
      </c>
      <c r="B44" s="38" t="s">
        <v>110</v>
      </c>
      <c r="C44" s="39" t="s">
        <v>70</v>
      </c>
      <c r="D44" s="42">
        <v>4</v>
      </c>
      <c r="E44" s="42">
        <v>30</v>
      </c>
      <c r="F44" s="43">
        <f t="shared" si="2"/>
        <v>120</v>
      </c>
      <c r="G44" s="69" t="s">
        <v>111</v>
      </c>
      <c r="H44" s="70" t="s">
        <v>67</v>
      </c>
      <c r="I44" s="52">
        <v>2</v>
      </c>
      <c r="J44" s="71">
        <v>50.84</v>
      </c>
      <c r="K44" s="42">
        <f t="shared" ref="K44:K45" si="10">J44*I44</f>
        <v>101.68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27.6" x14ac:dyDescent="0.3">
      <c r="A45" s="17">
        <v>39</v>
      </c>
      <c r="B45" s="108" t="s">
        <v>144</v>
      </c>
      <c r="C45" s="39" t="s">
        <v>85</v>
      </c>
      <c r="D45" s="42">
        <v>1</v>
      </c>
      <c r="E45" s="42">
        <v>3000</v>
      </c>
      <c r="F45" s="43">
        <f t="shared" si="2"/>
        <v>3000</v>
      </c>
      <c r="G45" s="69"/>
      <c r="H45" s="70"/>
      <c r="I45" s="52"/>
      <c r="J45" s="71"/>
      <c r="K45" s="42">
        <f t="shared" si="10"/>
        <v>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27.6" x14ac:dyDescent="0.3">
      <c r="A46" s="17">
        <v>40</v>
      </c>
      <c r="B46" s="72" t="s">
        <v>112</v>
      </c>
      <c r="C46" s="73"/>
      <c r="D46" s="73"/>
      <c r="E46" s="74"/>
      <c r="F46" s="75">
        <f>SUM(F11:F45)</f>
        <v>27760</v>
      </c>
      <c r="G46" s="76" t="s">
        <v>113</v>
      </c>
      <c r="H46" s="73"/>
      <c r="I46" s="73"/>
      <c r="J46" s="73"/>
      <c r="K46" s="75">
        <f>SUM(K11:K45)</f>
        <v>62383.175999999999</v>
      </c>
      <c r="L46" s="2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77" customFormat="1" ht="43.2" customHeight="1" x14ac:dyDescent="0.3">
      <c r="A47" s="17">
        <v>41</v>
      </c>
      <c r="B47" s="18" t="s">
        <v>114</v>
      </c>
      <c r="C47" s="37"/>
      <c r="D47" s="21"/>
      <c r="E47" s="21"/>
      <c r="F47" s="78"/>
      <c r="G47" s="79"/>
      <c r="H47" s="80"/>
      <c r="I47" s="21"/>
      <c r="J47" s="21"/>
      <c r="K47" s="21"/>
      <c r="L47" s="2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14.4" x14ac:dyDescent="0.3">
      <c r="A48" s="17">
        <v>42</v>
      </c>
      <c r="B48" s="119"/>
      <c r="C48" s="120"/>
      <c r="D48" s="43"/>
      <c r="E48" s="43"/>
      <c r="F48" s="42"/>
      <c r="G48" s="50"/>
      <c r="H48" s="51"/>
      <c r="I48" s="42"/>
      <c r="J48" s="83"/>
      <c r="K48" s="83">
        <f t="shared" ref="K48:K49" si="11">I48*J48</f>
        <v>0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84" customFormat="1" ht="14.4" x14ac:dyDescent="0.3">
      <c r="A49" s="17">
        <v>43</v>
      </c>
      <c r="B49" s="119" t="s">
        <v>147</v>
      </c>
      <c r="C49" s="120" t="s">
        <v>148</v>
      </c>
      <c r="D49" s="43">
        <v>2</v>
      </c>
      <c r="E49" s="43">
        <v>350</v>
      </c>
      <c r="F49" s="42">
        <f>D49*E49</f>
        <v>700</v>
      </c>
      <c r="G49" s="50"/>
      <c r="H49" s="51"/>
      <c r="I49" s="42"/>
      <c r="J49" s="83"/>
      <c r="K49" s="83">
        <f t="shared" si="11"/>
        <v>0</v>
      </c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84" customFormat="1" ht="27.6" x14ac:dyDescent="0.3">
      <c r="A50" s="17">
        <v>44</v>
      </c>
      <c r="B50" s="31" t="s">
        <v>115</v>
      </c>
      <c r="C50" s="32"/>
      <c r="D50" s="33"/>
      <c r="E50" s="33"/>
      <c r="F50" s="33">
        <f>SUM(F48:F49)</f>
        <v>700</v>
      </c>
      <c r="G50" s="76" t="s">
        <v>116</v>
      </c>
      <c r="H50" s="34"/>
      <c r="I50" s="33"/>
      <c r="J50" s="85"/>
      <c r="K50" s="75">
        <f>SUM(K48:K49)</f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84" customFormat="1" ht="14.4" x14ac:dyDescent="0.3">
      <c r="A51" s="17">
        <v>45</v>
      </c>
      <c r="B51" s="86"/>
      <c r="C51" s="87"/>
      <c r="D51" s="86"/>
      <c r="E51" s="87"/>
      <c r="F51" s="88"/>
      <c r="G51" s="89" t="s">
        <v>117</v>
      </c>
      <c r="H51" s="90"/>
      <c r="I51" s="91"/>
      <c r="J51" s="91"/>
      <c r="K51" s="92">
        <f>K50+K46+K9</f>
        <v>62383.175999999999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46</v>
      </c>
      <c r="B52" s="89" t="s">
        <v>118</v>
      </c>
      <c r="C52" s="90"/>
      <c r="D52" s="93"/>
      <c r="E52" s="88"/>
      <c r="F52" s="94"/>
      <c r="G52" s="95" t="s">
        <v>119</v>
      </c>
      <c r="H52" s="96">
        <v>7.0000000000000007E-2</v>
      </c>
      <c r="I52" s="91"/>
      <c r="J52" s="91"/>
      <c r="K52" s="92">
        <f>K51*H52</f>
        <v>4366.8223200000002</v>
      </c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14.4" x14ac:dyDescent="0.3">
      <c r="A53" s="17">
        <v>47</v>
      </c>
      <c r="B53" s="95"/>
      <c r="C53" s="97"/>
      <c r="D53" s="93"/>
      <c r="E53" s="88"/>
      <c r="F53" s="94"/>
      <c r="G53" s="98" t="s">
        <v>120</v>
      </c>
      <c r="H53" s="90"/>
      <c r="I53" s="91"/>
      <c r="J53" s="91"/>
      <c r="K53" s="92">
        <f>K51+K52</f>
        <v>66749.998319999999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56" customFormat="1" ht="14.4" x14ac:dyDescent="0.3">
      <c r="A54" s="17">
        <v>48</v>
      </c>
      <c r="B54" s="98" t="s">
        <v>121</v>
      </c>
      <c r="C54" s="99"/>
      <c r="D54" s="93"/>
      <c r="E54" s="21"/>
      <c r="F54" s="94">
        <f>F52+F46</f>
        <v>27760</v>
      </c>
      <c r="G54" s="98" t="s">
        <v>122</v>
      </c>
      <c r="H54" s="99"/>
      <c r="I54" s="91"/>
      <c r="J54" s="91"/>
      <c r="K54" s="92">
        <f>F54+K53</f>
        <v>94509.998319999999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56" customFormat="1" ht="14.4" x14ac:dyDescent="0.3">
      <c r="A55" s="17">
        <v>49</v>
      </c>
      <c r="B55" s="100"/>
      <c r="C55" s="99"/>
      <c r="D55" s="100"/>
      <c r="E55" s="99"/>
      <c r="F55" s="100"/>
      <c r="G55" s="98" t="s">
        <v>123</v>
      </c>
      <c r="H55" s="99"/>
      <c r="I55" s="91"/>
      <c r="J55" s="91"/>
      <c r="K55" s="92">
        <f>K56/6</f>
        <v>18901.999663999999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84" customFormat="1" ht="14.4" x14ac:dyDescent="0.3">
      <c r="A56" s="17">
        <v>50</v>
      </c>
      <c r="B56" s="100"/>
      <c r="C56" s="99"/>
      <c r="D56" s="100"/>
      <c r="E56" s="99"/>
      <c r="F56" s="100"/>
      <c r="G56" s="98" t="s">
        <v>124</v>
      </c>
      <c r="H56" s="99"/>
      <c r="I56" s="91"/>
      <c r="J56" s="91"/>
      <c r="K56" s="92">
        <f>K54*1.2</f>
        <v>113411.997984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84" customFormat="1" ht="14.4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28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5" s="77" customFormat="1" ht="15.6" x14ac:dyDescent="0.3">
      <c r="A58" s="101"/>
      <c r="B58"/>
      <c r="C58"/>
      <c r="D58"/>
      <c r="E58"/>
      <c r="F58"/>
      <c r="G58"/>
      <c r="H58"/>
      <c r="I58" s="12"/>
      <c r="J58" s="12"/>
      <c r="K58" s="12"/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77" customFormat="1" ht="14.4" x14ac:dyDescent="0.3">
      <c r="A59"/>
      <c r="B59"/>
      <c r="C59"/>
      <c r="D59"/>
      <c r="E59"/>
      <c r="F59"/>
      <c r="G59"/>
      <c r="H59"/>
      <c r="I59" s="12"/>
      <c r="J59" s="12"/>
      <c r="K59" s="12"/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77" customFormat="1" ht="14.4" x14ac:dyDescent="0.3">
      <c r="A60"/>
      <c r="B60"/>
      <c r="C60"/>
      <c r="D60"/>
      <c r="E60"/>
      <c r="F60"/>
      <c r="G60"/>
      <c r="H60"/>
      <c r="I60" s="12"/>
      <c r="J60" s="12"/>
      <c r="K60" s="12"/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77" customFormat="1" ht="14.4" x14ac:dyDescent="0.3">
      <c r="A61"/>
      <c r="B61"/>
      <c r="C61"/>
      <c r="D61"/>
      <c r="E61"/>
      <c r="F61"/>
      <c r="G61"/>
      <c r="H61"/>
      <c r="I61" s="12"/>
      <c r="J61" s="12"/>
      <c r="K61" s="12"/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56" customFormat="1" ht="14.4" x14ac:dyDescent="0.3">
      <c r="A62"/>
      <c r="B62"/>
      <c r="C62"/>
      <c r="D62"/>
      <c r="E62"/>
      <c r="F62"/>
      <c r="G62"/>
      <c r="H6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84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84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84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84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102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103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84"/>
    </row>
    <row r="70" spans="1:35" s="103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84"/>
    </row>
    <row r="71" spans="1:35" s="103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84"/>
    </row>
    <row r="72" spans="1:35" s="103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L72" s="84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  <c r="M73" s="10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12"/>
      <c r="M74" s="105"/>
    </row>
    <row r="75" spans="1:35" s="103" customFormat="1" ht="31.5" customHeight="1" x14ac:dyDescent="0.3">
      <c r="A75"/>
      <c r="B75"/>
      <c r="C75"/>
      <c r="D75"/>
      <c r="E75"/>
      <c r="F75"/>
      <c r="G75"/>
      <c r="H75"/>
      <c r="I75" s="12"/>
      <c r="J75" s="12"/>
      <c r="K75" s="12"/>
      <c r="L75" s="12"/>
    </row>
    <row r="76" spans="1:35" ht="14.4" x14ac:dyDescent="0.3">
      <c r="A76"/>
      <c r="B76"/>
      <c r="C76"/>
      <c r="D76"/>
      <c r="E76"/>
      <c r="F76"/>
      <c r="G76"/>
      <c r="H76"/>
      <c r="O76"/>
    </row>
    <row r="77" spans="1:35" ht="14.4" x14ac:dyDescent="0.3">
      <c r="A77"/>
      <c r="B77"/>
      <c r="C77"/>
      <c r="D77"/>
      <c r="E77"/>
      <c r="F77"/>
      <c r="G77"/>
      <c r="H77"/>
    </row>
    <row r="78" spans="1:35" ht="14.4" x14ac:dyDescent="0.3">
      <c r="A78"/>
      <c r="B78"/>
      <c r="C78"/>
      <c r="D78"/>
      <c r="E78"/>
      <c r="F78"/>
      <c r="G78"/>
      <c r="H78"/>
    </row>
    <row r="79" spans="1:35" ht="14.4" x14ac:dyDescent="0.3">
      <c r="A79"/>
      <c r="B79"/>
      <c r="C79"/>
      <c r="D79"/>
      <c r="E79"/>
      <c r="F79"/>
      <c r="G79"/>
      <c r="H79"/>
    </row>
    <row r="80" spans="1:35" ht="14.4" x14ac:dyDescent="0.3">
      <c r="A80"/>
      <c r="B80"/>
      <c r="C80"/>
      <c r="D80"/>
      <c r="E80"/>
      <c r="F80"/>
      <c r="G80"/>
      <c r="H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</row>
    <row r="105" spans="1:15" x14ac:dyDescent="0.3">
      <c r="L105" s="41"/>
    </row>
    <row r="106" spans="1:15" x14ac:dyDescent="0.3">
      <c r="L106" s="41"/>
    </row>
    <row r="107" spans="1:15" s="41" customFormat="1" x14ac:dyDescent="0.3">
      <c r="A107" s="16"/>
      <c r="B107" s="12"/>
      <c r="C107" s="12"/>
      <c r="D107" s="12"/>
      <c r="E107" s="16"/>
      <c r="F107" s="12"/>
      <c r="G107" s="12"/>
      <c r="H107" s="12"/>
      <c r="I107" s="12"/>
      <c r="J107" s="12"/>
      <c r="K107" s="12"/>
      <c r="O107" s="12"/>
    </row>
    <row r="108" spans="1:15" s="41" customFormat="1" x14ac:dyDescent="0.3">
      <c r="A108" s="16"/>
      <c r="B108" s="12"/>
      <c r="C108" s="12"/>
      <c r="D108" s="12"/>
      <c r="E108" s="16"/>
      <c r="F108" s="12"/>
      <c r="G108" s="12"/>
      <c r="H108" s="12"/>
      <c r="I108" s="12"/>
      <c r="J108" s="12"/>
      <c r="K108" s="12"/>
    </row>
    <row r="109" spans="1:15" s="41" customFormat="1" x14ac:dyDescent="0.3">
      <c r="A109" s="16"/>
      <c r="B109" s="12"/>
      <c r="C109" s="12"/>
      <c r="D109" s="12"/>
      <c r="E109" s="16"/>
      <c r="F109" s="12"/>
      <c r="G109" s="12"/>
      <c r="H109" s="12"/>
      <c r="I109" s="12"/>
      <c r="J109" s="12"/>
      <c r="K109" s="12"/>
    </row>
    <row r="110" spans="1:15" s="41" customFormat="1" x14ac:dyDescent="0.3">
      <c r="A110" s="16"/>
      <c r="B110" s="12"/>
      <c r="C110" s="12"/>
      <c r="D110" s="12"/>
      <c r="E110" s="16"/>
      <c r="F110" s="12"/>
      <c r="G110" s="12"/>
      <c r="H110" s="12"/>
      <c r="I110" s="12"/>
      <c r="J110" s="12"/>
      <c r="K110" s="12"/>
      <c r="L110" s="84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L111" s="84"/>
    </row>
    <row r="112" spans="1:15" s="84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  <c r="L112" s="106"/>
      <c r="O112" s="41"/>
    </row>
    <row r="113" spans="1:15" s="84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  <c r="L113" s="106"/>
    </row>
    <row r="114" spans="1:15" s="106" customFormat="1" ht="29.7" customHeigh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O114" s="84"/>
    </row>
    <row r="115" spans="1:15" s="106" customFormat="1" ht="29.7" customHeigh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12"/>
    </row>
    <row r="116" spans="1:15" s="106" customFormat="1" ht="29.7" customHeigh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7"/>
    </row>
    <row r="117" spans="1:15" x14ac:dyDescent="0.3">
      <c r="L117" s="107"/>
      <c r="O117" s="106"/>
    </row>
    <row r="118" spans="1:15" s="107" customForma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12"/>
    </row>
    <row r="119" spans="1:15" s="107" customForma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7" customForma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2"/>
    </row>
    <row r="121" spans="1:15" x14ac:dyDescent="0.3">
      <c r="O121" s="107"/>
    </row>
  </sheetData>
  <mergeCells count="3">
    <mergeCell ref="A1:J1"/>
    <mergeCell ref="A2:K2"/>
    <mergeCell ref="A3:K4"/>
  </mergeCells>
  <hyperlinks>
    <hyperlink ref="A1:J1" location="Загальна!A1" display="Загальна" xr:uid="{9AF49F6C-5ED3-4D88-8817-7B591454FBA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F107-9E03-4670-BCFC-41DCE93F4B16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14.4" x14ac:dyDescent="0.3">
      <c r="A7" s="17">
        <v>2</v>
      </c>
      <c r="B7" s="23" t="s">
        <v>69</v>
      </c>
      <c r="C7" s="24" t="s">
        <v>67</v>
      </c>
      <c r="D7" s="25">
        <v>1</v>
      </c>
      <c r="E7" s="25">
        <v>200</v>
      </c>
      <c r="F7" s="27">
        <f t="shared" ref="F7" si="0">E7*D7</f>
        <v>200</v>
      </c>
      <c r="G7" s="22"/>
      <c r="H7" s="19"/>
      <c r="I7" s="20"/>
      <c r="J7" s="20"/>
      <c r="K7" s="20"/>
      <c r="L7" s="28"/>
      <c r="M7"/>
      <c r="N7"/>
      <c r="O7"/>
      <c r="P7"/>
    </row>
    <row r="8" spans="1:35" ht="14.4" x14ac:dyDescent="0.3">
      <c r="A8" s="17">
        <v>3</v>
      </c>
      <c r="B8" s="29"/>
      <c r="C8" s="24"/>
      <c r="D8" s="25"/>
      <c r="E8" s="25"/>
      <c r="F8" s="27"/>
      <c r="G8" s="30"/>
      <c r="H8" s="30"/>
      <c r="I8" s="30"/>
      <c r="J8" s="30"/>
      <c r="K8" s="30"/>
      <c r="L8" s="28"/>
      <c r="M8"/>
      <c r="N8"/>
      <c r="O8"/>
      <c r="P8"/>
    </row>
    <row r="9" spans="1:35" ht="27.6" x14ac:dyDescent="0.3">
      <c r="A9" s="17">
        <v>4</v>
      </c>
      <c r="B9" s="31" t="s">
        <v>71</v>
      </c>
      <c r="C9" s="32"/>
      <c r="D9" s="33"/>
      <c r="E9" s="33"/>
      <c r="F9" s="33">
        <f>SUM(F7:F8)</f>
        <v>200</v>
      </c>
      <c r="G9" s="31" t="s">
        <v>72</v>
      </c>
      <c r="H9" s="34"/>
      <c r="I9" s="33"/>
      <c r="J9" s="35"/>
      <c r="K9" s="36">
        <f>SUM(K8:K8)</f>
        <v>0</v>
      </c>
      <c r="L9" s="28"/>
      <c r="M9"/>
      <c r="N9"/>
      <c r="O9"/>
      <c r="P9"/>
    </row>
    <row r="10" spans="1:35" ht="14.4" x14ac:dyDescent="0.3">
      <c r="A10" s="17">
        <v>5</v>
      </c>
      <c r="B10" s="18" t="s">
        <v>73</v>
      </c>
      <c r="C10" s="37"/>
      <c r="D10" s="21"/>
      <c r="E10" s="21"/>
      <c r="F10" s="21"/>
      <c r="G10" s="38"/>
      <c r="H10" s="39"/>
      <c r="I10" s="40"/>
      <c r="J10" s="40"/>
      <c r="K10" s="40"/>
      <c r="L10" s="28"/>
      <c r="M10"/>
      <c r="N10"/>
      <c r="O10"/>
      <c r="P10"/>
    </row>
    <row r="11" spans="1:35" ht="27.6" x14ac:dyDescent="0.3">
      <c r="A11" s="17">
        <v>6</v>
      </c>
      <c r="B11" s="38" t="s">
        <v>74</v>
      </c>
      <c r="C11" s="37" t="s">
        <v>70</v>
      </c>
      <c r="D11" s="42">
        <f>I11+I12</f>
        <v>8</v>
      </c>
      <c r="E11" s="43">
        <v>45</v>
      </c>
      <c r="F11" s="43">
        <f>D11*E11</f>
        <v>360</v>
      </c>
      <c r="G11" s="44" t="s">
        <v>75</v>
      </c>
      <c r="H11" s="45" t="s">
        <v>76</v>
      </c>
      <c r="I11" s="46">
        <v>8</v>
      </c>
      <c r="J11" s="47">
        <f>369*0.8</f>
        <v>295.2</v>
      </c>
      <c r="K11" s="42">
        <f>J11*I11</f>
        <v>2361.6</v>
      </c>
      <c r="L11" s="28"/>
      <c r="M11"/>
      <c r="N11"/>
      <c r="O11"/>
      <c r="P11"/>
    </row>
    <row r="12" spans="1:35" ht="14.4" x14ac:dyDescent="0.3">
      <c r="A12" s="17">
        <v>7</v>
      </c>
      <c r="B12" s="22"/>
      <c r="C12" s="48"/>
      <c r="D12" s="49"/>
      <c r="E12" s="43"/>
      <c r="F12" s="43"/>
      <c r="G12" s="44"/>
      <c r="H12" s="45"/>
      <c r="I12" s="46"/>
      <c r="J12" s="47"/>
      <c r="K12" s="42"/>
      <c r="L12" s="28"/>
      <c r="M12"/>
      <c r="N12"/>
      <c r="O12"/>
      <c r="P12"/>
    </row>
    <row r="13" spans="1:35" s="41" customFormat="1" ht="27.6" x14ac:dyDescent="0.3">
      <c r="A13" s="17">
        <v>8</v>
      </c>
      <c r="B13" s="22"/>
      <c r="C13" s="48"/>
      <c r="D13" s="49"/>
      <c r="E13" s="43"/>
      <c r="F13" s="43"/>
      <c r="G13" s="50" t="s">
        <v>79</v>
      </c>
      <c r="H13" s="51" t="s">
        <v>76</v>
      </c>
      <c r="I13" s="52">
        <f>D11-2</f>
        <v>6</v>
      </c>
      <c r="J13" s="43">
        <v>20.86</v>
      </c>
      <c r="K13" s="42">
        <f t="shared" ref="K13" si="1">J13*I13</f>
        <v>125.16</v>
      </c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14.4" x14ac:dyDescent="0.3">
      <c r="A14" s="17">
        <v>9</v>
      </c>
      <c r="B14" s="22"/>
      <c r="C14" s="48"/>
      <c r="D14" s="49"/>
      <c r="E14" s="43"/>
      <c r="F14" s="43"/>
      <c r="G14" s="50" t="s">
        <v>80</v>
      </c>
      <c r="H14" s="51" t="s">
        <v>81</v>
      </c>
      <c r="I14" s="52">
        <v>1</v>
      </c>
      <c r="J14" s="43">
        <v>66</v>
      </c>
      <c r="K14" s="42">
        <f>J14*I14</f>
        <v>66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50" t="s">
        <v>82</v>
      </c>
      <c r="H15" s="51" t="s">
        <v>81</v>
      </c>
      <c r="I15" s="52">
        <v>1</v>
      </c>
      <c r="J15" s="43">
        <f>199*0.8</f>
        <v>159.20000000000002</v>
      </c>
      <c r="K15" s="42">
        <f>J15*I15</f>
        <v>159.20000000000002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83</v>
      </c>
      <c r="H16" s="51" t="s">
        <v>81</v>
      </c>
      <c r="I16" s="52">
        <v>1</v>
      </c>
      <c r="J16" s="43">
        <f>81.87*0.8</f>
        <v>65.496000000000009</v>
      </c>
      <c r="K16" s="42">
        <f>J16*I16</f>
        <v>65.496000000000009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27.6" x14ac:dyDescent="0.3">
      <c r="A17" s="17">
        <v>12</v>
      </c>
      <c r="B17" s="38" t="s">
        <v>84</v>
      </c>
      <c r="C17" s="39" t="s">
        <v>85</v>
      </c>
      <c r="D17" s="42">
        <v>1</v>
      </c>
      <c r="E17" s="42">
        <v>8000</v>
      </c>
      <c r="F17" s="43">
        <f t="shared" ref="F17:F47" si="2">D17*E17</f>
        <v>8000</v>
      </c>
      <c r="G17" s="53" t="s">
        <v>86</v>
      </c>
      <c r="H17" s="54" t="s">
        <v>67</v>
      </c>
      <c r="I17" s="43">
        <v>1</v>
      </c>
      <c r="J17" s="55" t="s">
        <v>87</v>
      </c>
      <c r="K17" s="42">
        <v>0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38"/>
      <c r="C18" s="39"/>
      <c r="D18" s="42"/>
      <c r="E18" s="42"/>
      <c r="F18" s="43"/>
      <c r="G18" s="53" t="s">
        <v>88</v>
      </c>
      <c r="H18" s="54" t="s">
        <v>89</v>
      </c>
      <c r="I18" s="43">
        <v>1</v>
      </c>
      <c r="J18" s="57">
        <v>200</v>
      </c>
      <c r="K18" s="21">
        <f t="shared" ref="K18:K19" si="3">I18*J18</f>
        <v>200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38" t="s">
        <v>90</v>
      </c>
      <c r="C19" s="39" t="s">
        <v>67</v>
      </c>
      <c r="D19" s="42">
        <v>6</v>
      </c>
      <c r="E19" s="42">
        <v>1000</v>
      </c>
      <c r="F19" s="43">
        <f t="shared" si="2"/>
        <v>6000</v>
      </c>
      <c r="G19" s="50" t="s">
        <v>91</v>
      </c>
      <c r="H19" s="51" t="s">
        <v>76</v>
      </c>
      <c r="I19" s="42">
        <v>2</v>
      </c>
      <c r="J19" s="42">
        <f>983*0.8</f>
        <v>786.40000000000009</v>
      </c>
      <c r="K19" s="21">
        <f t="shared" si="3"/>
        <v>1572.8000000000002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27.6" x14ac:dyDescent="0.3">
      <c r="A20" s="17"/>
      <c r="B20" s="38"/>
      <c r="C20" s="39"/>
      <c r="D20" s="42"/>
      <c r="E20" s="42"/>
      <c r="F20" s="43"/>
      <c r="G20" s="129" t="s">
        <v>137</v>
      </c>
      <c r="H20" s="45" t="s">
        <v>76</v>
      </c>
      <c r="I20" s="63">
        <v>10</v>
      </c>
      <c r="J20" s="64">
        <v>205</v>
      </c>
      <c r="K20" s="43">
        <f t="shared" ref="K20:K21" si="4">J20*I20</f>
        <v>2050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27.6" x14ac:dyDescent="0.3">
      <c r="A21" s="17">
        <v>15</v>
      </c>
      <c r="B21" s="38"/>
      <c r="C21" s="39"/>
      <c r="D21" s="42"/>
      <c r="E21" s="42"/>
      <c r="F21" s="43"/>
      <c r="G21" s="129" t="s">
        <v>138</v>
      </c>
      <c r="H21" s="45" t="s">
        <v>76</v>
      </c>
      <c r="I21" s="63">
        <v>10</v>
      </c>
      <c r="J21" s="64">
        <v>205</v>
      </c>
      <c r="K21" s="43">
        <f t="shared" si="4"/>
        <v>2050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16</v>
      </c>
      <c r="B22" s="38"/>
      <c r="C22" s="39"/>
      <c r="D22" s="42"/>
      <c r="E22" s="42"/>
      <c r="F22" s="43"/>
      <c r="G22" s="58" t="s">
        <v>208</v>
      </c>
      <c r="H22" s="59" t="s">
        <v>67</v>
      </c>
      <c r="I22" s="60">
        <v>6</v>
      </c>
      <c r="J22" s="61" t="s">
        <v>87</v>
      </c>
      <c r="K22" s="60">
        <v>0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>
        <v>17</v>
      </c>
      <c r="B23" s="38"/>
      <c r="C23" s="39"/>
      <c r="D23" s="42"/>
      <c r="E23" s="42"/>
      <c r="F23" s="62"/>
      <c r="G23" s="38" t="s">
        <v>92</v>
      </c>
      <c r="H23" s="45" t="s">
        <v>76</v>
      </c>
      <c r="I23" s="63">
        <v>4</v>
      </c>
      <c r="J23" s="64">
        <f>68*0.8</f>
        <v>54.400000000000006</v>
      </c>
      <c r="K23" s="42">
        <f>J23*I23</f>
        <v>217.60000000000002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14.4" x14ac:dyDescent="0.3">
      <c r="A24" s="17">
        <v>18</v>
      </c>
      <c r="B24" s="38"/>
      <c r="C24" s="39"/>
      <c r="D24" s="42"/>
      <c r="E24" s="42"/>
      <c r="F24" s="62"/>
      <c r="G24" s="50" t="s">
        <v>93</v>
      </c>
      <c r="H24" s="121" t="s">
        <v>67</v>
      </c>
      <c r="I24" s="43">
        <v>1</v>
      </c>
      <c r="J24" s="122">
        <v>11248</v>
      </c>
      <c r="K24" s="42">
        <f>I24*J24</f>
        <v>11248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14.4" x14ac:dyDescent="0.3">
      <c r="A25" s="17">
        <v>19</v>
      </c>
      <c r="B25" s="38"/>
      <c r="C25" s="39"/>
      <c r="D25" s="42"/>
      <c r="E25" s="42"/>
      <c r="F25" s="62"/>
      <c r="G25" s="53" t="s">
        <v>88</v>
      </c>
      <c r="H25" s="54" t="s">
        <v>89</v>
      </c>
      <c r="I25" s="43">
        <v>1</v>
      </c>
      <c r="J25" s="57">
        <v>1000</v>
      </c>
      <c r="K25" s="43">
        <f>I25*J25</f>
        <v>1000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 t="s">
        <v>95</v>
      </c>
      <c r="C26" s="39" t="s">
        <v>67</v>
      </c>
      <c r="D26" s="42">
        <v>2</v>
      </c>
      <c r="E26" s="42">
        <v>2000</v>
      </c>
      <c r="F26" s="43">
        <f t="shared" si="2"/>
        <v>4000</v>
      </c>
      <c r="G26" s="38" t="s">
        <v>96</v>
      </c>
      <c r="H26" s="45" t="s">
        <v>67</v>
      </c>
      <c r="I26" s="63">
        <f>D26</f>
        <v>2</v>
      </c>
      <c r="J26" s="64">
        <v>7140</v>
      </c>
      <c r="K26" s="43">
        <f>I26*J26</f>
        <v>14280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43"/>
      <c r="G27" s="38" t="s">
        <v>97</v>
      </c>
      <c r="H27" s="45" t="s">
        <v>67</v>
      </c>
      <c r="I27" s="63">
        <v>6</v>
      </c>
      <c r="J27" s="64">
        <v>313</v>
      </c>
      <c r="K27" s="43">
        <f>I27*J27</f>
        <v>1878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43"/>
      <c r="G28" s="53" t="s">
        <v>88</v>
      </c>
      <c r="H28" s="54" t="s">
        <v>89</v>
      </c>
      <c r="I28" s="43">
        <v>1</v>
      </c>
      <c r="J28" s="57">
        <v>500</v>
      </c>
      <c r="K28" s="43">
        <f>I28*J28</f>
        <v>500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131</v>
      </c>
      <c r="C29" s="39" t="s">
        <v>85</v>
      </c>
      <c r="D29" s="42">
        <v>1</v>
      </c>
      <c r="E29" s="42">
        <v>3500</v>
      </c>
      <c r="F29" s="43">
        <f t="shared" si="2"/>
        <v>3500</v>
      </c>
      <c r="G29" s="65" t="s">
        <v>98</v>
      </c>
      <c r="H29" s="66" t="s">
        <v>67</v>
      </c>
      <c r="I29" s="67">
        <v>1</v>
      </c>
      <c r="J29" s="67">
        <f>980*0.8</f>
        <v>784</v>
      </c>
      <c r="K29" s="67">
        <f t="shared" ref="K29:K36" si="5">I29*J29</f>
        <v>784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65" t="s">
        <v>99</v>
      </c>
      <c r="H30" s="66" t="s">
        <v>67</v>
      </c>
      <c r="I30" s="67">
        <v>2</v>
      </c>
      <c r="J30" s="67">
        <f>944*0.8</f>
        <v>755.2</v>
      </c>
      <c r="K30" s="67">
        <f t="shared" si="5"/>
        <v>1510.4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65" t="s">
        <v>140</v>
      </c>
      <c r="H31" s="66" t="s">
        <v>67</v>
      </c>
      <c r="I31" s="67">
        <v>1</v>
      </c>
      <c r="J31" s="67">
        <f>597*0.8</f>
        <v>477.6</v>
      </c>
      <c r="K31" s="67">
        <f t="shared" si="5"/>
        <v>477.6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14.4" x14ac:dyDescent="0.3">
      <c r="A32" s="17">
        <v>26</v>
      </c>
      <c r="B32" s="38"/>
      <c r="C32" s="39"/>
      <c r="D32" s="42"/>
      <c r="E32" s="42"/>
      <c r="F32" s="43"/>
      <c r="G32" s="50" t="s">
        <v>101</v>
      </c>
      <c r="H32" s="51" t="s">
        <v>67</v>
      </c>
      <c r="I32" s="42">
        <v>1</v>
      </c>
      <c r="J32" s="42">
        <v>1876.8</v>
      </c>
      <c r="K32" s="67">
        <f t="shared" si="5"/>
        <v>1876.8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27.6" x14ac:dyDescent="0.3">
      <c r="A33" s="17">
        <v>27</v>
      </c>
      <c r="B33" s="38"/>
      <c r="C33" s="39"/>
      <c r="D33" s="42"/>
      <c r="E33" s="42"/>
      <c r="F33" s="43"/>
      <c r="G33" s="50" t="s">
        <v>213</v>
      </c>
      <c r="H33" s="51" t="s">
        <v>67</v>
      </c>
      <c r="I33" s="42">
        <v>1</v>
      </c>
      <c r="J33" s="42">
        <v>1400</v>
      </c>
      <c r="K33" s="67">
        <f t="shared" si="5"/>
        <v>1400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50" t="s">
        <v>103</v>
      </c>
      <c r="H34" s="51" t="s">
        <v>67</v>
      </c>
      <c r="I34" s="42">
        <v>3</v>
      </c>
      <c r="J34" s="42">
        <v>20</v>
      </c>
      <c r="K34" s="67">
        <f t="shared" si="5"/>
        <v>60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27.6" x14ac:dyDescent="0.3">
      <c r="A35" s="17">
        <v>29</v>
      </c>
      <c r="B35" s="38" t="s">
        <v>127</v>
      </c>
      <c r="C35" s="39" t="s">
        <v>67</v>
      </c>
      <c r="D35" s="42">
        <v>2</v>
      </c>
      <c r="E35" s="42">
        <v>500</v>
      </c>
      <c r="F35" s="43">
        <f t="shared" ref="F35" si="6">D35*E35</f>
        <v>1000</v>
      </c>
      <c r="G35" s="50" t="s">
        <v>128</v>
      </c>
      <c r="H35" s="51" t="s">
        <v>67</v>
      </c>
      <c r="I35" s="42">
        <v>1</v>
      </c>
      <c r="J35" s="42">
        <f>154*0.8</f>
        <v>123.2</v>
      </c>
      <c r="K35" s="67">
        <f t="shared" si="5"/>
        <v>123.2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/>
      <c r="B36" s="38"/>
      <c r="C36" s="39"/>
      <c r="D36" s="42"/>
      <c r="E36" s="42"/>
      <c r="F36" s="43"/>
      <c r="G36" s="50" t="s">
        <v>214</v>
      </c>
      <c r="H36" s="51" t="s">
        <v>67</v>
      </c>
      <c r="I36" s="42">
        <v>1</v>
      </c>
      <c r="J36" s="42">
        <v>960</v>
      </c>
      <c r="K36" s="67">
        <f t="shared" si="5"/>
        <v>960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30</v>
      </c>
      <c r="B37" s="38"/>
      <c r="C37" s="39"/>
      <c r="D37" s="42"/>
      <c r="E37" s="42"/>
      <c r="F37" s="43"/>
      <c r="G37" s="53" t="s">
        <v>88</v>
      </c>
      <c r="H37" s="54" t="s">
        <v>89</v>
      </c>
      <c r="I37" s="43">
        <v>1</v>
      </c>
      <c r="J37" s="57">
        <v>500</v>
      </c>
      <c r="K37" s="43">
        <f>I37*J37</f>
        <v>500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>
        <v>31</v>
      </c>
      <c r="B38" s="38" t="s">
        <v>104</v>
      </c>
      <c r="C38" s="39" t="s">
        <v>67</v>
      </c>
      <c r="D38" s="42">
        <v>42</v>
      </c>
      <c r="E38" s="42">
        <v>15</v>
      </c>
      <c r="F38" s="43">
        <f t="shared" si="2"/>
        <v>630</v>
      </c>
      <c r="G38" s="134" t="s">
        <v>152</v>
      </c>
      <c r="H38" s="161" t="s">
        <v>67</v>
      </c>
      <c r="I38" s="138">
        <v>8</v>
      </c>
      <c r="J38" s="138">
        <f>232</f>
        <v>232</v>
      </c>
      <c r="K38" s="67">
        <f t="shared" ref="K38:K44" si="7">I38*J38</f>
        <v>1856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27.6" x14ac:dyDescent="0.3">
      <c r="A39" s="17"/>
      <c r="B39" s="38"/>
      <c r="C39" s="39"/>
      <c r="D39" s="42"/>
      <c r="E39" s="42"/>
      <c r="F39" s="43"/>
      <c r="G39" s="134" t="s">
        <v>142</v>
      </c>
      <c r="H39" s="161" t="s">
        <v>67</v>
      </c>
      <c r="I39" s="138">
        <v>24</v>
      </c>
      <c r="J39" s="138">
        <v>78.099999999999994</v>
      </c>
      <c r="K39" s="67">
        <f t="shared" si="7"/>
        <v>1874.3999999999999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134" t="s">
        <v>143</v>
      </c>
      <c r="H40" s="161" t="s">
        <v>67</v>
      </c>
      <c r="I40" s="138">
        <v>12</v>
      </c>
      <c r="J40" s="138">
        <v>8.75</v>
      </c>
      <c r="K40" s="67">
        <f t="shared" si="7"/>
        <v>105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/>
      <c r="C41" s="39"/>
      <c r="D41" s="42"/>
      <c r="E41" s="42"/>
      <c r="F41" s="43"/>
      <c r="G41" s="50" t="s">
        <v>153</v>
      </c>
      <c r="H41" s="51" t="s">
        <v>67</v>
      </c>
      <c r="I41" s="42">
        <v>12</v>
      </c>
      <c r="J41" s="42">
        <f>28/10</f>
        <v>2.8</v>
      </c>
      <c r="K41" s="67">
        <f t="shared" si="7"/>
        <v>33.599999999999994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14.4" x14ac:dyDescent="0.3">
      <c r="A42" s="17">
        <v>34</v>
      </c>
      <c r="B42" s="38"/>
      <c r="C42" s="39"/>
      <c r="D42" s="42"/>
      <c r="E42" s="42"/>
      <c r="F42" s="43"/>
      <c r="G42" s="50" t="s">
        <v>125</v>
      </c>
      <c r="H42" s="51" t="s">
        <v>67</v>
      </c>
      <c r="I42" s="42">
        <v>6</v>
      </c>
      <c r="J42" s="42">
        <v>40</v>
      </c>
      <c r="K42" s="67">
        <f t="shared" si="7"/>
        <v>240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50" t="s">
        <v>105</v>
      </c>
      <c r="H43" s="51" t="s">
        <v>67</v>
      </c>
      <c r="I43" s="42">
        <v>9</v>
      </c>
      <c r="J43" s="42">
        <v>0.98</v>
      </c>
      <c r="K43" s="67">
        <f t="shared" si="7"/>
        <v>8.82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36</v>
      </c>
      <c r="B44" s="38"/>
      <c r="C44" s="39"/>
      <c r="D44" s="42"/>
      <c r="E44" s="42"/>
      <c r="F44" s="43"/>
      <c r="G44" s="50" t="s">
        <v>106</v>
      </c>
      <c r="H44" s="51" t="s">
        <v>67</v>
      </c>
      <c r="I44" s="42">
        <v>18</v>
      </c>
      <c r="J44" s="42">
        <v>1.27</v>
      </c>
      <c r="K44" s="67">
        <f t="shared" si="7"/>
        <v>22.86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 t="s">
        <v>110</v>
      </c>
      <c r="C45" s="39" t="s">
        <v>70</v>
      </c>
      <c r="D45" s="42">
        <v>2</v>
      </c>
      <c r="E45" s="42">
        <v>30</v>
      </c>
      <c r="F45" s="43">
        <f t="shared" si="2"/>
        <v>60</v>
      </c>
      <c r="G45" s="69" t="s">
        <v>111</v>
      </c>
      <c r="H45" s="70" t="s">
        <v>67</v>
      </c>
      <c r="I45" s="52">
        <v>1</v>
      </c>
      <c r="J45" s="71">
        <v>50.84</v>
      </c>
      <c r="K45" s="42">
        <f t="shared" ref="K45:K47" si="8">J45*I45</f>
        <v>50.84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108"/>
      <c r="C46" s="39"/>
      <c r="D46" s="42"/>
      <c r="E46" s="42"/>
      <c r="F46" s="43"/>
      <c r="G46" s="69"/>
      <c r="H46" s="70"/>
      <c r="I46" s="52"/>
      <c r="J46" s="71"/>
      <c r="K46" s="42"/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27.6" x14ac:dyDescent="0.3">
      <c r="A47" s="17">
        <v>39</v>
      </c>
      <c r="B47" s="108" t="s">
        <v>144</v>
      </c>
      <c r="C47" s="39" t="s">
        <v>85</v>
      </c>
      <c r="D47" s="42">
        <v>1</v>
      </c>
      <c r="E47" s="42">
        <v>3000</v>
      </c>
      <c r="F47" s="43">
        <f t="shared" si="2"/>
        <v>3000</v>
      </c>
      <c r="G47" s="69"/>
      <c r="H47" s="70"/>
      <c r="I47" s="52"/>
      <c r="J47" s="71"/>
      <c r="K47" s="42">
        <f t="shared" si="8"/>
        <v>0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27.6" x14ac:dyDescent="0.3">
      <c r="A48" s="17">
        <v>40</v>
      </c>
      <c r="B48" s="72" t="s">
        <v>112</v>
      </c>
      <c r="C48" s="73"/>
      <c r="D48" s="73"/>
      <c r="E48" s="74"/>
      <c r="F48" s="75">
        <f>SUM(F11:F47)</f>
        <v>26550</v>
      </c>
      <c r="G48" s="76" t="s">
        <v>113</v>
      </c>
      <c r="H48" s="73"/>
      <c r="I48" s="73"/>
      <c r="J48" s="73"/>
      <c r="K48" s="75">
        <f>SUM(K11:K47)</f>
        <v>49657.375999999997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8" t="s">
        <v>114</v>
      </c>
      <c r="C49" s="37"/>
      <c r="D49" s="21"/>
      <c r="E49" s="21"/>
      <c r="F49" s="78"/>
      <c r="G49" s="79"/>
      <c r="H49" s="80"/>
      <c r="I49" s="21"/>
      <c r="J49" s="21"/>
      <c r="K49" s="21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14.4" x14ac:dyDescent="0.3">
      <c r="A50" s="17">
        <v>42</v>
      </c>
      <c r="B50" s="119"/>
      <c r="C50" s="120"/>
      <c r="D50" s="43"/>
      <c r="E50" s="43"/>
      <c r="F50" s="42"/>
      <c r="G50" s="50"/>
      <c r="H50" s="51"/>
      <c r="I50" s="42"/>
      <c r="J50" s="83"/>
      <c r="K50" s="83">
        <f t="shared" ref="K50:K51" si="9">I50*J50</f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119" t="s">
        <v>147</v>
      </c>
      <c r="C51" s="120" t="s">
        <v>148</v>
      </c>
      <c r="D51" s="43">
        <v>2</v>
      </c>
      <c r="E51" s="43">
        <v>350</v>
      </c>
      <c r="F51" s="42">
        <f>D51*E51</f>
        <v>700</v>
      </c>
      <c r="G51" s="50"/>
      <c r="H51" s="51"/>
      <c r="I51" s="42"/>
      <c r="J51" s="83"/>
      <c r="K51" s="83">
        <f t="shared" si="9"/>
        <v>0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27.6" x14ac:dyDescent="0.3">
      <c r="A52" s="17">
        <v>44</v>
      </c>
      <c r="B52" s="31" t="s">
        <v>115</v>
      </c>
      <c r="C52" s="32"/>
      <c r="D52" s="33"/>
      <c r="E52" s="33"/>
      <c r="F52" s="33">
        <f>SUM(F50:F51)</f>
        <v>700</v>
      </c>
      <c r="G52" s="76" t="s">
        <v>116</v>
      </c>
      <c r="H52" s="34"/>
      <c r="I52" s="33"/>
      <c r="J52" s="85"/>
      <c r="K52" s="75">
        <f>SUM(K50:K51)</f>
        <v>0</v>
      </c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86"/>
      <c r="C53" s="87"/>
      <c r="D53" s="86"/>
      <c r="E53" s="87"/>
      <c r="F53" s="88"/>
      <c r="G53" s="89" t="s">
        <v>117</v>
      </c>
      <c r="H53" s="90"/>
      <c r="I53" s="91"/>
      <c r="J53" s="91"/>
      <c r="K53" s="92">
        <f>K52+K48+K9</f>
        <v>49657.375999999997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89" t="s">
        <v>118</v>
      </c>
      <c r="C54" s="90"/>
      <c r="D54" s="93"/>
      <c r="E54" s="88"/>
      <c r="F54" s="94"/>
      <c r="G54" s="95" t="s">
        <v>119</v>
      </c>
      <c r="H54" s="96">
        <v>7.0000000000000007E-2</v>
      </c>
      <c r="I54" s="91"/>
      <c r="J54" s="91"/>
      <c r="K54" s="92">
        <f>K53*H54</f>
        <v>3476.0163200000002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14.4" x14ac:dyDescent="0.3">
      <c r="A55" s="17">
        <v>47</v>
      </c>
      <c r="B55" s="95"/>
      <c r="C55" s="97"/>
      <c r="D55" s="93"/>
      <c r="E55" s="88"/>
      <c r="F55" s="94"/>
      <c r="G55" s="98" t="s">
        <v>120</v>
      </c>
      <c r="H55" s="90"/>
      <c r="I55" s="91"/>
      <c r="J55" s="91"/>
      <c r="K55" s="92">
        <f>K53+K54</f>
        <v>53133.392319999999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98" t="s">
        <v>121</v>
      </c>
      <c r="C56" s="99"/>
      <c r="D56" s="93"/>
      <c r="E56" s="21"/>
      <c r="F56" s="94">
        <f>F54+F48</f>
        <v>26550</v>
      </c>
      <c r="G56" s="98" t="s">
        <v>122</v>
      </c>
      <c r="H56" s="99"/>
      <c r="I56" s="91"/>
      <c r="J56" s="91"/>
      <c r="K56" s="92">
        <f>F56+K55</f>
        <v>79683.392319999999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100"/>
      <c r="C57" s="99"/>
      <c r="D57" s="100"/>
      <c r="E57" s="99"/>
      <c r="F57" s="100"/>
      <c r="G57" s="98" t="s">
        <v>123</v>
      </c>
      <c r="H57" s="99"/>
      <c r="I57" s="91"/>
      <c r="J57" s="91"/>
      <c r="K57" s="92">
        <f>K58/6</f>
        <v>15936.678463999999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100"/>
      <c r="C58" s="99"/>
      <c r="D58" s="100"/>
      <c r="E58" s="99"/>
      <c r="F58" s="100"/>
      <c r="G58" s="98" t="s">
        <v>124</v>
      </c>
      <c r="H58" s="99"/>
      <c r="I58" s="91"/>
      <c r="J58" s="91"/>
      <c r="K58" s="92">
        <f>K56*1.2</f>
        <v>95620.070783999996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28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5" s="84" customFormat="1" ht="14.4" x14ac:dyDescent="0.3">
      <c r="A60"/>
      <c r="B60"/>
      <c r="C60"/>
      <c r="D60"/>
      <c r="E60"/>
      <c r="F60"/>
      <c r="G60"/>
      <c r="H60" s="12"/>
      <c r="I60" s="12"/>
      <c r="J60" s="12"/>
      <c r="K60" s="28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5" s="84" customFormat="1" ht="14.4" x14ac:dyDescent="0.3">
      <c r="A61"/>
      <c r="B61"/>
      <c r="C61"/>
      <c r="D61"/>
      <c r="E61"/>
      <c r="F61"/>
      <c r="G61"/>
      <c r="H61" s="12"/>
      <c r="I61" s="12"/>
      <c r="J61" s="12"/>
      <c r="K61" s="28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5" s="77" customFormat="1" ht="14.4" x14ac:dyDescent="0.3">
      <c r="A62"/>
      <c r="B62"/>
      <c r="C62"/>
      <c r="D62"/>
      <c r="E62"/>
      <c r="F62"/>
      <c r="G62"/>
      <c r="H62" s="12"/>
      <c r="I62" s="12"/>
      <c r="J62" s="12"/>
      <c r="K62" s="28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5" s="77" customFormat="1" ht="14.4" x14ac:dyDescent="0.3">
      <c r="A63"/>
      <c r="B63"/>
      <c r="C63"/>
      <c r="D63"/>
      <c r="E63"/>
      <c r="F63"/>
      <c r="G63"/>
      <c r="H63" s="12"/>
      <c r="I63" s="12"/>
      <c r="J63" s="12"/>
      <c r="K63" s="28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5" s="77" customFormat="1" ht="14.4" x14ac:dyDescent="0.3">
      <c r="A64"/>
      <c r="B64"/>
      <c r="C64"/>
      <c r="D64"/>
      <c r="E64"/>
      <c r="F64"/>
      <c r="G64"/>
      <c r="H64" s="12"/>
      <c r="I64" s="12"/>
      <c r="J64" s="12"/>
      <c r="K64" s="28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5" s="77" customFormat="1" ht="14.4" x14ac:dyDescent="0.3">
      <c r="A65"/>
      <c r="B65"/>
      <c r="C65"/>
      <c r="D65"/>
      <c r="E65"/>
      <c r="F65"/>
      <c r="G65"/>
      <c r="H65" s="12"/>
      <c r="I65" s="12"/>
      <c r="J65" s="12"/>
      <c r="K65" s="28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</row>
    <row r="104" spans="1:15" ht="14.4" x14ac:dyDescent="0.3">
      <c r="A104"/>
    </row>
    <row r="105" spans="1:15" ht="14.4" x14ac:dyDescent="0.3">
      <c r="A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C6FE4D3D-EE0E-4952-A5A3-FE569225667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99A8-054E-41A0-B1C2-3B75678E1AFC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27.6" x14ac:dyDescent="0.3">
      <c r="A7" s="17">
        <v>2</v>
      </c>
      <c r="B7" s="113" t="s">
        <v>149</v>
      </c>
      <c r="C7" s="24" t="s">
        <v>67</v>
      </c>
      <c r="D7" s="25">
        <v>1</v>
      </c>
      <c r="E7" s="26">
        <v>2000</v>
      </c>
      <c r="F7" s="27">
        <f>E7*D7</f>
        <v>2000</v>
      </c>
      <c r="G7" s="22"/>
      <c r="H7" s="19"/>
      <c r="I7" s="20"/>
      <c r="J7" s="20"/>
      <c r="K7" s="20"/>
      <c r="L7" s="28"/>
      <c r="M7"/>
      <c r="N7"/>
      <c r="O7"/>
      <c r="P7"/>
    </row>
    <row r="8" spans="1:35" ht="41.4" x14ac:dyDescent="0.3">
      <c r="A8" s="17">
        <v>3</v>
      </c>
      <c r="B8" s="114" t="s">
        <v>150</v>
      </c>
      <c r="C8" s="24" t="s">
        <v>67</v>
      </c>
      <c r="D8" s="25">
        <v>1</v>
      </c>
      <c r="E8" s="26">
        <v>500</v>
      </c>
      <c r="F8" s="27">
        <f t="shared" ref="F8:F11" si="0">E8*D8</f>
        <v>500</v>
      </c>
      <c r="G8" s="22"/>
      <c r="H8" s="19"/>
      <c r="I8" s="20"/>
      <c r="J8" s="20"/>
      <c r="K8" s="20"/>
      <c r="L8" s="28"/>
      <c r="M8"/>
      <c r="N8"/>
      <c r="O8"/>
      <c r="P8"/>
    </row>
    <row r="9" spans="1:35" ht="14.4" x14ac:dyDescent="0.3">
      <c r="A9" s="17">
        <v>4</v>
      </c>
      <c r="B9" s="23" t="s">
        <v>68</v>
      </c>
      <c r="C9" s="24" t="s">
        <v>67</v>
      </c>
      <c r="D9" s="25">
        <v>2</v>
      </c>
      <c r="E9" s="26">
        <v>150</v>
      </c>
      <c r="F9" s="27">
        <f t="shared" si="0"/>
        <v>300</v>
      </c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5</v>
      </c>
      <c r="B10" s="23" t="s">
        <v>69</v>
      </c>
      <c r="C10" s="24" t="s">
        <v>67</v>
      </c>
      <c r="D10" s="25">
        <v>1</v>
      </c>
      <c r="E10" s="25">
        <v>200</v>
      </c>
      <c r="F10" s="27">
        <f t="shared" si="0"/>
        <v>200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6</v>
      </c>
      <c r="B11" s="29" t="s">
        <v>129</v>
      </c>
      <c r="C11" s="24" t="s">
        <v>70</v>
      </c>
      <c r="D11" s="25">
        <v>5</v>
      </c>
      <c r="E11" s="25">
        <v>15</v>
      </c>
      <c r="F11" s="27">
        <f t="shared" si="0"/>
        <v>75</v>
      </c>
      <c r="G11" s="30"/>
      <c r="H11" s="30"/>
      <c r="I11" s="30"/>
      <c r="J11" s="30"/>
      <c r="K11" s="30"/>
      <c r="L11" s="28"/>
      <c r="M11"/>
      <c r="N11"/>
      <c r="O11"/>
      <c r="P11"/>
    </row>
    <row r="12" spans="1:35" ht="27.6" x14ac:dyDescent="0.3">
      <c r="A12" s="17">
        <v>7</v>
      </c>
      <c r="B12" s="31" t="s">
        <v>71</v>
      </c>
      <c r="C12" s="32"/>
      <c r="D12" s="33"/>
      <c r="E12" s="33"/>
      <c r="F12" s="33">
        <f>SUM(F7:F11)</f>
        <v>3075</v>
      </c>
      <c r="G12" s="31" t="s">
        <v>72</v>
      </c>
      <c r="H12" s="34"/>
      <c r="I12" s="33"/>
      <c r="J12" s="35"/>
      <c r="K12" s="36">
        <f>SUM(K11:K11)</f>
        <v>0</v>
      </c>
      <c r="L12" s="28"/>
      <c r="M12"/>
      <c r="N12"/>
      <c r="O12"/>
      <c r="P12"/>
    </row>
    <row r="13" spans="1:35" s="41" customFormat="1" ht="14.4" x14ac:dyDescent="0.3">
      <c r="A13" s="17">
        <v>8</v>
      </c>
      <c r="B13" s="18" t="s">
        <v>73</v>
      </c>
      <c r="C13" s="37"/>
      <c r="D13" s="21"/>
      <c r="E13" s="21"/>
      <c r="F13" s="21"/>
      <c r="G13" s="38"/>
      <c r="H13" s="39"/>
      <c r="I13" s="40"/>
      <c r="J13" s="40"/>
      <c r="K13" s="40"/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27.6" x14ac:dyDescent="0.3">
      <c r="A14" s="17">
        <v>9</v>
      </c>
      <c r="B14" s="38" t="s">
        <v>74</v>
      </c>
      <c r="C14" s="37" t="s">
        <v>70</v>
      </c>
      <c r="D14" s="42">
        <f>I14+I15</f>
        <v>15</v>
      </c>
      <c r="E14" s="43">
        <v>45</v>
      </c>
      <c r="F14" s="43">
        <f>D14*E14</f>
        <v>675</v>
      </c>
      <c r="G14" s="44" t="s">
        <v>75</v>
      </c>
      <c r="H14" s="45" t="s">
        <v>76</v>
      </c>
      <c r="I14" s="46">
        <v>15</v>
      </c>
      <c r="J14" s="47">
        <f>369*0.8</f>
        <v>295.2</v>
      </c>
      <c r="K14" s="42">
        <f>J14*I14</f>
        <v>4428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44"/>
      <c r="H15" s="45"/>
      <c r="I15" s="46"/>
      <c r="J15" s="47"/>
      <c r="K15" s="42"/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79</v>
      </c>
      <c r="H16" s="51" t="s">
        <v>76</v>
      </c>
      <c r="I16" s="52">
        <v>14</v>
      </c>
      <c r="J16" s="43">
        <v>20.86</v>
      </c>
      <c r="K16" s="42">
        <f t="shared" ref="K16" si="1">J16*I16</f>
        <v>292.03999999999996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4" x14ac:dyDescent="0.3">
      <c r="A17" s="17">
        <v>12</v>
      </c>
      <c r="B17" s="22"/>
      <c r="C17" s="48"/>
      <c r="D17" s="49"/>
      <c r="E17" s="43"/>
      <c r="F17" s="43"/>
      <c r="G17" s="50" t="s">
        <v>80</v>
      </c>
      <c r="H17" s="51" t="s">
        <v>81</v>
      </c>
      <c r="I17" s="52">
        <v>1</v>
      </c>
      <c r="J17" s="43">
        <v>66</v>
      </c>
      <c r="K17" s="42">
        <f>J17*I17</f>
        <v>66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22"/>
      <c r="C18" s="48"/>
      <c r="D18" s="49"/>
      <c r="E18" s="43"/>
      <c r="F18" s="43"/>
      <c r="G18" s="50" t="s">
        <v>82</v>
      </c>
      <c r="H18" s="51" t="s">
        <v>81</v>
      </c>
      <c r="I18" s="52">
        <v>1</v>
      </c>
      <c r="J18" s="43">
        <f>199*0.8</f>
        <v>159.20000000000002</v>
      </c>
      <c r="K18" s="42">
        <f>J18*I18</f>
        <v>159.20000000000002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22"/>
      <c r="C19" s="48"/>
      <c r="D19" s="49"/>
      <c r="E19" s="43"/>
      <c r="F19" s="43"/>
      <c r="G19" s="50" t="s">
        <v>83</v>
      </c>
      <c r="H19" s="51" t="s">
        <v>81</v>
      </c>
      <c r="I19" s="52">
        <v>1</v>
      </c>
      <c r="J19" s="43">
        <f>81.87*0.8</f>
        <v>65.496000000000009</v>
      </c>
      <c r="K19" s="42">
        <f>J19*I19</f>
        <v>65.496000000000009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56" customFormat="1" ht="27.6" x14ac:dyDescent="0.3">
      <c r="A20" s="17">
        <v>15</v>
      </c>
      <c r="B20" s="38" t="s">
        <v>84</v>
      </c>
      <c r="C20" s="39" t="s">
        <v>85</v>
      </c>
      <c r="D20" s="42">
        <v>1</v>
      </c>
      <c r="E20" s="42">
        <v>8000</v>
      </c>
      <c r="F20" s="43">
        <f t="shared" ref="F20:F50" si="2">D20*E20</f>
        <v>8000</v>
      </c>
      <c r="G20" s="53" t="s">
        <v>86</v>
      </c>
      <c r="H20" s="54" t="s">
        <v>67</v>
      </c>
      <c r="I20" s="43">
        <v>1</v>
      </c>
      <c r="J20" s="55" t="s">
        <v>87</v>
      </c>
      <c r="K20" s="42">
        <v>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14.4" x14ac:dyDescent="0.3">
      <c r="A21" s="17">
        <v>16</v>
      </c>
      <c r="B21" s="38"/>
      <c r="C21" s="39"/>
      <c r="D21" s="42"/>
      <c r="E21" s="42"/>
      <c r="F21" s="43"/>
      <c r="G21" s="53" t="s">
        <v>88</v>
      </c>
      <c r="H21" s="54" t="s">
        <v>89</v>
      </c>
      <c r="I21" s="43">
        <v>1</v>
      </c>
      <c r="J21" s="57">
        <v>200</v>
      </c>
      <c r="K21" s="21">
        <f t="shared" ref="K21:K22" si="3">I21*J21</f>
        <v>200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17</v>
      </c>
      <c r="B22" s="38" t="s">
        <v>90</v>
      </c>
      <c r="C22" s="39" t="s">
        <v>67</v>
      </c>
      <c r="D22" s="42">
        <v>6</v>
      </c>
      <c r="E22" s="42">
        <v>1000</v>
      </c>
      <c r="F22" s="43">
        <f t="shared" si="2"/>
        <v>6000</v>
      </c>
      <c r="G22" s="50" t="s">
        <v>91</v>
      </c>
      <c r="H22" s="51" t="s">
        <v>76</v>
      </c>
      <c r="I22" s="42">
        <v>2</v>
      </c>
      <c r="J22" s="42">
        <f>983*0.8</f>
        <v>786.40000000000009</v>
      </c>
      <c r="K22" s="21">
        <f t="shared" si="3"/>
        <v>1572.8000000000002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/>
      <c r="B23" s="38"/>
      <c r="C23" s="39"/>
      <c r="D23" s="42"/>
      <c r="E23" s="42"/>
      <c r="F23" s="43"/>
      <c r="G23" s="129" t="s">
        <v>137</v>
      </c>
      <c r="H23" s="45" t="s">
        <v>76</v>
      </c>
      <c r="I23" s="63">
        <v>10</v>
      </c>
      <c r="J23" s="64">
        <v>205</v>
      </c>
      <c r="K23" s="43">
        <f t="shared" ref="K23:K24" si="4">J23*I23</f>
        <v>2050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138</v>
      </c>
      <c r="H24" s="45" t="s">
        <v>76</v>
      </c>
      <c r="I24" s="63">
        <v>10</v>
      </c>
      <c r="J24" s="64">
        <v>205</v>
      </c>
      <c r="K24" s="43">
        <f t="shared" si="4"/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58" t="s">
        <v>209</v>
      </c>
      <c r="H25" s="59" t="s">
        <v>67</v>
      </c>
      <c r="I25" s="60">
        <v>6</v>
      </c>
      <c r="J25" s="61" t="s">
        <v>87</v>
      </c>
      <c r="K25" s="60">
        <v>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62"/>
      <c r="G26" s="38" t="s">
        <v>92</v>
      </c>
      <c r="H26" s="45" t="s">
        <v>76</v>
      </c>
      <c r="I26" s="63">
        <v>4</v>
      </c>
      <c r="J26" s="64">
        <f>68*0.8</f>
        <v>54.400000000000006</v>
      </c>
      <c r="K26" s="42">
        <f>J26*I26</f>
        <v>217.60000000000002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62"/>
      <c r="G27" s="50" t="s">
        <v>93</v>
      </c>
      <c r="H27" s="121" t="s">
        <v>67</v>
      </c>
      <c r="I27" s="43">
        <v>1</v>
      </c>
      <c r="J27" s="122">
        <v>11248</v>
      </c>
      <c r="K27" s="42">
        <f>I27*J27</f>
        <v>11248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3" t="s">
        <v>88</v>
      </c>
      <c r="H28" s="54" t="s">
        <v>89</v>
      </c>
      <c r="I28" s="43">
        <v>1</v>
      </c>
      <c r="J28" s="57">
        <v>1000</v>
      </c>
      <c r="K28" s="43">
        <f>I28*J28</f>
        <v>1000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95</v>
      </c>
      <c r="C29" s="39" t="s">
        <v>67</v>
      </c>
      <c r="D29" s="42">
        <v>2</v>
      </c>
      <c r="E29" s="42">
        <v>2000</v>
      </c>
      <c r="F29" s="43">
        <f t="shared" si="2"/>
        <v>4000</v>
      </c>
      <c r="G29" s="38" t="s">
        <v>96</v>
      </c>
      <c r="H29" s="45" t="s">
        <v>67</v>
      </c>
      <c r="I29" s="63">
        <f>D29</f>
        <v>2</v>
      </c>
      <c r="J29" s="64">
        <v>7140</v>
      </c>
      <c r="K29" s="43">
        <f>I29*J29</f>
        <v>14280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38" t="s">
        <v>97</v>
      </c>
      <c r="H30" s="45" t="s">
        <v>67</v>
      </c>
      <c r="I30" s="63">
        <v>6</v>
      </c>
      <c r="J30" s="64">
        <v>313</v>
      </c>
      <c r="K30" s="43">
        <f>I30*J30</f>
        <v>1878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3" t="s">
        <v>88</v>
      </c>
      <c r="H31" s="54" t="s">
        <v>89</v>
      </c>
      <c r="I31" s="43">
        <v>1</v>
      </c>
      <c r="J31" s="57">
        <v>500</v>
      </c>
      <c r="K31" s="43">
        <f>I31*J31</f>
        <v>500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27.6" x14ac:dyDescent="0.3">
      <c r="A32" s="17">
        <v>26</v>
      </c>
      <c r="B32" s="38" t="s">
        <v>131</v>
      </c>
      <c r="C32" s="39" t="s">
        <v>85</v>
      </c>
      <c r="D32" s="42">
        <v>1</v>
      </c>
      <c r="E32" s="42">
        <v>3500</v>
      </c>
      <c r="F32" s="43">
        <f t="shared" si="2"/>
        <v>3500</v>
      </c>
      <c r="G32" s="65" t="s">
        <v>98</v>
      </c>
      <c r="H32" s="66" t="s">
        <v>67</v>
      </c>
      <c r="I32" s="67">
        <v>1</v>
      </c>
      <c r="J32" s="67">
        <f>980*0.8</f>
        <v>784</v>
      </c>
      <c r="K32" s="67">
        <f t="shared" ref="K32:K39" si="5">I32*J32</f>
        <v>784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65" t="s">
        <v>99</v>
      </c>
      <c r="H33" s="66" t="s">
        <v>67</v>
      </c>
      <c r="I33" s="67">
        <v>2</v>
      </c>
      <c r="J33" s="67">
        <f>944*0.8</f>
        <v>755.2</v>
      </c>
      <c r="K33" s="67">
        <f t="shared" si="5"/>
        <v>1510.4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140</v>
      </c>
      <c r="H34" s="66" t="s">
        <v>67</v>
      </c>
      <c r="I34" s="67">
        <v>0</v>
      </c>
      <c r="J34" s="67">
        <f>597*0.8</f>
        <v>477.6</v>
      </c>
      <c r="K34" s="67">
        <f t="shared" si="5"/>
        <v>0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5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27.6" x14ac:dyDescent="0.3">
      <c r="A36" s="17">
        <v>30</v>
      </c>
      <c r="B36" s="38"/>
      <c r="C36" s="39"/>
      <c r="D36" s="42"/>
      <c r="E36" s="42"/>
      <c r="F36" s="43"/>
      <c r="G36" s="50" t="s">
        <v>213</v>
      </c>
      <c r="H36" s="51" t="s">
        <v>67</v>
      </c>
      <c r="I36" s="42">
        <v>1</v>
      </c>
      <c r="J36" s="42">
        <v>1400</v>
      </c>
      <c r="K36" s="67">
        <f t="shared" si="5"/>
        <v>1400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/>
      <c r="C37" s="39"/>
      <c r="D37" s="42"/>
      <c r="E37" s="42"/>
      <c r="F37" s="43"/>
      <c r="G37" s="50" t="s">
        <v>103</v>
      </c>
      <c r="H37" s="51" t="s">
        <v>67</v>
      </c>
      <c r="I37" s="42">
        <v>3</v>
      </c>
      <c r="J37" s="42">
        <v>20</v>
      </c>
      <c r="K37" s="67">
        <f t="shared" si="5"/>
        <v>60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/>
      <c r="B38" s="38" t="s">
        <v>127</v>
      </c>
      <c r="C38" s="39" t="s">
        <v>67</v>
      </c>
      <c r="D38" s="42">
        <v>2</v>
      </c>
      <c r="E38" s="42">
        <v>500</v>
      </c>
      <c r="F38" s="43">
        <f t="shared" ref="F38" si="6">D38*E38</f>
        <v>1000</v>
      </c>
      <c r="G38" s="50" t="s">
        <v>128</v>
      </c>
      <c r="H38" s="51" t="s">
        <v>67</v>
      </c>
      <c r="I38" s="42">
        <v>2</v>
      </c>
      <c r="J38" s="42">
        <f>154*0.8</f>
        <v>123.2</v>
      </c>
      <c r="K38" s="67">
        <f t="shared" si="5"/>
        <v>246.4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/>
      <c r="B39" s="38"/>
      <c r="C39" s="39"/>
      <c r="D39" s="42"/>
      <c r="E39" s="42"/>
      <c r="F39" s="43"/>
      <c r="G39" s="50" t="s">
        <v>214</v>
      </c>
      <c r="H39" s="51" t="s">
        <v>67</v>
      </c>
      <c r="I39" s="42">
        <v>1</v>
      </c>
      <c r="J39" s="42">
        <v>960</v>
      </c>
      <c r="K39" s="67">
        <f t="shared" si="5"/>
        <v>960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53" t="s">
        <v>88</v>
      </c>
      <c r="H40" s="54" t="s">
        <v>89</v>
      </c>
      <c r="I40" s="43">
        <v>1</v>
      </c>
      <c r="J40" s="57">
        <v>500</v>
      </c>
      <c r="K40" s="43">
        <f>I40*J40</f>
        <v>500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 t="s">
        <v>104</v>
      </c>
      <c r="C41" s="39" t="s">
        <v>67</v>
      </c>
      <c r="D41" s="42">
        <v>42</v>
      </c>
      <c r="E41" s="42">
        <v>15</v>
      </c>
      <c r="F41" s="43">
        <f t="shared" si="2"/>
        <v>630</v>
      </c>
      <c r="G41" s="134" t="s">
        <v>152</v>
      </c>
      <c r="H41" s="161" t="s">
        <v>67</v>
      </c>
      <c r="I41" s="138">
        <v>8</v>
      </c>
      <c r="J41" s="138">
        <f>232</f>
        <v>232</v>
      </c>
      <c r="K41" s="67">
        <f t="shared" ref="K41:K47" si="7">I41*J41</f>
        <v>1856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34</v>
      </c>
      <c r="B42" s="38"/>
      <c r="C42" s="39"/>
      <c r="D42" s="42"/>
      <c r="E42" s="42"/>
      <c r="F42" s="43"/>
      <c r="G42" s="134" t="s">
        <v>142</v>
      </c>
      <c r="H42" s="161" t="s">
        <v>67</v>
      </c>
      <c r="I42" s="138">
        <v>24</v>
      </c>
      <c r="J42" s="138">
        <v>78.099999999999994</v>
      </c>
      <c r="K42" s="67">
        <f t="shared" si="7"/>
        <v>1874.3999999999999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134" t="s">
        <v>143</v>
      </c>
      <c r="H43" s="161" t="s">
        <v>67</v>
      </c>
      <c r="I43" s="138">
        <v>12</v>
      </c>
      <c r="J43" s="138">
        <v>8.75</v>
      </c>
      <c r="K43" s="67">
        <f t="shared" si="7"/>
        <v>105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27.6" x14ac:dyDescent="0.3">
      <c r="A44" s="17">
        <v>36</v>
      </c>
      <c r="B44" s="38"/>
      <c r="C44" s="39"/>
      <c r="D44" s="42"/>
      <c r="E44" s="42"/>
      <c r="F44" s="43"/>
      <c r="G44" s="50" t="s">
        <v>153</v>
      </c>
      <c r="H44" s="51" t="s">
        <v>67</v>
      </c>
      <c r="I44" s="42">
        <v>12</v>
      </c>
      <c r="J44" s="42">
        <f>28/10</f>
        <v>2.8</v>
      </c>
      <c r="K44" s="67">
        <f t="shared" si="7"/>
        <v>33.599999999999994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/>
      <c r="C45" s="39"/>
      <c r="D45" s="42"/>
      <c r="E45" s="42"/>
      <c r="F45" s="43"/>
      <c r="G45" s="50" t="s">
        <v>125</v>
      </c>
      <c r="H45" s="51" t="s">
        <v>67</v>
      </c>
      <c r="I45" s="42">
        <v>6</v>
      </c>
      <c r="J45" s="42">
        <v>40</v>
      </c>
      <c r="K45" s="67">
        <f t="shared" si="7"/>
        <v>240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38"/>
      <c r="C46" s="39"/>
      <c r="D46" s="42"/>
      <c r="E46" s="42"/>
      <c r="F46" s="43"/>
      <c r="G46" s="50" t="s">
        <v>105</v>
      </c>
      <c r="H46" s="51" t="s">
        <v>67</v>
      </c>
      <c r="I46" s="42">
        <v>9</v>
      </c>
      <c r="J46" s="42">
        <v>0.98</v>
      </c>
      <c r="K46" s="67">
        <f t="shared" si="7"/>
        <v>8.82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39</v>
      </c>
      <c r="B47" s="38"/>
      <c r="C47" s="39"/>
      <c r="D47" s="42"/>
      <c r="E47" s="42"/>
      <c r="F47" s="43"/>
      <c r="G47" s="50" t="s">
        <v>106</v>
      </c>
      <c r="H47" s="51" t="s">
        <v>67</v>
      </c>
      <c r="I47" s="42">
        <v>18</v>
      </c>
      <c r="J47" s="42">
        <v>1.27</v>
      </c>
      <c r="K47" s="67">
        <f t="shared" si="7"/>
        <v>22.86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40</v>
      </c>
      <c r="B48" s="38" t="s">
        <v>110</v>
      </c>
      <c r="C48" s="39" t="s">
        <v>70</v>
      </c>
      <c r="D48" s="42">
        <v>6</v>
      </c>
      <c r="E48" s="42">
        <v>30</v>
      </c>
      <c r="F48" s="43">
        <f t="shared" si="2"/>
        <v>180</v>
      </c>
      <c r="G48" s="69" t="s">
        <v>192</v>
      </c>
      <c r="H48" s="70" t="s">
        <v>67</v>
      </c>
      <c r="I48" s="52">
        <v>3</v>
      </c>
      <c r="J48" s="71">
        <v>300</v>
      </c>
      <c r="K48" s="42">
        <f t="shared" ref="K48" si="8">J48*I48</f>
        <v>900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08"/>
      <c r="C49" s="39"/>
      <c r="D49" s="42"/>
      <c r="E49" s="42"/>
      <c r="F49" s="43"/>
      <c r="G49" s="69"/>
      <c r="H49" s="70"/>
      <c r="I49" s="52"/>
      <c r="J49" s="71"/>
      <c r="K49" s="42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27.6" x14ac:dyDescent="0.3">
      <c r="A50" s="17">
        <v>42</v>
      </c>
      <c r="B50" s="108" t="s">
        <v>144</v>
      </c>
      <c r="C50" s="39" t="s">
        <v>85</v>
      </c>
      <c r="D50" s="42">
        <v>1</v>
      </c>
      <c r="E50" s="42">
        <v>3000</v>
      </c>
      <c r="F50" s="43">
        <f t="shared" si="2"/>
        <v>3000</v>
      </c>
      <c r="G50" s="69"/>
      <c r="H50" s="70"/>
      <c r="I50" s="52"/>
      <c r="J50" s="71"/>
      <c r="K50" s="42"/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72" t="s">
        <v>112</v>
      </c>
      <c r="C51" s="73"/>
      <c r="D51" s="73"/>
      <c r="E51" s="74"/>
      <c r="F51" s="75">
        <f>SUM(F14:F50)</f>
        <v>26985</v>
      </c>
      <c r="G51" s="76" t="s">
        <v>113</v>
      </c>
      <c r="H51" s="73"/>
      <c r="I51" s="73"/>
      <c r="J51" s="73"/>
      <c r="K51" s="75">
        <f>SUM(K14:K50)</f>
        <v>52385.416000000005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44</v>
      </c>
      <c r="B52" s="18" t="s">
        <v>114</v>
      </c>
      <c r="C52" s="37"/>
      <c r="D52" s="21"/>
      <c r="E52" s="21"/>
      <c r="F52" s="78"/>
      <c r="G52" s="79"/>
      <c r="H52" s="80"/>
      <c r="I52" s="21"/>
      <c r="J52" s="21"/>
      <c r="K52" s="21"/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119"/>
      <c r="C53" s="120"/>
      <c r="D53" s="43"/>
      <c r="E53" s="43"/>
      <c r="F53" s="42"/>
      <c r="G53" s="50"/>
      <c r="H53" s="51"/>
      <c r="I53" s="42"/>
      <c r="J53" s="83"/>
      <c r="K53" s="83">
        <f t="shared" ref="K53:K54" si="9">I53*J53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119" t="s">
        <v>147</v>
      </c>
      <c r="C54" s="120" t="s">
        <v>148</v>
      </c>
      <c r="D54" s="43">
        <v>2</v>
      </c>
      <c r="E54" s="43">
        <v>350</v>
      </c>
      <c r="F54" s="42">
        <f>D54*E54</f>
        <v>700</v>
      </c>
      <c r="G54" s="50"/>
      <c r="H54" s="51"/>
      <c r="I54" s="42"/>
      <c r="J54" s="83"/>
      <c r="K54" s="83">
        <f t="shared" si="9"/>
        <v>0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27.6" x14ac:dyDescent="0.3">
      <c r="A55" s="17">
        <v>47</v>
      </c>
      <c r="B55" s="31" t="s">
        <v>115</v>
      </c>
      <c r="C55" s="32"/>
      <c r="D55" s="33"/>
      <c r="E55" s="33"/>
      <c r="F55" s="33">
        <f>SUM(F53:F54)</f>
        <v>700</v>
      </c>
      <c r="G55" s="76" t="s">
        <v>116</v>
      </c>
      <c r="H55" s="34"/>
      <c r="I55" s="33"/>
      <c r="J55" s="85"/>
      <c r="K55" s="75">
        <f>SUM(K53:K54)</f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K55+K51+K12</f>
        <v>52385.416000000005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3666.9791200000009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56052.395120000008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7">
        <v>51</v>
      </c>
      <c r="B59" s="98" t="s">
        <v>121</v>
      </c>
      <c r="C59" s="99"/>
      <c r="D59" s="93"/>
      <c r="E59" s="21"/>
      <c r="F59" s="94">
        <f>F57+F51</f>
        <v>26985</v>
      </c>
      <c r="G59" s="98" t="s">
        <v>122</v>
      </c>
      <c r="H59" s="99"/>
      <c r="I59" s="91"/>
      <c r="J59" s="91"/>
      <c r="K59" s="92">
        <f>F59+K58</f>
        <v>83037.395120000001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14.4" x14ac:dyDescent="0.3">
      <c r="A60" s="17">
        <v>52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16607.479024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53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99644.874144000001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5.6" x14ac:dyDescent="0.3">
      <c r="A62" s="10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4" spans="1:15" ht="14.4" x14ac:dyDescent="0.3">
      <c r="A104"/>
      <c r="B104"/>
      <c r="C104"/>
      <c r="D104"/>
      <c r="E104"/>
      <c r="F104"/>
      <c r="G104"/>
      <c r="H104"/>
    </row>
    <row r="105" spans="1:15" ht="14.4" x14ac:dyDescent="0.3">
      <c r="A105"/>
      <c r="B105"/>
      <c r="C105"/>
      <c r="D105"/>
      <c r="E105"/>
      <c r="F105"/>
      <c r="G105"/>
      <c r="H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83A8755A-13B8-4FEA-8B5F-BCC74BEF06F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6D0B-92D3-4982-8B7B-62BF6466E27D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3.21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27.6" x14ac:dyDescent="0.3">
      <c r="A7" s="17">
        <v>2</v>
      </c>
      <c r="B7" s="23" t="s">
        <v>149</v>
      </c>
      <c r="C7" s="24" t="s">
        <v>67</v>
      </c>
      <c r="D7" s="25">
        <v>1</v>
      </c>
      <c r="E7" s="26">
        <v>2000</v>
      </c>
      <c r="F7" s="27">
        <f>E7*D7</f>
        <v>2000</v>
      </c>
      <c r="G7" s="22"/>
      <c r="H7" s="19"/>
      <c r="I7" s="20"/>
      <c r="J7" s="20"/>
      <c r="K7" s="20"/>
      <c r="L7" s="28"/>
      <c r="M7"/>
      <c r="N7"/>
      <c r="O7"/>
      <c r="P7"/>
    </row>
    <row r="8" spans="1:35" ht="41.4" x14ac:dyDescent="0.3">
      <c r="A8" s="17">
        <v>3</v>
      </c>
      <c r="B8" s="114" t="s">
        <v>150</v>
      </c>
      <c r="C8" s="24" t="s">
        <v>67</v>
      </c>
      <c r="D8" s="25">
        <v>1</v>
      </c>
      <c r="E8" s="26">
        <v>500</v>
      </c>
      <c r="F8" s="27">
        <f t="shared" ref="F8:F11" si="0">E8*D8</f>
        <v>500</v>
      </c>
      <c r="G8" s="22"/>
      <c r="H8" s="19"/>
      <c r="I8" s="20"/>
      <c r="J8" s="20"/>
      <c r="K8" s="20"/>
      <c r="L8" s="28"/>
      <c r="M8"/>
      <c r="N8"/>
      <c r="O8"/>
      <c r="P8"/>
    </row>
    <row r="9" spans="1:35" ht="14.4" x14ac:dyDescent="0.3">
      <c r="A9" s="17">
        <v>4</v>
      </c>
      <c r="B9" s="23" t="s">
        <v>68</v>
      </c>
      <c r="C9" s="24" t="s">
        <v>67</v>
      </c>
      <c r="D9" s="25">
        <v>2</v>
      </c>
      <c r="E9" s="26">
        <v>150</v>
      </c>
      <c r="F9" s="27">
        <f t="shared" si="0"/>
        <v>300</v>
      </c>
      <c r="G9" s="22"/>
      <c r="H9" s="19"/>
      <c r="I9" s="20"/>
      <c r="J9" s="20"/>
      <c r="K9" s="20"/>
      <c r="L9" s="28"/>
      <c r="M9"/>
      <c r="N9"/>
      <c r="O9"/>
      <c r="P9"/>
    </row>
    <row r="10" spans="1:35" ht="14.4" x14ac:dyDescent="0.3">
      <c r="A10" s="17">
        <v>5</v>
      </c>
      <c r="B10" s="23" t="s">
        <v>69</v>
      </c>
      <c r="C10" s="24" t="s">
        <v>67</v>
      </c>
      <c r="D10" s="25">
        <v>1</v>
      </c>
      <c r="E10" s="25">
        <v>200</v>
      </c>
      <c r="F10" s="27">
        <f t="shared" si="0"/>
        <v>200</v>
      </c>
      <c r="G10" s="22"/>
      <c r="H10" s="19"/>
      <c r="I10" s="20"/>
      <c r="J10" s="20"/>
      <c r="K10" s="20"/>
      <c r="L10" s="28"/>
      <c r="M10"/>
      <c r="N10"/>
      <c r="O10"/>
      <c r="P10"/>
    </row>
    <row r="11" spans="1:35" ht="14.4" x14ac:dyDescent="0.3">
      <c r="A11" s="17">
        <v>6</v>
      </c>
      <c r="B11" s="29" t="s">
        <v>129</v>
      </c>
      <c r="C11" s="24" t="s">
        <v>70</v>
      </c>
      <c r="D11" s="150">
        <v>4</v>
      </c>
      <c r="E11" s="25">
        <v>15</v>
      </c>
      <c r="F11" s="27">
        <f t="shared" si="0"/>
        <v>60</v>
      </c>
      <c r="G11" s="30"/>
      <c r="H11" s="30"/>
      <c r="I11" s="30"/>
      <c r="J11" s="30"/>
      <c r="K11" s="30"/>
      <c r="L11" s="28"/>
      <c r="M11"/>
      <c r="N11"/>
      <c r="O11"/>
      <c r="P11"/>
    </row>
    <row r="12" spans="1:35" ht="27.6" x14ac:dyDescent="0.3">
      <c r="A12" s="17">
        <v>7</v>
      </c>
      <c r="B12" s="31" t="s">
        <v>71</v>
      </c>
      <c r="C12" s="32"/>
      <c r="D12" s="33"/>
      <c r="E12" s="33"/>
      <c r="F12" s="33">
        <f>SUM(F7:F11)</f>
        <v>3060</v>
      </c>
      <c r="G12" s="31" t="s">
        <v>72</v>
      </c>
      <c r="H12" s="34"/>
      <c r="I12" s="33"/>
      <c r="J12" s="35"/>
      <c r="K12" s="36">
        <f>SUM(K11:K11)</f>
        <v>0</v>
      </c>
      <c r="L12" s="28"/>
      <c r="M12"/>
      <c r="N12"/>
      <c r="O12"/>
      <c r="P12"/>
    </row>
    <row r="13" spans="1:35" s="41" customFormat="1" ht="14.4" x14ac:dyDescent="0.3">
      <c r="A13" s="17">
        <v>8</v>
      </c>
      <c r="B13" s="18" t="s">
        <v>73</v>
      </c>
      <c r="C13" s="37"/>
      <c r="D13" s="21"/>
      <c r="E13" s="21"/>
      <c r="F13" s="21"/>
      <c r="G13" s="38"/>
      <c r="H13" s="39"/>
      <c r="I13" s="40"/>
      <c r="J13" s="40"/>
      <c r="K13" s="40"/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27.6" x14ac:dyDescent="0.3">
      <c r="A14" s="17">
        <v>9</v>
      </c>
      <c r="B14" s="38" t="s">
        <v>74</v>
      </c>
      <c r="C14" s="37" t="s">
        <v>70</v>
      </c>
      <c r="D14" s="42">
        <f>I14+I15</f>
        <v>31</v>
      </c>
      <c r="E14" s="43">
        <v>45</v>
      </c>
      <c r="F14" s="43">
        <f>D14*E14</f>
        <v>1395</v>
      </c>
      <c r="G14" s="44" t="s">
        <v>75</v>
      </c>
      <c r="H14" s="45" t="s">
        <v>76</v>
      </c>
      <c r="I14" s="46">
        <v>22</v>
      </c>
      <c r="J14" s="47">
        <f>369*0.8</f>
        <v>295.2</v>
      </c>
      <c r="K14" s="42">
        <f>J14*I14</f>
        <v>6494.4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4.4" x14ac:dyDescent="0.3">
      <c r="A15" s="17">
        <v>10</v>
      </c>
      <c r="B15" s="22"/>
      <c r="C15" s="48"/>
      <c r="D15" s="49"/>
      <c r="E15" s="43"/>
      <c r="F15" s="43"/>
      <c r="G15" s="44" t="s">
        <v>78</v>
      </c>
      <c r="H15" s="45" t="s">
        <v>76</v>
      </c>
      <c r="I15" s="46">
        <v>9</v>
      </c>
      <c r="J15" s="47">
        <f>214*0.8</f>
        <v>171.20000000000002</v>
      </c>
      <c r="K15" s="42">
        <f>J15*I15</f>
        <v>1540.8000000000002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22"/>
      <c r="C16" s="48"/>
      <c r="D16" s="49"/>
      <c r="E16" s="43"/>
      <c r="F16" s="43"/>
      <c r="G16" s="50" t="s">
        <v>79</v>
      </c>
      <c r="H16" s="51" t="s">
        <v>76</v>
      </c>
      <c r="I16" s="52">
        <v>25</v>
      </c>
      <c r="J16" s="43">
        <v>20.86</v>
      </c>
      <c r="K16" s="42">
        <f t="shared" ref="K16" si="1">J16*I16</f>
        <v>521.5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4" x14ac:dyDescent="0.3">
      <c r="A17" s="17">
        <v>12</v>
      </c>
      <c r="B17" s="22"/>
      <c r="C17" s="48"/>
      <c r="D17" s="49"/>
      <c r="E17" s="43"/>
      <c r="F17" s="43"/>
      <c r="G17" s="50" t="s">
        <v>80</v>
      </c>
      <c r="H17" s="51" t="s">
        <v>81</v>
      </c>
      <c r="I17" s="52">
        <v>1</v>
      </c>
      <c r="J17" s="43">
        <v>66</v>
      </c>
      <c r="K17" s="42">
        <f>J17*I17</f>
        <v>66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4.4" x14ac:dyDescent="0.3">
      <c r="A18" s="17">
        <v>13</v>
      </c>
      <c r="B18" s="22"/>
      <c r="C18" s="48"/>
      <c r="D18" s="49"/>
      <c r="E18" s="43"/>
      <c r="F18" s="43"/>
      <c r="G18" s="50" t="s">
        <v>82</v>
      </c>
      <c r="H18" s="51" t="s">
        <v>81</v>
      </c>
      <c r="I18" s="52">
        <v>1</v>
      </c>
      <c r="J18" s="43">
        <f>199*0.8</f>
        <v>159.20000000000002</v>
      </c>
      <c r="K18" s="42">
        <f>J18*I18</f>
        <v>159.20000000000002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>
        <v>14</v>
      </c>
      <c r="B19" s="22"/>
      <c r="C19" s="48"/>
      <c r="D19" s="49"/>
      <c r="E19" s="43"/>
      <c r="F19" s="43"/>
      <c r="G19" s="50" t="s">
        <v>83</v>
      </c>
      <c r="H19" s="51" t="s">
        <v>81</v>
      </c>
      <c r="I19" s="52">
        <v>1</v>
      </c>
      <c r="J19" s="43">
        <f>81.87*0.8</f>
        <v>65.496000000000009</v>
      </c>
      <c r="K19" s="42">
        <f>J19*I19</f>
        <v>65.496000000000009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56" customFormat="1" ht="27.6" x14ac:dyDescent="0.3">
      <c r="A20" s="17">
        <v>15</v>
      </c>
      <c r="B20" s="38" t="s">
        <v>84</v>
      </c>
      <c r="C20" s="39" t="s">
        <v>85</v>
      </c>
      <c r="D20" s="42">
        <v>1</v>
      </c>
      <c r="E20" s="42">
        <v>8000</v>
      </c>
      <c r="F20" s="43">
        <f t="shared" ref="F20:F50" si="2">D20*E20</f>
        <v>8000</v>
      </c>
      <c r="G20" s="53" t="s">
        <v>86</v>
      </c>
      <c r="H20" s="54" t="s">
        <v>67</v>
      </c>
      <c r="I20" s="43">
        <v>1</v>
      </c>
      <c r="J20" s="55" t="s">
        <v>87</v>
      </c>
      <c r="K20" s="42">
        <v>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14.4" x14ac:dyDescent="0.3">
      <c r="A21" s="17">
        <v>16</v>
      </c>
      <c r="B21" s="38"/>
      <c r="C21" s="39"/>
      <c r="D21" s="42"/>
      <c r="E21" s="42"/>
      <c r="F21" s="43"/>
      <c r="G21" s="53" t="s">
        <v>88</v>
      </c>
      <c r="H21" s="54" t="s">
        <v>89</v>
      </c>
      <c r="I21" s="43">
        <v>1</v>
      </c>
      <c r="J21" s="57">
        <v>200</v>
      </c>
      <c r="K21" s="21">
        <f t="shared" ref="K21:K22" si="3">I21*J21</f>
        <v>200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17</v>
      </c>
      <c r="B22" s="38" t="s">
        <v>90</v>
      </c>
      <c r="C22" s="39" t="s">
        <v>67</v>
      </c>
      <c r="D22" s="42">
        <v>6</v>
      </c>
      <c r="E22" s="42">
        <v>1000</v>
      </c>
      <c r="F22" s="43">
        <f t="shared" si="2"/>
        <v>6000</v>
      </c>
      <c r="G22" s="50" t="s">
        <v>91</v>
      </c>
      <c r="H22" s="51" t="s">
        <v>76</v>
      </c>
      <c r="I22" s="42">
        <v>2</v>
      </c>
      <c r="J22" s="42">
        <f>983*0.8</f>
        <v>786.40000000000009</v>
      </c>
      <c r="K22" s="21">
        <f t="shared" si="3"/>
        <v>1572.8000000000002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27.6" x14ac:dyDescent="0.3">
      <c r="A23" s="17"/>
      <c r="B23" s="38"/>
      <c r="C23" s="39"/>
      <c r="D23" s="42"/>
      <c r="E23" s="42"/>
      <c r="F23" s="43"/>
      <c r="G23" s="129" t="s">
        <v>137</v>
      </c>
      <c r="H23" s="45" t="s">
        <v>76</v>
      </c>
      <c r="I23" s="63">
        <v>10</v>
      </c>
      <c r="J23" s="64">
        <v>205</v>
      </c>
      <c r="K23" s="43">
        <f t="shared" ref="K23:K24" si="4">J23*I23</f>
        <v>2050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27.6" x14ac:dyDescent="0.3">
      <c r="A24" s="17">
        <v>18</v>
      </c>
      <c r="B24" s="38"/>
      <c r="C24" s="39"/>
      <c r="D24" s="42"/>
      <c r="E24" s="42"/>
      <c r="F24" s="43"/>
      <c r="G24" s="129" t="s">
        <v>138</v>
      </c>
      <c r="H24" s="45" t="s">
        <v>76</v>
      </c>
      <c r="I24" s="63">
        <v>10</v>
      </c>
      <c r="J24" s="64">
        <v>205</v>
      </c>
      <c r="K24" s="43">
        <f t="shared" si="4"/>
        <v>2050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/>
      <c r="C25" s="39"/>
      <c r="D25" s="42"/>
      <c r="E25" s="42"/>
      <c r="F25" s="43"/>
      <c r="G25" s="58" t="s">
        <v>209</v>
      </c>
      <c r="H25" s="59" t="s">
        <v>67</v>
      </c>
      <c r="I25" s="60">
        <v>6</v>
      </c>
      <c r="J25" s="61" t="s">
        <v>87</v>
      </c>
      <c r="K25" s="60">
        <v>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27.6" x14ac:dyDescent="0.3">
      <c r="A26" s="17">
        <v>20</v>
      </c>
      <c r="B26" s="38"/>
      <c r="C26" s="39"/>
      <c r="D26" s="42"/>
      <c r="E26" s="42"/>
      <c r="F26" s="62"/>
      <c r="G26" s="38" t="s">
        <v>92</v>
      </c>
      <c r="H26" s="45" t="s">
        <v>76</v>
      </c>
      <c r="I26" s="63">
        <v>4</v>
      </c>
      <c r="J26" s="64">
        <f>68*0.8</f>
        <v>54.400000000000006</v>
      </c>
      <c r="K26" s="42">
        <f>J26*I26</f>
        <v>217.60000000000002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62"/>
      <c r="G27" s="50" t="s">
        <v>93</v>
      </c>
      <c r="H27" s="121" t="s">
        <v>67</v>
      </c>
      <c r="I27" s="43">
        <v>1</v>
      </c>
      <c r="J27" s="122">
        <v>11248</v>
      </c>
      <c r="K27" s="42">
        <f>I27*J27</f>
        <v>11248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14.4" x14ac:dyDescent="0.3">
      <c r="A28" s="17">
        <v>22</v>
      </c>
      <c r="B28" s="38"/>
      <c r="C28" s="39"/>
      <c r="D28" s="42"/>
      <c r="E28" s="42"/>
      <c r="F28" s="62"/>
      <c r="G28" s="53" t="s">
        <v>88</v>
      </c>
      <c r="H28" s="54" t="s">
        <v>89</v>
      </c>
      <c r="I28" s="43">
        <v>1</v>
      </c>
      <c r="J28" s="57">
        <v>1000</v>
      </c>
      <c r="K28" s="43">
        <f>I28*J28</f>
        <v>1000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27.6" x14ac:dyDescent="0.3">
      <c r="A29" s="17">
        <v>23</v>
      </c>
      <c r="B29" s="38" t="s">
        <v>95</v>
      </c>
      <c r="C29" s="39" t="s">
        <v>67</v>
      </c>
      <c r="D29" s="42">
        <v>2</v>
      </c>
      <c r="E29" s="42">
        <v>2000</v>
      </c>
      <c r="F29" s="43">
        <f t="shared" si="2"/>
        <v>4000</v>
      </c>
      <c r="G29" s="38" t="s">
        <v>96</v>
      </c>
      <c r="H29" s="45" t="s">
        <v>67</v>
      </c>
      <c r="I29" s="63">
        <f>D29</f>
        <v>2</v>
      </c>
      <c r="J29" s="64">
        <v>7140</v>
      </c>
      <c r="K29" s="43">
        <f>I29*J29</f>
        <v>14280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38" t="s">
        <v>97</v>
      </c>
      <c r="H30" s="45" t="s">
        <v>67</v>
      </c>
      <c r="I30" s="63">
        <v>6</v>
      </c>
      <c r="J30" s="64">
        <v>313</v>
      </c>
      <c r="K30" s="43">
        <f>I30*J30</f>
        <v>1878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3" t="s">
        <v>88</v>
      </c>
      <c r="H31" s="54" t="s">
        <v>89</v>
      </c>
      <c r="I31" s="43">
        <v>1</v>
      </c>
      <c r="J31" s="57">
        <v>500</v>
      </c>
      <c r="K31" s="43">
        <f>I31*J31</f>
        <v>500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27.6" x14ac:dyDescent="0.3">
      <c r="A32" s="17">
        <v>26</v>
      </c>
      <c r="B32" s="38" t="s">
        <v>131</v>
      </c>
      <c r="C32" s="39" t="s">
        <v>85</v>
      </c>
      <c r="D32" s="42">
        <v>1</v>
      </c>
      <c r="E32" s="42">
        <v>3500</v>
      </c>
      <c r="F32" s="43">
        <f t="shared" si="2"/>
        <v>3500</v>
      </c>
      <c r="G32" s="65" t="s">
        <v>98</v>
      </c>
      <c r="H32" s="66" t="s">
        <v>67</v>
      </c>
      <c r="I32" s="67">
        <v>1</v>
      </c>
      <c r="J32" s="67">
        <f>980*0.8</f>
        <v>784</v>
      </c>
      <c r="K32" s="67">
        <f t="shared" ref="K32:K39" si="5">I32*J32</f>
        <v>784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65" t="s">
        <v>99</v>
      </c>
      <c r="H33" s="66" t="s">
        <v>67</v>
      </c>
      <c r="I33" s="67">
        <v>2</v>
      </c>
      <c r="J33" s="67">
        <f>944*0.8</f>
        <v>755.2</v>
      </c>
      <c r="K33" s="67">
        <f t="shared" si="5"/>
        <v>1510.4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14.4" x14ac:dyDescent="0.3">
      <c r="A34" s="17">
        <v>28</v>
      </c>
      <c r="B34" s="38"/>
      <c r="C34" s="39"/>
      <c r="D34" s="42"/>
      <c r="E34" s="42"/>
      <c r="F34" s="43"/>
      <c r="G34" s="65" t="s">
        <v>140</v>
      </c>
      <c r="H34" s="66" t="s">
        <v>67</v>
      </c>
      <c r="I34" s="67">
        <v>0</v>
      </c>
      <c r="J34" s="67">
        <f>597*0.8</f>
        <v>477.6</v>
      </c>
      <c r="K34" s="67">
        <f t="shared" si="5"/>
        <v>0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>
        <v>29</v>
      </c>
      <c r="B35" s="38"/>
      <c r="C35" s="39"/>
      <c r="D35" s="42"/>
      <c r="E35" s="42"/>
      <c r="F35" s="43"/>
      <c r="G35" s="50" t="s">
        <v>101</v>
      </c>
      <c r="H35" s="51" t="s">
        <v>67</v>
      </c>
      <c r="I35" s="42">
        <v>1</v>
      </c>
      <c r="J35" s="42">
        <v>1876.8</v>
      </c>
      <c r="K35" s="67">
        <f t="shared" si="5"/>
        <v>1876.8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27.6" x14ac:dyDescent="0.3">
      <c r="A36" s="17">
        <v>30</v>
      </c>
      <c r="B36" s="38"/>
      <c r="C36" s="39"/>
      <c r="D36" s="42"/>
      <c r="E36" s="42"/>
      <c r="F36" s="43"/>
      <c r="G36" s="50" t="s">
        <v>213</v>
      </c>
      <c r="H36" s="51" t="s">
        <v>67</v>
      </c>
      <c r="I36" s="42">
        <v>1</v>
      </c>
      <c r="J36" s="42">
        <v>1400</v>
      </c>
      <c r="K36" s="67">
        <f t="shared" si="5"/>
        <v>1400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14.4" x14ac:dyDescent="0.3">
      <c r="A37" s="17">
        <v>31</v>
      </c>
      <c r="B37" s="38"/>
      <c r="C37" s="39"/>
      <c r="D37" s="42"/>
      <c r="E37" s="42"/>
      <c r="F37" s="43"/>
      <c r="G37" s="50" t="s">
        <v>103</v>
      </c>
      <c r="H37" s="51" t="s">
        <v>67</v>
      </c>
      <c r="I37" s="42">
        <v>3</v>
      </c>
      <c r="J37" s="42">
        <v>20</v>
      </c>
      <c r="K37" s="67">
        <f t="shared" si="5"/>
        <v>60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/>
      <c r="B38" s="38" t="s">
        <v>127</v>
      </c>
      <c r="C38" s="39" t="s">
        <v>67</v>
      </c>
      <c r="D38" s="42">
        <v>2</v>
      </c>
      <c r="E38" s="42">
        <v>500</v>
      </c>
      <c r="F38" s="43">
        <f t="shared" ref="F38" si="6">D38*E38</f>
        <v>1000</v>
      </c>
      <c r="G38" s="50" t="s">
        <v>128</v>
      </c>
      <c r="H38" s="51" t="s">
        <v>67</v>
      </c>
      <c r="I38" s="42">
        <v>1</v>
      </c>
      <c r="J38" s="42">
        <f>154*0.8</f>
        <v>123.2</v>
      </c>
      <c r="K38" s="67">
        <f t="shared" si="5"/>
        <v>123.2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/>
      <c r="B39" s="38"/>
      <c r="C39" s="39"/>
      <c r="D39" s="42"/>
      <c r="E39" s="42"/>
      <c r="F39" s="43"/>
      <c r="G39" s="50" t="s">
        <v>214</v>
      </c>
      <c r="H39" s="51" t="s">
        <v>67</v>
      </c>
      <c r="I39" s="42">
        <v>1</v>
      </c>
      <c r="J39" s="42">
        <v>960</v>
      </c>
      <c r="K39" s="67">
        <f t="shared" si="5"/>
        <v>960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14.4" x14ac:dyDescent="0.3">
      <c r="A40" s="17">
        <v>32</v>
      </c>
      <c r="B40" s="38"/>
      <c r="C40" s="39"/>
      <c r="D40" s="42"/>
      <c r="E40" s="42"/>
      <c r="F40" s="43"/>
      <c r="G40" s="53" t="s">
        <v>88</v>
      </c>
      <c r="H40" s="54" t="s">
        <v>89</v>
      </c>
      <c r="I40" s="43">
        <v>1</v>
      </c>
      <c r="J40" s="57">
        <v>500</v>
      </c>
      <c r="K40" s="43">
        <f>I40*J40</f>
        <v>500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27.6" x14ac:dyDescent="0.3">
      <c r="A41" s="17">
        <v>33</v>
      </c>
      <c r="B41" s="38" t="s">
        <v>104</v>
      </c>
      <c r="C41" s="39" t="s">
        <v>67</v>
      </c>
      <c r="D41" s="42">
        <v>40</v>
      </c>
      <c r="E41" s="42">
        <v>15</v>
      </c>
      <c r="F41" s="43">
        <f t="shared" si="2"/>
        <v>600</v>
      </c>
      <c r="G41" s="134" t="s">
        <v>152</v>
      </c>
      <c r="H41" s="161" t="s">
        <v>67</v>
      </c>
      <c r="I41" s="138">
        <v>8</v>
      </c>
      <c r="J41" s="138">
        <f>232</f>
        <v>232</v>
      </c>
      <c r="K41" s="67">
        <f t="shared" ref="K41:K47" si="7">I41*J41</f>
        <v>1856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27.6" x14ac:dyDescent="0.3">
      <c r="A42" s="17">
        <v>34</v>
      </c>
      <c r="B42" s="38"/>
      <c r="C42" s="39"/>
      <c r="D42" s="42"/>
      <c r="E42" s="42"/>
      <c r="F42" s="43"/>
      <c r="G42" s="134" t="s">
        <v>142</v>
      </c>
      <c r="H42" s="161" t="s">
        <v>67</v>
      </c>
      <c r="I42" s="138">
        <v>24</v>
      </c>
      <c r="J42" s="138">
        <v>78.099999999999994</v>
      </c>
      <c r="K42" s="67">
        <f t="shared" si="7"/>
        <v>1874.3999999999999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134" t="s">
        <v>143</v>
      </c>
      <c r="H43" s="161" t="s">
        <v>67</v>
      </c>
      <c r="I43" s="138">
        <v>12</v>
      </c>
      <c r="J43" s="138">
        <v>8.75</v>
      </c>
      <c r="K43" s="67">
        <f t="shared" si="7"/>
        <v>105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27.6" x14ac:dyDescent="0.3">
      <c r="A44" s="17">
        <v>36</v>
      </c>
      <c r="B44" s="38"/>
      <c r="C44" s="39"/>
      <c r="D44" s="42"/>
      <c r="E44" s="42"/>
      <c r="F44" s="43"/>
      <c r="G44" s="50" t="s">
        <v>153</v>
      </c>
      <c r="H44" s="51" t="s">
        <v>67</v>
      </c>
      <c r="I44" s="42">
        <v>12</v>
      </c>
      <c r="J44" s="42">
        <f>28/10</f>
        <v>2.8</v>
      </c>
      <c r="K44" s="67">
        <f t="shared" si="7"/>
        <v>33.599999999999994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38"/>
      <c r="C45" s="39"/>
      <c r="D45" s="42"/>
      <c r="E45" s="42"/>
      <c r="F45" s="43"/>
      <c r="G45" s="50" t="s">
        <v>125</v>
      </c>
      <c r="H45" s="51" t="s">
        <v>67</v>
      </c>
      <c r="I45" s="42">
        <v>6</v>
      </c>
      <c r="J45" s="42">
        <v>40</v>
      </c>
      <c r="K45" s="67">
        <f t="shared" si="7"/>
        <v>240</v>
      </c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14.4" x14ac:dyDescent="0.3">
      <c r="A46" s="17">
        <v>38</v>
      </c>
      <c r="B46" s="38"/>
      <c r="C46" s="39"/>
      <c r="D46" s="42"/>
      <c r="E46" s="42"/>
      <c r="F46" s="43"/>
      <c r="G46" s="50" t="s">
        <v>105</v>
      </c>
      <c r="H46" s="51" t="s">
        <v>67</v>
      </c>
      <c r="I46" s="42">
        <v>9</v>
      </c>
      <c r="J46" s="42">
        <v>0.98</v>
      </c>
      <c r="K46" s="67">
        <f t="shared" si="7"/>
        <v>8.82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14.4" x14ac:dyDescent="0.3">
      <c r="A47" s="17">
        <v>39</v>
      </c>
      <c r="B47" s="38"/>
      <c r="C47" s="39"/>
      <c r="D47" s="42"/>
      <c r="E47" s="42"/>
      <c r="F47" s="43"/>
      <c r="G47" s="50" t="s">
        <v>106</v>
      </c>
      <c r="H47" s="51" t="s">
        <v>67</v>
      </c>
      <c r="I47" s="42">
        <v>18</v>
      </c>
      <c r="J47" s="42">
        <v>1.27</v>
      </c>
      <c r="K47" s="67">
        <f t="shared" si="7"/>
        <v>22.86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40</v>
      </c>
      <c r="B48" s="38" t="s">
        <v>110</v>
      </c>
      <c r="C48" s="39" t="s">
        <v>70</v>
      </c>
      <c r="D48" s="42">
        <v>2</v>
      </c>
      <c r="E48" s="42">
        <v>30</v>
      </c>
      <c r="F48" s="43">
        <f t="shared" si="2"/>
        <v>60</v>
      </c>
      <c r="G48" s="69" t="s">
        <v>111</v>
      </c>
      <c r="H48" s="70" t="s">
        <v>67</v>
      </c>
      <c r="I48" s="52">
        <v>1</v>
      </c>
      <c r="J48" s="71">
        <v>50.84</v>
      </c>
      <c r="K48" s="42">
        <f t="shared" ref="K48:K50" si="8">J48*I48</f>
        <v>50.84</v>
      </c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08"/>
      <c r="C49" s="39"/>
      <c r="D49" s="42"/>
      <c r="E49" s="42"/>
      <c r="F49" s="43"/>
      <c r="G49" s="69"/>
      <c r="H49" s="70"/>
      <c r="I49" s="52"/>
      <c r="J49" s="71"/>
      <c r="K49" s="42"/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27.6" x14ac:dyDescent="0.3">
      <c r="A50" s="17">
        <v>42</v>
      </c>
      <c r="B50" s="108" t="s">
        <v>144</v>
      </c>
      <c r="C50" s="39" t="s">
        <v>85</v>
      </c>
      <c r="D50" s="42">
        <v>1</v>
      </c>
      <c r="E50" s="42">
        <v>3000</v>
      </c>
      <c r="F50" s="43">
        <f t="shared" si="2"/>
        <v>3000</v>
      </c>
      <c r="G50" s="69"/>
      <c r="H50" s="70"/>
      <c r="I50" s="52"/>
      <c r="J50" s="71"/>
      <c r="K50" s="42">
        <f t="shared" si="8"/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72" t="s">
        <v>112</v>
      </c>
      <c r="C51" s="73"/>
      <c r="D51" s="73"/>
      <c r="E51" s="74"/>
      <c r="F51" s="75">
        <f>SUM(F14:F50)</f>
        <v>27555</v>
      </c>
      <c r="G51" s="76" t="s">
        <v>113</v>
      </c>
      <c r="H51" s="73"/>
      <c r="I51" s="73"/>
      <c r="J51" s="73"/>
      <c r="K51" s="75">
        <f>SUM(K14:K50)</f>
        <v>55249.716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44</v>
      </c>
      <c r="B52" s="18" t="s">
        <v>114</v>
      </c>
      <c r="C52" s="37"/>
      <c r="D52" s="21"/>
      <c r="E52" s="21"/>
      <c r="F52" s="78"/>
      <c r="G52" s="79"/>
      <c r="H52" s="80"/>
      <c r="I52" s="21"/>
      <c r="J52" s="21"/>
      <c r="K52" s="21"/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119"/>
      <c r="C53" s="120"/>
      <c r="D53" s="43"/>
      <c r="E53" s="43"/>
      <c r="F53" s="42"/>
      <c r="G53" s="50"/>
      <c r="H53" s="51"/>
      <c r="I53" s="42"/>
      <c r="J53" s="83"/>
      <c r="K53" s="83">
        <f t="shared" ref="K53:K54" si="9">I53*J53</f>
        <v>0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119" t="s">
        <v>147</v>
      </c>
      <c r="C54" s="120" t="s">
        <v>148</v>
      </c>
      <c r="D54" s="43">
        <v>2</v>
      </c>
      <c r="E54" s="43">
        <v>350</v>
      </c>
      <c r="F54" s="42">
        <f>D54*E54</f>
        <v>700</v>
      </c>
      <c r="G54" s="50"/>
      <c r="H54" s="51"/>
      <c r="I54" s="42"/>
      <c r="J54" s="83"/>
      <c r="K54" s="83">
        <f t="shared" si="9"/>
        <v>0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27.6" x14ac:dyDescent="0.3">
      <c r="A55" s="17">
        <v>47</v>
      </c>
      <c r="B55" s="31" t="s">
        <v>115</v>
      </c>
      <c r="C55" s="32"/>
      <c r="D55" s="33"/>
      <c r="E55" s="33"/>
      <c r="F55" s="33">
        <f>SUM(F53:F54)</f>
        <v>700</v>
      </c>
      <c r="G55" s="76" t="s">
        <v>116</v>
      </c>
      <c r="H55" s="34"/>
      <c r="I55" s="33"/>
      <c r="J55" s="85"/>
      <c r="K55" s="75">
        <f>SUM(K53:K54)</f>
        <v>0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86"/>
      <c r="C56" s="87"/>
      <c r="D56" s="86"/>
      <c r="E56" s="87"/>
      <c r="F56" s="88"/>
      <c r="G56" s="89" t="s">
        <v>117</v>
      </c>
      <c r="H56" s="90"/>
      <c r="I56" s="91"/>
      <c r="J56" s="91"/>
      <c r="K56" s="92">
        <f>K55+K51+K12</f>
        <v>55249.716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89" t="s">
        <v>118</v>
      </c>
      <c r="C57" s="90"/>
      <c r="D57" s="93"/>
      <c r="E57" s="88"/>
      <c r="F57" s="94"/>
      <c r="G57" s="95" t="s">
        <v>119</v>
      </c>
      <c r="H57" s="96">
        <v>7.0000000000000007E-2</v>
      </c>
      <c r="I57" s="91"/>
      <c r="J57" s="91"/>
      <c r="K57" s="92">
        <f>K56*H57</f>
        <v>3867.4801200000002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7">
        <v>50</v>
      </c>
      <c r="B58" s="95"/>
      <c r="C58" s="97"/>
      <c r="D58" s="93"/>
      <c r="E58" s="88"/>
      <c r="F58" s="94"/>
      <c r="G58" s="98" t="s">
        <v>120</v>
      </c>
      <c r="H58" s="90"/>
      <c r="I58" s="91"/>
      <c r="J58" s="91"/>
      <c r="K58" s="92">
        <f>K56+K57</f>
        <v>59117.196120000001</v>
      </c>
      <c r="L58" s="2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56" customFormat="1" ht="14.4" x14ac:dyDescent="0.3">
      <c r="A59" s="17">
        <v>51</v>
      </c>
      <c r="B59" s="98" t="s">
        <v>121</v>
      </c>
      <c r="C59" s="99"/>
      <c r="D59" s="93"/>
      <c r="E59" s="21"/>
      <c r="F59" s="94">
        <f>F57+F51</f>
        <v>27555</v>
      </c>
      <c r="G59" s="98" t="s">
        <v>122</v>
      </c>
      <c r="H59" s="99"/>
      <c r="I59" s="91"/>
      <c r="J59" s="91"/>
      <c r="K59" s="92">
        <f>F59+K58</f>
        <v>86672.196120000008</v>
      </c>
      <c r="L59" s="28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4" customFormat="1" ht="14.4" x14ac:dyDescent="0.3">
      <c r="A60" s="17">
        <v>52</v>
      </c>
      <c r="B60" s="100"/>
      <c r="C60" s="99"/>
      <c r="D60" s="100"/>
      <c r="E60" s="99"/>
      <c r="F60" s="100"/>
      <c r="G60" s="98" t="s">
        <v>123</v>
      </c>
      <c r="H60" s="99"/>
      <c r="I60" s="91"/>
      <c r="J60" s="91"/>
      <c r="K60" s="92">
        <f>K61/6</f>
        <v>17334.439224000002</v>
      </c>
      <c r="L60" s="28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4" customFormat="1" ht="14.4" x14ac:dyDescent="0.3">
      <c r="A61" s="17">
        <v>53</v>
      </c>
      <c r="B61" s="100"/>
      <c r="C61" s="99"/>
      <c r="D61" s="100"/>
      <c r="E61" s="99"/>
      <c r="F61" s="100"/>
      <c r="G61" s="98" t="s">
        <v>124</v>
      </c>
      <c r="H61" s="99"/>
      <c r="I61" s="91"/>
      <c r="J61" s="91"/>
      <c r="K61" s="92">
        <f>K59*1.2</f>
        <v>104006.63534400001</v>
      </c>
      <c r="L61" s="28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77" customFormat="1" ht="15.6" x14ac:dyDescent="0.3">
      <c r="A62" s="10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pans="1:35" s="77" customFormat="1" ht="14.4" x14ac:dyDescent="0.3">
      <c r="A63"/>
      <c r="B63"/>
      <c r="C63"/>
      <c r="D63"/>
      <c r="E63"/>
      <c r="F63"/>
      <c r="G63"/>
      <c r="H63"/>
      <c r="I63" s="12"/>
      <c r="J63" s="12"/>
      <c r="K63" s="12"/>
      <c r="L63" s="28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  <c r="B102"/>
      <c r="C102"/>
      <c r="D102"/>
      <c r="E102"/>
      <c r="F102"/>
      <c r="G102"/>
      <c r="H102"/>
    </row>
    <row r="103" spans="1:15" ht="14.4" x14ac:dyDescent="0.3">
      <c r="A103"/>
      <c r="B103"/>
      <c r="C103"/>
      <c r="D103"/>
      <c r="E103"/>
      <c r="F103"/>
      <c r="G103"/>
      <c r="H103"/>
    </row>
    <row r="104" spans="1:15" ht="14.4" x14ac:dyDescent="0.3">
      <c r="A104"/>
      <c r="B104"/>
      <c r="C104"/>
      <c r="D104"/>
      <c r="E104"/>
      <c r="F104"/>
      <c r="G104"/>
      <c r="H104"/>
    </row>
    <row r="105" spans="1:15" ht="14.4" x14ac:dyDescent="0.3">
      <c r="A105"/>
      <c r="B105"/>
      <c r="C105"/>
      <c r="D105"/>
      <c r="E105"/>
      <c r="F105"/>
      <c r="G105"/>
      <c r="H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8B8DD931-76AA-4D6F-B1CF-3880D2677A5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2B3D-D23E-4083-ACC8-1E9B56490B95}">
  <dimension ref="A1:AI125"/>
  <sheetViews>
    <sheetView workbookViewId="0">
      <selection sqref="A1:J1"/>
    </sheetView>
  </sheetViews>
  <sheetFormatPr defaultColWidth="9.21875" defaultRowHeight="13.8" x14ac:dyDescent="0.3"/>
  <cols>
    <col min="1" max="1" width="6.21875" style="16" customWidth="1"/>
    <col min="2" max="2" width="45.44140625" style="12" customWidth="1"/>
    <col min="3" max="3" width="9.21875" style="12"/>
    <col min="4" max="4" width="11.21875" style="12" customWidth="1"/>
    <col min="5" max="5" width="13" style="16" customWidth="1"/>
    <col min="6" max="6" width="15.21875" style="12" customWidth="1"/>
    <col min="7" max="7" width="57.21875" style="12" customWidth="1"/>
    <col min="8" max="8" width="9.21875" style="12"/>
    <col min="9" max="9" width="11" style="12" customWidth="1"/>
    <col min="10" max="10" width="10.77734375" style="12" customWidth="1"/>
    <col min="11" max="11" width="14.5546875" style="12" customWidth="1"/>
    <col min="12" max="16384" width="9.21875" style="12"/>
  </cols>
  <sheetData>
    <row r="1" spans="1:35" ht="14.4" x14ac:dyDescent="0.3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1"/>
    </row>
    <row r="2" spans="1:35" ht="15" customHeight="1" x14ac:dyDescent="0.3">
      <c r="A2" s="166" t="s">
        <v>194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35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35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35" s="16" customFormat="1" ht="69" x14ac:dyDescent="0.3">
      <c r="A5" s="13" t="s">
        <v>55</v>
      </c>
      <c r="B5" s="14" t="s">
        <v>56</v>
      </c>
      <c r="C5" s="13" t="s">
        <v>57</v>
      </c>
      <c r="D5" s="15" t="s">
        <v>58</v>
      </c>
      <c r="E5" s="15" t="s">
        <v>59</v>
      </c>
      <c r="F5" s="15" t="s">
        <v>60</v>
      </c>
      <c r="G5" s="13" t="s">
        <v>61</v>
      </c>
      <c r="H5" s="13" t="s">
        <v>62</v>
      </c>
      <c r="I5" s="15" t="s">
        <v>63</v>
      </c>
      <c r="J5" s="15" t="s">
        <v>64</v>
      </c>
      <c r="K5" s="15" t="s">
        <v>65</v>
      </c>
    </row>
    <row r="6" spans="1:35" x14ac:dyDescent="0.3">
      <c r="A6" s="17">
        <v>1</v>
      </c>
      <c r="B6" s="18" t="s">
        <v>66</v>
      </c>
      <c r="C6" s="19"/>
      <c r="D6" s="20"/>
      <c r="E6" s="21"/>
      <c r="F6" s="20"/>
      <c r="G6" s="22"/>
      <c r="H6" s="19"/>
      <c r="I6" s="20"/>
      <c r="J6" s="20"/>
      <c r="K6" s="20"/>
    </row>
    <row r="7" spans="1:35" ht="14.4" x14ac:dyDescent="0.3">
      <c r="A7" s="17">
        <v>2</v>
      </c>
      <c r="B7" s="113"/>
      <c r="C7" s="24"/>
      <c r="D7" s="25"/>
      <c r="E7" s="26"/>
      <c r="F7" s="27"/>
      <c r="G7" s="22"/>
      <c r="H7" s="19"/>
      <c r="I7" s="20"/>
      <c r="J7" s="20"/>
      <c r="K7" s="20"/>
      <c r="L7" s="28"/>
      <c r="M7"/>
      <c r="N7"/>
      <c r="O7"/>
      <c r="P7"/>
    </row>
    <row r="8" spans="1:35" ht="27.6" x14ac:dyDescent="0.3">
      <c r="A8" s="17">
        <v>3</v>
      </c>
      <c r="B8" s="31" t="s">
        <v>71</v>
      </c>
      <c r="C8" s="32"/>
      <c r="D8" s="33"/>
      <c r="E8" s="33"/>
      <c r="F8" s="33">
        <f>SUM(F7:F7)</f>
        <v>0</v>
      </c>
      <c r="G8" s="31" t="s">
        <v>72</v>
      </c>
      <c r="H8" s="34"/>
      <c r="I8" s="33"/>
      <c r="J8" s="35"/>
      <c r="K8" s="33">
        <f>SUM(K7:K7)</f>
        <v>0</v>
      </c>
      <c r="L8" s="28"/>
      <c r="M8"/>
      <c r="N8"/>
      <c r="O8"/>
      <c r="P8"/>
    </row>
    <row r="9" spans="1:35" ht="14.4" x14ac:dyDescent="0.3">
      <c r="A9" s="17">
        <v>4</v>
      </c>
      <c r="B9" s="18" t="s">
        <v>73</v>
      </c>
      <c r="C9" s="37"/>
      <c r="D9" s="21"/>
      <c r="E9" s="21"/>
      <c r="F9" s="21"/>
      <c r="G9" s="38"/>
      <c r="H9" s="39"/>
      <c r="I9" s="40"/>
      <c r="J9" s="40"/>
      <c r="K9" s="40"/>
      <c r="L9" s="28"/>
      <c r="M9"/>
      <c r="N9"/>
      <c r="O9"/>
      <c r="P9"/>
    </row>
    <row r="10" spans="1:35" ht="27.6" x14ac:dyDescent="0.3">
      <c r="A10" s="17">
        <v>5</v>
      </c>
      <c r="B10" s="38" t="s">
        <v>74</v>
      </c>
      <c r="C10" s="37" t="s">
        <v>70</v>
      </c>
      <c r="D10" s="42">
        <f>I10+I11</f>
        <v>8</v>
      </c>
      <c r="E10" s="43">
        <v>45</v>
      </c>
      <c r="F10" s="43">
        <f>D10*E10</f>
        <v>360</v>
      </c>
      <c r="G10" s="44" t="s">
        <v>75</v>
      </c>
      <c r="H10" s="45" t="s">
        <v>76</v>
      </c>
      <c r="I10" s="46">
        <v>8</v>
      </c>
      <c r="J10" s="47">
        <f>369*0.8</f>
        <v>295.2</v>
      </c>
      <c r="K10" s="42">
        <f>J10*I10</f>
        <v>2361.6</v>
      </c>
      <c r="L10" s="28"/>
      <c r="M10"/>
      <c r="N10"/>
      <c r="O10"/>
      <c r="P10"/>
    </row>
    <row r="11" spans="1:35" ht="14.4" x14ac:dyDescent="0.3">
      <c r="A11" s="17">
        <v>6</v>
      </c>
      <c r="B11" s="22"/>
      <c r="C11" s="48"/>
      <c r="D11" s="49"/>
      <c r="E11" s="43"/>
      <c r="F11" s="43"/>
      <c r="G11" s="44"/>
      <c r="H11" s="45"/>
      <c r="I11" s="46"/>
      <c r="J11" s="47"/>
      <c r="K11" s="42"/>
      <c r="L11" s="28"/>
      <c r="M11"/>
      <c r="N11"/>
      <c r="O11"/>
      <c r="P11"/>
    </row>
    <row r="12" spans="1:35" ht="27.6" x14ac:dyDescent="0.3">
      <c r="A12" s="17">
        <v>7</v>
      </c>
      <c r="B12" s="22"/>
      <c r="C12" s="48"/>
      <c r="D12" s="49"/>
      <c r="E12" s="43"/>
      <c r="F12" s="43"/>
      <c r="G12" s="50" t="s">
        <v>79</v>
      </c>
      <c r="H12" s="51" t="s">
        <v>76</v>
      </c>
      <c r="I12" s="52">
        <v>8</v>
      </c>
      <c r="J12" s="43">
        <v>20.86</v>
      </c>
      <c r="K12" s="42">
        <f t="shared" ref="K12" si="0">J12*I12</f>
        <v>166.88</v>
      </c>
      <c r="L12" s="28"/>
      <c r="M12"/>
      <c r="N12"/>
      <c r="O12"/>
      <c r="P12"/>
    </row>
    <row r="13" spans="1:35" s="41" customFormat="1" ht="14.4" x14ac:dyDescent="0.3">
      <c r="A13" s="17">
        <v>8</v>
      </c>
      <c r="B13" s="22"/>
      <c r="C13" s="48"/>
      <c r="D13" s="49"/>
      <c r="E13" s="43"/>
      <c r="F13" s="43"/>
      <c r="G13" s="50" t="s">
        <v>80</v>
      </c>
      <c r="H13" s="51" t="s">
        <v>81</v>
      </c>
      <c r="I13" s="52">
        <v>1</v>
      </c>
      <c r="J13" s="43">
        <v>66</v>
      </c>
      <c r="K13" s="42">
        <f>J13*I13</f>
        <v>66</v>
      </c>
      <c r="L13" s="2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41" customFormat="1" ht="14.4" x14ac:dyDescent="0.3">
      <c r="A14" s="17">
        <v>9</v>
      </c>
      <c r="B14" s="22"/>
      <c r="C14" s="48"/>
      <c r="D14" s="49"/>
      <c r="E14" s="43"/>
      <c r="F14" s="43"/>
      <c r="G14" s="50" t="s">
        <v>82</v>
      </c>
      <c r="H14" s="51" t="s">
        <v>81</v>
      </c>
      <c r="I14" s="52">
        <v>1</v>
      </c>
      <c r="J14" s="43">
        <f>199*0.8</f>
        <v>159.20000000000002</v>
      </c>
      <c r="K14" s="42">
        <f>J14*I14</f>
        <v>159.20000000000002</v>
      </c>
      <c r="L14" s="2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27.6" x14ac:dyDescent="0.3">
      <c r="A15" s="17">
        <v>10</v>
      </c>
      <c r="B15" s="22"/>
      <c r="C15" s="48"/>
      <c r="D15" s="49"/>
      <c r="E15" s="43"/>
      <c r="F15" s="43"/>
      <c r="G15" s="50" t="s">
        <v>83</v>
      </c>
      <c r="H15" s="51" t="s">
        <v>81</v>
      </c>
      <c r="I15" s="52">
        <v>1</v>
      </c>
      <c r="J15" s="43">
        <f>81.87*0.8</f>
        <v>65.496000000000009</v>
      </c>
      <c r="K15" s="42">
        <f>J15*I15</f>
        <v>65.496000000000009</v>
      </c>
      <c r="L15" s="28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27.6" x14ac:dyDescent="0.3">
      <c r="A16" s="17">
        <v>11</v>
      </c>
      <c r="B16" s="38" t="s">
        <v>84</v>
      </c>
      <c r="C16" s="39" t="s">
        <v>85</v>
      </c>
      <c r="D16" s="42">
        <v>1</v>
      </c>
      <c r="E16" s="42">
        <v>8000</v>
      </c>
      <c r="F16" s="43">
        <f t="shared" ref="F16:F46" si="1">D16*E16</f>
        <v>8000</v>
      </c>
      <c r="G16" s="53" t="s">
        <v>86</v>
      </c>
      <c r="H16" s="54" t="s">
        <v>67</v>
      </c>
      <c r="I16" s="43">
        <v>1</v>
      </c>
      <c r="J16" s="55" t="s">
        <v>87</v>
      </c>
      <c r="K16" s="42">
        <v>0</v>
      </c>
      <c r="L16" s="2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4.4" x14ac:dyDescent="0.3">
      <c r="A17" s="17">
        <v>12</v>
      </c>
      <c r="B17" s="38"/>
      <c r="C17" s="39"/>
      <c r="D17" s="42"/>
      <c r="E17" s="42"/>
      <c r="F17" s="43"/>
      <c r="G17" s="53" t="s">
        <v>88</v>
      </c>
      <c r="H17" s="54" t="s">
        <v>89</v>
      </c>
      <c r="I17" s="43">
        <v>1</v>
      </c>
      <c r="J17" s="57">
        <v>200</v>
      </c>
      <c r="K17" s="21">
        <f t="shared" ref="K17:K18" si="2">I17*J17</f>
        <v>200</v>
      </c>
      <c r="L17" s="2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27.6" x14ac:dyDescent="0.3">
      <c r="A18" s="17">
        <v>13</v>
      </c>
      <c r="B18" s="38" t="s">
        <v>90</v>
      </c>
      <c r="C18" s="39" t="s">
        <v>67</v>
      </c>
      <c r="D18" s="42">
        <v>8</v>
      </c>
      <c r="E18" s="42">
        <v>1000</v>
      </c>
      <c r="F18" s="43">
        <f t="shared" si="1"/>
        <v>8000</v>
      </c>
      <c r="G18" s="50" t="s">
        <v>91</v>
      </c>
      <c r="H18" s="51" t="s">
        <v>76</v>
      </c>
      <c r="I18" s="42">
        <v>2</v>
      </c>
      <c r="J18" s="42">
        <f>983*0.8</f>
        <v>786.40000000000009</v>
      </c>
      <c r="K18" s="21">
        <f t="shared" si="2"/>
        <v>1572.8000000000002</v>
      </c>
      <c r="L18" s="2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27.6" x14ac:dyDescent="0.3">
      <c r="A19" s="17"/>
      <c r="B19" s="38"/>
      <c r="C19" s="39"/>
      <c r="D19" s="42"/>
      <c r="E19" s="42"/>
      <c r="F19" s="43"/>
      <c r="G19" s="129" t="s">
        <v>137</v>
      </c>
      <c r="H19" s="45" t="s">
        <v>76</v>
      </c>
      <c r="I19" s="63">
        <v>10</v>
      </c>
      <c r="J19" s="64">
        <v>205</v>
      </c>
      <c r="K19" s="43">
        <f t="shared" ref="K19:K20" si="3">J19*I19</f>
        <v>2050</v>
      </c>
      <c r="L19" s="2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27.6" x14ac:dyDescent="0.3">
      <c r="A20" s="17">
        <v>14</v>
      </c>
      <c r="B20" s="38"/>
      <c r="C20" s="39"/>
      <c r="D20" s="42"/>
      <c r="E20" s="42"/>
      <c r="F20" s="43"/>
      <c r="G20" s="129" t="s">
        <v>138</v>
      </c>
      <c r="H20" s="45" t="s">
        <v>76</v>
      </c>
      <c r="I20" s="63">
        <v>10</v>
      </c>
      <c r="J20" s="64">
        <v>205</v>
      </c>
      <c r="K20" s="43">
        <f t="shared" si="3"/>
        <v>2050</v>
      </c>
      <c r="L20" s="2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56" customFormat="1" ht="27.6" x14ac:dyDescent="0.3">
      <c r="A21" s="17">
        <v>15</v>
      </c>
      <c r="B21" s="38"/>
      <c r="C21" s="39"/>
      <c r="D21" s="42"/>
      <c r="E21" s="42"/>
      <c r="F21" s="43"/>
      <c r="G21" s="58" t="s">
        <v>204</v>
      </c>
      <c r="H21" s="59" t="s">
        <v>67</v>
      </c>
      <c r="I21" s="60">
        <v>8</v>
      </c>
      <c r="J21" s="61" t="s">
        <v>87</v>
      </c>
      <c r="K21" s="60">
        <v>0</v>
      </c>
      <c r="L21" s="2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56" customFormat="1" ht="27.6" x14ac:dyDescent="0.3">
      <c r="A22" s="17">
        <v>16</v>
      </c>
      <c r="B22" s="38"/>
      <c r="C22" s="39"/>
      <c r="D22" s="42"/>
      <c r="E22" s="42"/>
      <c r="F22" s="62"/>
      <c r="G22" s="38" t="s">
        <v>92</v>
      </c>
      <c r="H22" s="45" t="s">
        <v>76</v>
      </c>
      <c r="I22" s="63">
        <v>4</v>
      </c>
      <c r="J22" s="64">
        <f>68*0.8</f>
        <v>54.400000000000006</v>
      </c>
      <c r="K22" s="42">
        <f>J22*I22</f>
        <v>217.60000000000002</v>
      </c>
      <c r="L22" s="2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56" customFormat="1" ht="14.4" x14ac:dyDescent="0.3">
      <c r="A23" s="17">
        <v>17</v>
      </c>
      <c r="B23" s="38"/>
      <c r="C23" s="39"/>
      <c r="D23" s="42"/>
      <c r="E23" s="42"/>
      <c r="F23" s="62"/>
      <c r="G23" s="134" t="s">
        <v>199</v>
      </c>
      <c r="H23" s="135" t="s">
        <v>67</v>
      </c>
      <c r="I23" s="136">
        <v>1</v>
      </c>
      <c r="J23" s="137">
        <v>12850</v>
      </c>
      <c r="K23" s="42">
        <f>I23*J23</f>
        <v>12850</v>
      </c>
      <c r="L23" s="2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56" customFormat="1" ht="14.4" x14ac:dyDescent="0.3">
      <c r="A24" s="17">
        <v>18</v>
      </c>
      <c r="B24" s="38"/>
      <c r="C24" s="39"/>
      <c r="D24" s="42"/>
      <c r="E24" s="42"/>
      <c r="F24" s="62"/>
      <c r="G24" s="53" t="s">
        <v>88</v>
      </c>
      <c r="H24" s="54" t="s">
        <v>89</v>
      </c>
      <c r="I24" s="43">
        <v>1</v>
      </c>
      <c r="J24" s="57">
        <v>1000</v>
      </c>
      <c r="K24" s="43">
        <f>I24*J24</f>
        <v>1000</v>
      </c>
      <c r="L24" s="2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56" customFormat="1" ht="27.6" x14ac:dyDescent="0.3">
      <c r="A25" s="17">
        <v>19</v>
      </c>
      <c r="B25" s="38" t="s">
        <v>95</v>
      </c>
      <c r="C25" s="39" t="s">
        <v>67</v>
      </c>
      <c r="D25" s="42">
        <v>2</v>
      </c>
      <c r="E25" s="42">
        <v>2000</v>
      </c>
      <c r="F25" s="43">
        <f t="shared" si="1"/>
        <v>4000</v>
      </c>
      <c r="G25" s="38" t="s">
        <v>96</v>
      </c>
      <c r="H25" s="45" t="s">
        <v>67</v>
      </c>
      <c r="I25" s="162">
        <f>D25</f>
        <v>2</v>
      </c>
      <c r="J25" s="64">
        <v>7140</v>
      </c>
      <c r="K25" s="43">
        <f>I25*J25</f>
        <v>14280</v>
      </c>
      <c r="L25" s="2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56" customFormat="1" ht="14.4" x14ac:dyDescent="0.3">
      <c r="A26" s="17">
        <v>20</v>
      </c>
      <c r="B26" s="38"/>
      <c r="C26" s="39"/>
      <c r="D26" s="42"/>
      <c r="E26" s="42"/>
      <c r="F26" s="43"/>
      <c r="G26" s="38" t="s">
        <v>97</v>
      </c>
      <c r="H26" s="45" t="s">
        <v>67</v>
      </c>
      <c r="I26" s="63">
        <v>8</v>
      </c>
      <c r="J26" s="64">
        <v>313</v>
      </c>
      <c r="K26" s="43">
        <f>I26*J26</f>
        <v>2504</v>
      </c>
      <c r="L26" s="2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56" customFormat="1" ht="14.4" x14ac:dyDescent="0.3">
      <c r="A27" s="17">
        <v>21</v>
      </c>
      <c r="B27" s="38"/>
      <c r="C27" s="39"/>
      <c r="D27" s="42"/>
      <c r="E27" s="42"/>
      <c r="F27" s="43"/>
      <c r="G27" s="53" t="s">
        <v>88</v>
      </c>
      <c r="H27" s="54" t="s">
        <v>89</v>
      </c>
      <c r="I27" s="43">
        <v>1</v>
      </c>
      <c r="J27" s="57">
        <v>500</v>
      </c>
      <c r="K27" s="43">
        <f>I27*J27</f>
        <v>500</v>
      </c>
      <c r="L27" s="2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56" customFormat="1" ht="27.6" x14ac:dyDescent="0.3">
      <c r="A28" s="17">
        <v>22</v>
      </c>
      <c r="B28" s="38" t="s">
        <v>131</v>
      </c>
      <c r="C28" s="39" t="s">
        <v>85</v>
      </c>
      <c r="D28" s="42">
        <v>1</v>
      </c>
      <c r="E28" s="42">
        <v>3500</v>
      </c>
      <c r="F28" s="43">
        <f t="shared" si="1"/>
        <v>3500</v>
      </c>
      <c r="G28" s="65" t="s">
        <v>98</v>
      </c>
      <c r="H28" s="66" t="s">
        <v>67</v>
      </c>
      <c r="I28" s="67">
        <v>1</v>
      </c>
      <c r="J28" s="67">
        <f>980*0.8</f>
        <v>784</v>
      </c>
      <c r="K28" s="67">
        <f t="shared" ref="K28:K35" si="4">I28*J28</f>
        <v>784</v>
      </c>
      <c r="L28" s="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56" customFormat="1" ht="14.4" x14ac:dyDescent="0.3">
      <c r="A29" s="17">
        <v>23</v>
      </c>
      <c r="B29" s="38"/>
      <c r="C29" s="39"/>
      <c r="D29" s="42"/>
      <c r="E29" s="42"/>
      <c r="F29" s="43"/>
      <c r="G29" s="65" t="s">
        <v>99</v>
      </c>
      <c r="H29" s="66" t="s">
        <v>67</v>
      </c>
      <c r="I29" s="67">
        <v>2</v>
      </c>
      <c r="J29" s="67">
        <f>944*0.8</f>
        <v>755.2</v>
      </c>
      <c r="K29" s="67">
        <f t="shared" si="4"/>
        <v>1510.4</v>
      </c>
      <c r="L29" s="28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56" customFormat="1" ht="14.4" x14ac:dyDescent="0.3">
      <c r="A30" s="17">
        <v>24</v>
      </c>
      <c r="B30" s="38"/>
      <c r="C30" s="39"/>
      <c r="D30" s="42"/>
      <c r="E30" s="42"/>
      <c r="F30" s="43"/>
      <c r="G30" s="65" t="s">
        <v>140</v>
      </c>
      <c r="H30" s="66" t="s">
        <v>67</v>
      </c>
      <c r="I30" s="67">
        <v>1</v>
      </c>
      <c r="J30" s="67">
        <f>597*0.8</f>
        <v>477.6</v>
      </c>
      <c r="K30" s="67">
        <f t="shared" si="4"/>
        <v>477.6</v>
      </c>
      <c r="L30" s="28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56" customFormat="1" ht="14.4" x14ac:dyDescent="0.3">
      <c r="A31" s="17">
        <v>25</v>
      </c>
      <c r="B31" s="38"/>
      <c r="C31" s="39"/>
      <c r="D31" s="42"/>
      <c r="E31" s="42"/>
      <c r="F31" s="43"/>
      <c r="G31" s="50" t="s">
        <v>101</v>
      </c>
      <c r="H31" s="51" t="s">
        <v>67</v>
      </c>
      <c r="I31" s="42">
        <v>1</v>
      </c>
      <c r="J31" s="42">
        <v>1876.8</v>
      </c>
      <c r="K31" s="67">
        <f t="shared" si="4"/>
        <v>1876.8</v>
      </c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56" customFormat="1" ht="27.6" x14ac:dyDescent="0.3">
      <c r="A32" s="17">
        <v>26</v>
      </c>
      <c r="B32" s="38"/>
      <c r="C32" s="39"/>
      <c r="D32" s="42"/>
      <c r="E32" s="42"/>
      <c r="F32" s="43"/>
      <c r="G32" s="50" t="s">
        <v>213</v>
      </c>
      <c r="H32" s="51" t="s">
        <v>67</v>
      </c>
      <c r="I32" s="42">
        <v>1</v>
      </c>
      <c r="J32" s="42">
        <v>1400</v>
      </c>
      <c r="K32" s="67">
        <f t="shared" si="4"/>
        <v>1400</v>
      </c>
      <c r="L32" s="2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56" customFormat="1" ht="14.4" x14ac:dyDescent="0.3">
      <c r="A33" s="17">
        <v>27</v>
      </c>
      <c r="B33" s="38"/>
      <c r="C33" s="39"/>
      <c r="D33" s="42"/>
      <c r="E33" s="42"/>
      <c r="F33" s="43"/>
      <c r="G33" s="50" t="s">
        <v>103</v>
      </c>
      <c r="H33" s="51" t="s">
        <v>67</v>
      </c>
      <c r="I33" s="42">
        <v>4</v>
      </c>
      <c r="J33" s="42">
        <v>20</v>
      </c>
      <c r="K33" s="67">
        <f t="shared" si="4"/>
        <v>80</v>
      </c>
      <c r="L33" s="28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56" customFormat="1" ht="27.6" x14ac:dyDescent="0.3">
      <c r="A34" s="17">
        <v>28</v>
      </c>
      <c r="B34" s="38" t="s">
        <v>127</v>
      </c>
      <c r="C34" s="39" t="s">
        <v>67</v>
      </c>
      <c r="D34" s="42">
        <v>2</v>
      </c>
      <c r="E34" s="42">
        <v>500</v>
      </c>
      <c r="F34" s="43">
        <f t="shared" ref="F34" si="5">D34*E34</f>
        <v>1000</v>
      </c>
      <c r="G34" s="50" t="s">
        <v>128</v>
      </c>
      <c r="H34" s="51" t="s">
        <v>67</v>
      </c>
      <c r="I34" s="42">
        <v>1</v>
      </c>
      <c r="J34" s="42">
        <f>154*0.8</f>
        <v>123.2</v>
      </c>
      <c r="K34" s="67">
        <f t="shared" si="4"/>
        <v>123.2</v>
      </c>
      <c r="L34" s="28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56" customFormat="1" ht="14.4" x14ac:dyDescent="0.3">
      <c r="A35" s="17"/>
      <c r="B35" s="38"/>
      <c r="C35" s="39"/>
      <c r="D35" s="42"/>
      <c r="E35" s="42"/>
      <c r="F35" s="43"/>
      <c r="G35" s="50" t="s">
        <v>214</v>
      </c>
      <c r="H35" s="51" t="s">
        <v>67</v>
      </c>
      <c r="I35" s="42">
        <v>1</v>
      </c>
      <c r="J35" s="42">
        <v>960</v>
      </c>
      <c r="K35" s="67">
        <f t="shared" si="4"/>
        <v>960</v>
      </c>
      <c r="L35" s="2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56" customFormat="1" ht="14.4" x14ac:dyDescent="0.3">
      <c r="A36" s="17">
        <v>29</v>
      </c>
      <c r="B36" s="38"/>
      <c r="C36" s="39"/>
      <c r="D36" s="42"/>
      <c r="E36" s="42"/>
      <c r="F36" s="43"/>
      <c r="G36" s="53" t="s">
        <v>88</v>
      </c>
      <c r="H36" s="54" t="s">
        <v>89</v>
      </c>
      <c r="I36" s="43">
        <v>1</v>
      </c>
      <c r="J36" s="57">
        <v>500</v>
      </c>
      <c r="K36" s="43">
        <f>I36*J36</f>
        <v>500</v>
      </c>
      <c r="L36" s="28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56" customFormat="1" ht="27.6" x14ac:dyDescent="0.3">
      <c r="A37" s="17">
        <v>30</v>
      </c>
      <c r="B37" s="38" t="s">
        <v>104</v>
      </c>
      <c r="C37" s="39" t="s">
        <v>67</v>
      </c>
      <c r="D37" s="42">
        <v>54</v>
      </c>
      <c r="E37" s="42">
        <v>15</v>
      </c>
      <c r="F37" s="43">
        <f t="shared" si="1"/>
        <v>810</v>
      </c>
      <c r="G37" s="134" t="s">
        <v>152</v>
      </c>
      <c r="H37" s="161" t="s">
        <v>67</v>
      </c>
      <c r="I37" s="138">
        <v>8</v>
      </c>
      <c r="J37" s="138">
        <f>232</f>
        <v>232</v>
      </c>
      <c r="K37" s="67">
        <f t="shared" ref="K37:K43" si="6">I37*J37</f>
        <v>1856</v>
      </c>
      <c r="L37" s="28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56" customFormat="1" ht="27.6" x14ac:dyDescent="0.3">
      <c r="A38" s="17">
        <v>31</v>
      </c>
      <c r="B38" s="38"/>
      <c r="C38" s="39"/>
      <c r="D38" s="42"/>
      <c r="E38" s="42"/>
      <c r="F38" s="43"/>
      <c r="G38" s="134" t="s">
        <v>142</v>
      </c>
      <c r="H38" s="161" t="s">
        <v>67</v>
      </c>
      <c r="I38" s="138">
        <v>32</v>
      </c>
      <c r="J38" s="138">
        <v>78.099999999999994</v>
      </c>
      <c r="K38" s="67">
        <f t="shared" si="6"/>
        <v>2499.1999999999998</v>
      </c>
      <c r="L38" s="2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56" customFormat="1" ht="14.4" x14ac:dyDescent="0.3">
      <c r="A39" s="17"/>
      <c r="B39" s="38"/>
      <c r="C39" s="39"/>
      <c r="D39" s="42"/>
      <c r="E39" s="42"/>
      <c r="F39" s="43"/>
      <c r="G39" s="134" t="s">
        <v>143</v>
      </c>
      <c r="H39" s="161" t="s">
        <v>67</v>
      </c>
      <c r="I39" s="138">
        <v>16</v>
      </c>
      <c r="J39" s="138">
        <v>8.75</v>
      </c>
      <c r="K39" s="67">
        <f t="shared" si="6"/>
        <v>140</v>
      </c>
      <c r="L39" s="28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56" customFormat="1" ht="27.6" x14ac:dyDescent="0.3">
      <c r="A40" s="17">
        <v>32</v>
      </c>
      <c r="B40" s="38"/>
      <c r="C40" s="39"/>
      <c r="D40" s="42"/>
      <c r="E40" s="42"/>
      <c r="F40" s="43"/>
      <c r="G40" s="50" t="s">
        <v>153</v>
      </c>
      <c r="H40" s="51" t="s">
        <v>67</v>
      </c>
      <c r="I40" s="42">
        <v>12</v>
      </c>
      <c r="J40" s="42">
        <f>28/10</f>
        <v>2.8</v>
      </c>
      <c r="K40" s="67">
        <f t="shared" si="6"/>
        <v>33.599999999999994</v>
      </c>
      <c r="L40" s="28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56" customFormat="1" ht="14.4" x14ac:dyDescent="0.3">
      <c r="A41" s="17">
        <v>33</v>
      </c>
      <c r="B41" s="38"/>
      <c r="C41" s="39"/>
      <c r="D41" s="42"/>
      <c r="E41" s="42"/>
      <c r="F41" s="43"/>
      <c r="G41" s="50" t="s">
        <v>125</v>
      </c>
      <c r="H41" s="51" t="s">
        <v>67</v>
      </c>
      <c r="I41" s="42">
        <v>8</v>
      </c>
      <c r="J41" s="42">
        <v>40</v>
      </c>
      <c r="K41" s="67">
        <f t="shared" si="6"/>
        <v>320</v>
      </c>
      <c r="L41" s="28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56" customFormat="1" ht="14.4" x14ac:dyDescent="0.3">
      <c r="A42" s="17">
        <v>34</v>
      </c>
      <c r="B42" s="38"/>
      <c r="C42" s="39"/>
      <c r="D42" s="42"/>
      <c r="E42" s="42"/>
      <c r="F42" s="43"/>
      <c r="G42" s="50" t="s">
        <v>105</v>
      </c>
      <c r="H42" s="51" t="s">
        <v>67</v>
      </c>
      <c r="I42" s="42">
        <v>11</v>
      </c>
      <c r="J42" s="42">
        <v>0.98</v>
      </c>
      <c r="K42" s="67">
        <f t="shared" si="6"/>
        <v>10.78</v>
      </c>
      <c r="L42" s="28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56" customFormat="1" ht="14.4" x14ac:dyDescent="0.3">
      <c r="A43" s="17">
        <v>35</v>
      </c>
      <c r="B43" s="38"/>
      <c r="C43" s="39"/>
      <c r="D43" s="42"/>
      <c r="E43" s="42"/>
      <c r="F43" s="43"/>
      <c r="G43" s="50" t="s">
        <v>106</v>
      </c>
      <c r="H43" s="51" t="s">
        <v>67</v>
      </c>
      <c r="I43" s="42">
        <v>24</v>
      </c>
      <c r="J43" s="42">
        <v>1.27</v>
      </c>
      <c r="K43" s="67">
        <f t="shared" si="6"/>
        <v>30.48</v>
      </c>
      <c r="L43" s="2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56" customFormat="1" ht="14.4" x14ac:dyDescent="0.3">
      <c r="A44" s="17">
        <v>36</v>
      </c>
      <c r="B44" s="38" t="s">
        <v>110</v>
      </c>
      <c r="C44" s="39" t="s">
        <v>70</v>
      </c>
      <c r="D44" s="42">
        <v>4</v>
      </c>
      <c r="E44" s="42">
        <v>30</v>
      </c>
      <c r="F44" s="43">
        <f t="shared" si="1"/>
        <v>120</v>
      </c>
      <c r="G44" s="69" t="s">
        <v>192</v>
      </c>
      <c r="H44" s="70" t="s">
        <v>67</v>
      </c>
      <c r="I44" s="52">
        <v>2</v>
      </c>
      <c r="J44" s="71">
        <v>300</v>
      </c>
      <c r="K44" s="42">
        <f t="shared" ref="K44:K46" si="7">J44*I44</f>
        <v>600</v>
      </c>
      <c r="L44" s="2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56" customFormat="1" ht="14.4" x14ac:dyDescent="0.3">
      <c r="A45" s="17">
        <v>37</v>
      </c>
      <c r="B45" s="108"/>
      <c r="C45" s="39"/>
      <c r="D45" s="42"/>
      <c r="E45" s="42"/>
      <c r="F45" s="43"/>
      <c r="G45" s="69"/>
      <c r="H45" s="70"/>
      <c r="I45" s="52"/>
      <c r="J45" s="71"/>
      <c r="K45" s="42"/>
      <c r="L45" s="28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56" customFormat="1" ht="27.6" x14ac:dyDescent="0.3">
      <c r="A46" s="17">
        <v>38</v>
      </c>
      <c r="B46" s="108" t="s">
        <v>144</v>
      </c>
      <c r="C46" s="39" t="s">
        <v>85</v>
      </c>
      <c r="D46" s="42">
        <v>1</v>
      </c>
      <c r="E46" s="42">
        <v>3000</v>
      </c>
      <c r="F46" s="43">
        <f t="shared" si="1"/>
        <v>3000</v>
      </c>
      <c r="G46" s="69"/>
      <c r="H46" s="70"/>
      <c r="I46" s="52"/>
      <c r="J46" s="71"/>
      <c r="K46" s="42">
        <f t="shared" si="7"/>
        <v>0</v>
      </c>
      <c r="L46" s="68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56" customFormat="1" ht="27.6" x14ac:dyDescent="0.3">
      <c r="A47" s="17">
        <v>39</v>
      </c>
      <c r="B47" s="72" t="s">
        <v>112</v>
      </c>
      <c r="C47" s="73"/>
      <c r="D47" s="73"/>
      <c r="E47" s="74"/>
      <c r="F47" s="75">
        <f>SUM(F10:F46)</f>
        <v>28790</v>
      </c>
      <c r="G47" s="76" t="s">
        <v>113</v>
      </c>
      <c r="H47" s="73"/>
      <c r="I47" s="73"/>
      <c r="J47" s="73"/>
      <c r="K47" s="75">
        <f>SUM(K10:K46)</f>
        <v>53245.635999999999</v>
      </c>
      <c r="L47" s="68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56" customFormat="1" ht="14.4" x14ac:dyDescent="0.3">
      <c r="A48" s="17">
        <v>40</v>
      </c>
      <c r="B48" s="18" t="s">
        <v>114</v>
      </c>
      <c r="C48" s="37"/>
      <c r="D48" s="21"/>
      <c r="E48" s="21"/>
      <c r="F48" s="78"/>
      <c r="G48" s="79"/>
      <c r="H48" s="80"/>
      <c r="I48" s="21"/>
      <c r="J48" s="21"/>
      <c r="K48" s="21"/>
      <c r="L48" s="2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56" customFormat="1" ht="14.4" x14ac:dyDescent="0.3">
      <c r="A49" s="17">
        <v>41</v>
      </c>
      <c r="B49" s="119"/>
      <c r="C49" s="120"/>
      <c r="D49" s="43"/>
      <c r="E49" s="43"/>
      <c r="F49" s="42"/>
      <c r="G49" s="50"/>
      <c r="H49" s="51"/>
      <c r="I49" s="42"/>
      <c r="J49" s="83"/>
      <c r="K49" s="83">
        <f t="shared" ref="K49:K50" si="8">I49*J49</f>
        <v>0</v>
      </c>
      <c r="L49" s="28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56" customFormat="1" ht="14.4" x14ac:dyDescent="0.3">
      <c r="A50" s="17">
        <v>42</v>
      </c>
      <c r="B50" s="119" t="s">
        <v>147</v>
      </c>
      <c r="C50" s="120" t="s">
        <v>148</v>
      </c>
      <c r="D50" s="43">
        <v>2</v>
      </c>
      <c r="E50" s="43">
        <v>350</v>
      </c>
      <c r="F50" s="42">
        <f>D50*E50</f>
        <v>700</v>
      </c>
      <c r="G50" s="50"/>
      <c r="H50" s="51"/>
      <c r="I50" s="42"/>
      <c r="J50" s="83"/>
      <c r="K50" s="83">
        <f t="shared" si="8"/>
        <v>0</v>
      </c>
      <c r="L50" s="2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77" customFormat="1" ht="43.2" customHeight="1" x14ac:dyDescent="0.3">
      <c r="A51" s="17">
        <v>43</v>
      </c>
      <c r="B51" s="31" t="s">
        <v>115</v>
      </c>
      <c r="C51" s="32"/>
      <c r="D51" s="33"/>
      <c r="E51" s="33"/>
      <c r="F51" s="33">
        <f>SUM(F49:F50)</f>
        <v>700</v>
      </c>
      <c r="G51" s="76" t="s">
        <v>116</v>
      </c>
      <c r="H51" s="34"/>
      <c r="I51" s="33"/>
      <c r="J51" s="85"/>
      <c r="K51" s="75">
        <f>SUM(K49:K50)</f>
        <v>0</v>
      </c>
      <c r="L51" s="28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ht="14.4" x14ac:dyDescent="0.3">
      <c r="A52" s="17">
        <v>44</v>
      </c>
      <c r="B52" s="86"/>
      <c r="C52" s="87"/>
      <c r="D52" s="86"/>
      <c r="E52" s="87"/>
      <c r="F52" s="88"/>
      <c r="G52" s="89" t="s">
        <v>117</v>
      </c>
      <c r="H52" s="90"/>
      <c r="I52" s="91"/>
      <c r="J52" s="91"/>
      <c r="K52" s="92">
        <f>K51+K47+K8</f>
        <v>53245.635999999999</v>
      </c>
      <c r="L52" s="28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4" customFormat="1" ht="14.4" x14ac:dyDescent="0.3">
      <c r="A53" s="17">
        <v>45</v>
      </c>
      <c r="B53" s="89" t="s">
        <v>118</v>
      </c>
      <c r="C53" s="90"/>
      <c r="D53" s="93"/>
      <c r="E53" s="88"/>
      <c r="F53" s="94"/>
      <c r="G53" s="95" t="s">
        <v>119</v>
      </c>
      <c r="H53" s="96">
        <v>7.0000000000000007E-2</v>
      </c>
      <c r="I53" s="91"/>
      <c r="J53" s="91"/>
      <c r="K53" s="92">
        <f>K52*H53</f>
        <v>3727.1945200000005</v>
      </c>
      <c r="L53" s="28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4" customFormat="1" ht="14.4" x14ac:dyDescent="0.3">
      <c r="A54" s="17">
        <v>46</v>
      </c>
      <c r="B54" s="95"/>
      <c r="C54" s="97"/>
      <c r="D54" s="93"/>
      <c r="E54" s="88"/>
      <c r="F54" s="94"/>
      <c r="G54" s="98" t="s">
        <v>120</v>
      </c>
      <c r="H54" s="90"/>
      <c r="I54" s="91"/>
      <c r="J54" s="91"/>
      <c r="K54" s="92">
        <f>K52+K53</f>
        <v>56972.830519999996</v>
      </c>
      <c r="L54" s="28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4" customFormat="1" ht="14.4" x14ac:dyDescent="0.3">
      <c r="A55" s="17">
        <v>47</v>
      </c>
      <c r="B55" s="98" t="s">
        <v>121</v>
      </c>
      <c r="C55" s="99"/>
      <c r="D55" s="93"/>
      <c r="E55" s="21"/>
      <c r="F55" s="94">
        <f>F53+F47</f>
        <v>28790</v>
      </c>
      <c r="G55" s="98" t="s">
        <v>122</v>
      </c>
      <c r="H55" s="99"/>
      <c r="I55" s="91"/>
      <c r="J55" s="91"/>
      <c r="K55" s="92">
        <f>F55+K54</f>
        <v>85762.830519999989</v>
      </c>
      <c r="L55" s="28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ht="14.4" x14ac:dyDescent="0.3">
      <c r="A56" s="17">
        <v>48</v>
      </c>
      <c r="B56" s="100"/>
      <c r="C56" s="99"/>
      <c r="D56" s="100"/>
      <c r="E56" s="99"/>
      <c r="F56" s="100"/>
      <c r="G56" s="98" t="s">
        <v>123</v>
      </c>
      <c r="H56" s="99"/>
      <c r="I56" s="91"/>
      <c r="J56" s="91"/>
      <c r="K56" s="92">
        <f>K57/6</f>
        <v>17152.566103999998</v>
      </c>
      <c r="L56" s="28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ht="14.4" x14ac:dyDescent="0.3">
      <c r="A57" s="17">
        <v>49</v>
      </c>
      <c r="B57" s="100"/>
      <c r="C57" s="99"/>
      <c r="D57" s="100"/>
      <c r="E57" s="99"/>
      <c r="F57" s="100"/>
      <c r="G57" s="98" t="s">
        <v>124</v>
      </c>
      <c r="H57" s="99"/>
      <c r="I57" s="91"/>
      <c r="J57" s="91"/>
      <c r="K57" s="92">
        <f>K55*1.2</f>
        <v>102915.39662399999</v>
      </c>
      <c r="L57" s="28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56" customFormat="1" ht="14.4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2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5" s="56" customFormat="1" ht="14.4" x14ac:dyDescent="0.3">
      <c r="A59"/>
      <c r="B59"/>
      <c r="C59"/>
      <c r="D59"/>
      <c r="E59"/>
      <c r="F59"/>
      <c r="G59"/>
      <c r="H59" s="12"/>
      <c r="I59" s="12"/>
      <c r="J59" s="12"/>
      <c r="K59" s="28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5" s="84" customFormat="1" ht="14.4" x14ac:dyDescent="0.3">
      <c r="A60"/>
      <c r="B60"/>
      <c r="C60"/>
      <c r="D60"/>
      <c r="E60"/>
      <c r="F60"/>
      <c r="G60"/>
      <c r="H60" s="12"/>
      <c r="I60" s="12"/>
      <c r="J60" s="12"/>
      <c r="K60" s="28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5" s="84" customFormat="1" ht="14.4" x14ac:dyDescent="0.3">
      <c r="A61"/>
      <c r="B61"/>
      <c r="C61"/>
      <c r="D61"/>
      <c r="E61"/>
      <c r="F61"/>
      <c r="G61"/>
      <c r="H61" s="12"/>
      <c r="I61" s="12"/>
      <c r="J61" s="12"/>
      <c r="K61" s="28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5" s="77" customFormat="1" ht="14.4" x14ac:dyDescent="0.3">
      <c r="A62"/>
      <c r="B62"/>
      <c r="C62"/>
      <c r="D62"/>
      <c r="E62"/>
      <c r="F62"/>
      <c r="G62"/>
      <c r="H62" s="12"/>
      <c r="I62" s="12"/>
      <c r="J62" s="12"/>
      <c r="K62" s="28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5" s="77" customFormat="1" ht="14.4" x14ac:dyDescent="0.3">
      <c r="A63"/>
      <c r="B63"/>
      <c r="C63"/>
      <c r="D63"/>
      <c r="E63"/>
      <c r="F63"/>
      <c r="G63"/>
      <c r="H63" s="12"/>
      <c r="I63" s="12"/>
      <c r="J63" s="12"/>
      <c r="K63" s="28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5" s="77" customFormat="1" ht="14.4" x14ac:dyDescent="0.3">
      <c r="A64"/>
      <c r="B64"/>
      <c r="C64"/>
      <c r="D64"/>
      <c r="E64"/>
      <c r="F64"/>
      <c r="G64"/>
      <c r="H64"/>
      <c r="I64" s="12"/>
      <c r="J64" s="12"/>
      <c r="K64" s="12"/>
      <c r="L64" s="28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pans="1:35" s="77" customFormat="1" ht="14.4" x14ac:dyDescent="0.3">
      <c r="A65"/>
      <c r="B65"/>
      <c r="C65"/>
      <c r="D65"/>
      <c r="E65"/>
      <c r="F65"/>
      <c r="G65"/>
      <c r="H65"/>
      <c r="I65" s="12"/>
      <c r="J65" s="12"/>
      <c r="K65" s="12"/>
      <c r="L65" s="28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1:35" s="56" customFormat="1" ht="14.4" x14ac:dyDescent="0.3">
      <c r="A66"/>
      <c r="B66"/>
      <c r="C66"/>
      <c r="D66"/>
      <c r="E66"/>
      <c r="F66"/>
      <c r="G66"/>
      <c r="H66"/>
      <c r="I66" s="12"/>
      <c r="J66" s="12"/>
      <c r="K66" s="12"/>
      <c r="L66" s="2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s="84" customFormat="1" ht="14.4" x14ac:dyDescent="0.3">
      <c r="A67"/>
      <c r="B67"/>
      <c r="C67"/>
      <c r="D67"/>
      <c r="E67"/>
      <c r="F67"/>
      <c r="G67"/>
      <c r="H67"/>
      <c r="I67" s="12"/>
      <c r="J67" s="12"/>
      <c r="K67" s="12"/>
      <c r="L67" s="28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pans="1:35" s="84" customFormat="1" ht="14.4" x14ac:dyDescent="0.3">
      <c r="A68"/>
      <c r="B68"/>
      <c r="C68"/>
      <c r="D68"/>
      <c r="E68"/>
      <c r="F68"/>
      <c r="G68"/>
      <c r="H68"/>
      <c r="I68" s="12"/>
      <c r="J68" s="12"/>
      <c r="K68" s="12"/>
      <c r="L68" s="2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pans="1:35" s="84" customFormat="1" ht="14.4" x14ac:dyDescent="0.3">
      <c r="A69"/>
      <c r="B69"/>
      <c r="C69"/>
      <c r="D69"/>
      <c r="E69"/>
      <c r="F69"/>
      <c r="G69"/>
      <c r="H69"/>
      <c r="I69" s="12"/>
      <c r="J69" s="12"/>
      <c r="K69" s="12"/>
      <c r="L69" s="28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pans="1:35" s="84" customFormat="1" ht="14.4" x14ac:dyDescent="0.3">
      <c r="A70"/>
      <c r="B70"/>
      <c r="C70"/>
      <c r="D70"/>
      <c r="E70"/>
      <c r="F70"/>
      <c r="G70"/>
      <c r="H70"/>
      <c r="I70" s="12"/>
      <c r="J70" s="12"/>
      <c r="K70" s="12"/>
      <c r="L70" s="28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s="84" customFormat="1" ht="14.4" x14ac:dyDescent="0.3">
      <c r="A71"/>
      <c r="B71"/>
      <c r="C71"/>
      <c r="D71"/>
      <c r="E71"/>
      <c r="F71"/>
      <c r="G71"/>
      <c r="H71"/>
      <c r="I71" s="12"/>
      <c r="J71" s="12"/>
      <c r="K71" s="12"/>
      <c r="L71" s="10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pans="1:35" s="84" customFormat="1" ht="14.4" x14ac:dyDescent="0.3">
      <c r="A72"/>
      <c r="B72"/>
      <c r="C72"/>
      <c r="D72"/>
      <c r="E72"/>
      <c r="F72"/>
      <c r="G72"/>
      <c r="H72"/>
      <c r="I72" s="12"/>
      <c r="J72" s="12"/>
      <c r="K72" s="1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s="103" customFormat="1" ht="14.4" x14ac:dyDescent="0.3">
      <c r="A73"/>
      <c r="B73"/>
      <c r="C73"/>
      <c r="D73"/>
      <c r="E73"/>
      <c r="F73"/>
      <c r="G73"/>
      <c r="H73"/>
      <c r="I73" s="12"/>
      <c r="J73" s="12"/>
      <c r="K73" s="12"/>
      <c r="L73" s="84"/>
    </row>
    <row r="74" spans="1:35" s="103" customFormat="1" ht="14.4" x14ac:dyDescent="0.3">
      <c r="A74"/>
      <c r="B74"/>
      <c r="C74"/>
      <c r="D74"/>
      <c r="E74"/>
      <c r="F74"/>
      <c r="G74"/>
      <c r="H74"/>
      <c r="I74" s="12"/>
      <c r="J74" s="12"/>
      <c r="K74" s="12"/>
      <c r="L74" s="84"/>
    </row>
    <row r="75" spans="1:35" s="103" customFormat="1" ht="14.4" x14ac:dyDescent="0.3">
      <c r="A75"/>
      <c r="B75"/>
      <c r="C75"/>
      <c r="D75"/>
      <c r="E75"/>
      <c r="F75"/>
      <c r="G75"/>
      <c r="H75"/>
      <c r="I75" s="12"/>
      <c r="J75" s="12"/>
      <c r="K75" s="12"/>
      <c r="L75" s="84"/>
    </row>
    <row r="76" spans="1:35" s="103" customFormat="1" ht="14.4" x14ac:dyDescent="0.3">
      <c r="A76"/>
      <c r="B76"/>
      <c r="C76"/>
      <c r="D76"/>
      <c r="E76"/>
      <c r="F76"/>
      <c r="G76"/>
      <c r="H76"/>
      <c r="I76" s="12"/>
      <c r="J76" s="12"/>
      <c r="K76" s="12"/>
      <c r="L76" s="84"/>
    </row>
    <row r="77" spans="1:35" s="103" customFormat="1" ht="14.4" x14ac:dyDescent="0.3">
      <c r="A77"/>
      <c r="B77"/>
      <c r="C77"/>
      <c r="D77"/>
      <c r="E77"/>
      <c r="F77"/>
      <c r="G77"/>
      <c r="H77"/>
      <c r="I77" s="12"/>
      <c r="J77" s="12"/>
      <c r="K77" s="12"/>
      <c r="L77" s="84"/>
      <c r="M77" s="104"/>
    </row>
    <row r="78" spans="1:35" s="103" customFormat="1" ht="14.4" x14ac:dyDescent="0.3">
      <c r="A78"/>
      <c r="B78"/>
      <c r="C78"/>
      <c r="D78"/>
      <c r="E78"/>
      <c r="F78"/>
      <c r="G78"/>
      <c r="H78"/>
      <c r="I78" s="12"/>
      <c r="J78" s="12"/>
      <c r="K78" s="12"/>
      <c r="L78" s="12"/>
      <c r="M78" s="105"/>
    </row>
    <row r="79" spans="1:35" s="103" customFormat="1" ht="31.5" customHeight="1" x14ac:dyDescent="0.3">
      <c r="A79"/>
      <c r="B79"/>
      <c r="C79"/>
      <c r="D79"/>
      <c r="E79"/>
      <c r="F79"/>
      <c r="G79"/>
      <c r="H79"/>
      <c r="I79" s="12"/>
      <c r="J79" s="12"/>
      <c r="K79" s="12"/>
      <c r="L79" s="12"/>
    </row>
    <row r="80" spans="1:35" ht="14.4" x14ac:dyDescent="0.3">
      <c r="A80"/>
      <c r="B80"/>
      <c r="C80"/>
      <c r="D80"/>
      <c r="E80"/>
      <c r="F80"/>
      <c r="G80"/>
      <c r="H80"/>
      <c r="O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/>
      <c r="C84"/>
      <c r="D84"/>
      <c r="E84"/>
      <c r="F84"/>
      <c r="G84"/>
      <c r="H84"/>
    </row>
    <row r="85" spans="1:8" ht="14.4" x14ac:dyDescent="0.3">
      <c r="A85"/>
      <c r="B85"/>
      <c r="C85"/>
      <c r="D85"/>
      <c r="E85"/>
      <c r="F85"/>
      <c r="G85"/>
      <c r="H85"/>
    </row>
    <row r="86" spans="1:8" ht="14.4" x14ac:dyDescent="0.3">
      <c r="A86"/>
      <c r="B86"/>
      <c r="C86"/>
      <c r="D86"/>
      <c r="E86"/>
      <c r="F86"/>
      <c r="G86"/>
      <c r="H86"/>
    </row>
    <row r="87" spans="1:8" ht="14.4" x14ac:dyDescent="0.3">
      <c r="A87"/>
      <c r="B87"/>
      <c r="C87"/>
      <c r="D87"/>
      <c r="E87"/>
      <c r="F87"/>
      <c r="G87"/>
      <c r="H87"/>
    </row>
    <row r="88" spans="1:8" ht="14.4" x14ac:dyDescent="0.3">
      <c r="A88"/>
      <c r="B88"/>
      <c r="C88"/>
      <c r="D88"/>
      <c r="E88"/>
      <c r="F88"/>
      <c r="G88"/>
      <c r="H88"/>
    </row>
    <row r="89" spans="1:8" ht="14.4" x14ac:dyDescent="0.3">
      <c r="A89"/>
      <c r="B89"/>
      <c r="C89"/>
      <c r="D89"/>
      <c r="E89"/>
      <c r="F89"/>
      <c r="G89"/>
      <c r="H89"/>
    </row>
    <row r="90" spans="1:8" ht="14.4" x14ac:dyDescent="0.3">
      <c r="A90"/>
      <c r="B90"/>
      <c r="C90"/>
      <c r="D90"/>
      <c r="E90"/>
      <c r="F90"/>
      <c r="G90"/>
      <c r="H90"/>
    </row>
    <row r="91" spans="1:8" ht="14.4" x14ac:dyDescent="0.3">
      <c r="A91"/>
      <c r="B91"/>
      <c r="C91"/>
      <c r="D91"/>
      <c r="E91"/>
      <c r="F91"/>
      <c r="G91"/>
      <c r="H91"/>
    </row>
    <row r="92" spans="1:8" ht="14.4" x14ac:dyDescent="0.3">
      <c r="A92"/>
      <c r="B92"/>
      <c r="C92"/>
      <c r="D92"/>
      <c r="E92"/>
      <c r="F92"/>
      <c r="G92"/>
      <c r="H92"/>
    </row>
    <row r="93" spans="1:8" ht="14.4" x14ac:dyDescent="0.3">
      <c r="A93"/>
      <c r="B93"/>
      <c r="C93"/>
      <c r="D93"/>
      <c r="E93"/>
      <c r="F93"/>
      <c r="G93"/>
      <c r="H93"/>
    </row>
    <row r="94" spans="1:8" ht="14.4" x14ac:dyDescent="0.3">
      <c r="A94"/>
      <c r="B94"/>
      <c r="C94"/>
      <c r="D94"/>
      <c r="E94"/>
      <c r="F94"/>
      <c r="G94"/>
      <c r="H94"/>
    </row>
    <row r="95" spans="1:8" ht="14.4" x14ac:dyDescent="0.3">
      <c r="A95"/>
      <c r="B95"/>
      <c r="C95"/>
      <c r="D95"/>
      <c r="E95"/>
      <c r="F95"/>
      <c r="G95"/>
      <c r="H95"/>
    </row>
    <row r="96" spans="1:8" ht="14.4" x14ac:dyDescent="0.3">
      <c r="A96"/>
      <c r="B96"/>
      <c r="C96"/>
      <c r="D96"/>
      <c r="E96"/>
      <c r="F96"/>
      <c r="G96"/>
      <c r="H96"/>
    </row>
    <row r="97" spans="1:15" ht="14.4" x14ac:dyDescent="0.3">
      <c r="A97"/>
      <c r="B97"/>
      <c r="C97"/>
      <c r="D97"/>
      <c r="E97"/>
      <c r="F97"/>
      <c r="G97"/>
      <c r="H97"/>
    </row>
    <row r="98" spans="1:15" ht="14.4" x14ac:dyDescent="0.3">
      <c r="A98"/>
      <c r="B98"/>
      <c r="C98"/>
      <c r="D98"/>
      <c r="E98"/>
      <c r="F98"/>
      <c r="G98"/>
      <c r="H98"/>
    </row>
    <row r="99" spans="1:15" ht="14.4" x14ac:dyDescent="0.3">
      <c r="A99"/>
      <c r="B99"/>
      <c r="C99"/>
      <c r="D99"/>
      <c r="E99"/>
      <c r="F99"/>
      <c r="G99"/>
      <c r="H99"/>
    </row>
    <row r="100" spans="1:15" ht="14.4" x14ac:dyDescent="0.3">
      <c r="A100"/>
      <c r="B100"/>
      <c r="C100"/>
      <c r="D100"/>
      <c r="E100"/>
      <c r="F100"/>
      <c r="G100"/>
      <c r="H100"/>
    </row>
    <row r="101" spans="1:15" ht="14.4" x14ac:dyDescent="0.3">
      <c r="A101"/>
      <c r="B101"/>
      <c r="C101"/>
      <c r="D101"/>
      <c r="E101"/>
      <c r="F101"/>
      <c r="G101"/>
      <c r="H101"/>
    </row>
    <row r="102" spans="1:15" ht="14.4" x14ac:dyDescent="0.3">
      <c r="A102"/>
    </row>
    <row r="103" spans="1:15" ht="14.4" x14ac:dyDescent="0.3">
      <c r="A103"/>
    </row>
    <row r="104" spans="1:15" ht="14.4" x14ac:dyDescent="0.3">
      <c r="A104"/>
    </row>
    <row r="105" spans="1:15" ht="14.4" x14ac:dyDescent="0.3">
      <c r="A105"/>
    </row>
    <row r="109" spans="1:15" x14ac:dyDescent="0.3">
      <c r="L109" s="41"/>
    </row>
    <row r="110" spans="1:15" x14ac:dyDescent="0.3">
      <c r="L110" s="41"/>
    </row>
    <row r="111" spans="1:15" s="41" customFormat="1" x14ac:dyDescent="0.3">
      <c r="A111" s="16"/>
      <c r="B111" s="12"/>
      <c r="C111" s="12"/>
      <c r="D111" s="12"/>
      <c r="E111" s="16"/>
      <c r="F111" s="12"/>
      <c r="G111" s="12"/>
      <c r="H111" s="12"/>
      <c r="I111" s="12"/>
      <c r="J111" s="12"/>
      <c r="K111" s="12"/>
      <c r="O111" s="12"/>
    </row>
    <row r="112" spans="1:15" s="41" customFormat="1" x14ac:dyDescent="0.3">
      <c r="A112" s="16"/>
      <c r="B112" s="12"/>
      <c r="C112" s="12"/>
      <c r="D112" s="12"/>
      <c r="E112" s="16"/>
      <c r="F112" s="12"/>
      <c r="G112" s="12"/>
      <c r="H112" s="12"/>
      <c r="I112" s="12"/>
      <c r="J112" s="12"/>
      <c r="K112" s="12"/>
    </row>
    <row r="113" spans="1:15" s="41" customFormat="1" x14ac:dyDescent="0.3">
      <c r="A113" s="16"/>
      <c r="B113" s="12"/>
      <c r="C113" s="12"/>
      <c r="D113" s="12"/>
      <c r="E113" s="16"/>
      <c r="F113" s="12"/>
      <c r="G113" s="12"/>
      <c r="H113" s="12"/>
      <c r="I113" s="12"/>
      <c r="J113" s="12"/>
      <c r="K113" s="12"/>
    </row>
    <row r="114" spans="1:15" s="41" customFormat="1" x14ac:dyDescent="0.3">
      <c r="A114" s="16"/>
      <c r="B114" s="12"/>
      <c r="C114" s="12"/>
      <c r="D114" s="12"/>
      <c r="E114" s="16"/>
      <c r="F114" s="12"/>
      <c r="G114" s="12"/>
      <c r="H114" s="12"/>
      <c r="I114" s="12"/>
      <c r="J114" s="12"/>
      <c r="K114" s="12"/>
      <c r="L114" s="84"/>
    </row>
    <row r="115" spans="1:15" s="41" customFormat="1" x14ac:dyDescent="0.3">
      <c r="A115" s="16"/>
      <c r="B115" s="12"/>
      <c r="C115" s="12"/>
      <c r="D115" s="12"/>
      <c r="E115" s="16"/>
      <c r="F115" s="12"/>
      <c r="G115" s="12"/>
      <c r="H115" s="12"/>
      <c r="I115" s="12"/>
      <c r="J115" s="12"/>
      <c r="K115" s="12"/>
      <c r="L115" s="84"/>
    </row>
    <row r="116" spans="1:15" s="84" customFormat="1" x14ac:dyDescent="0.3">
      <c r="A116" s="16"/>
      <c r="B116" s="12"/>
      <c r="C116" s="12"/>
      <c r="D116" s="12"/>
      <c r="E116" s="16"/>
      <c r="F116" s="12"/>
      <c r="G116" s="12"/>
      <c r="H116" s="12"/>
      <c r="I116" s="12"/>
      <c r="J116" s="12"/>
      <c r="K116" s="12"/>
      <c r="L116" s="106"/>
      <c r="O116" s="41"/>
    </row>
    <row r="117" spans="1:15" s="84" customFormat="1" x14ac:dyDescent="0.3">
      <c r="A117" s="16"/>
      <c r="B117" s="12"/>
      <c r="C117" s="12"/>
      <c r="D117" s="12"/>
      <c r="E117" s="16"/>
      <c r="F117" s="12"/>
      <c r="G117" s="12"/>
      <c r="H117" s="12"/>
      <c r="I117" s="12"/>
      <c r="J117" s="12"/>
      <c r="K117" s="12"/>
      <c r="L117" s="106"/>
    </row>
    <row r="118" spans="1:15" s="106" customFormat="1" ht="29.7" customHeight="1" x14ac:dyDescent="0.3">
      <c r="A118" s="16"/>
      <c r="B118" s="12"/>
      <c r="C118" s="12"/>
      <c r="D118" s="12"/>
      <c r="E118" s="16"/>
      <c r="F118" s="12"/>
      <c r="G118" s="12"/>
      <c r="H118" s="12"/>
      <c r="I118" s="12"/>
      <c r="J118" s="12"/>
      <c r="K118" s="12"/>
      <c r="O118" s="84"/>
    </row>
    <row r="119" spans="1:15" s="106" customFormat="1" ht="29.7" customHeight="1" x14ac:dyDescent="0.3">
      <c r="A119" s="16"/>
      <c r="B119" s="12"/>
      <c r="C119" s="12"/>
      <c r="D119" s="12"/>
      <c r="E119" s="16"/>
      <c r="F119" s="12"/>
      <c r="G119" s="12"/>
      <c r="H119" s="12"/>
      <c r="I119" s="12"/>
      <c r="J119" s="12"/>
      <c r="K119" s="12"/>
      <c r="L119" s="12"/>
    </row>
    <row r="120" spans="1:15" s="106" customFormat="1" ht="29.7" customHeight="1" x14ac:dyDescent="0.3">
      <c r="A120" s="16"/>
      <c r="B120" s="12"/>
      <c r="C120" s="12"/>
      <c r="D120" s="12"/>
      <c r="E120" s="16"/>
      <c r="F120" s="12"/>
      <c r="G120" s="12"/>
      <c r="H120" s="12"/>
      <c r="I120" s="12"/>
      <c r="J120" s="12"/>
      <c r="K120" s="12"/>
      <c r="L120" s="107"/>
    </row>
    <row r="121" spans="1:15" x14ac:dyDescent="0.3">
      <c r="L121" s="107"/>
      <c r="O121" s="106"/>
    </row>
    <row r="122" spans="1:15" s="107" customFormat="1" x14ac:dyDescent="0.3">
      <c r="A122" s="16"/>
      <c r="B122" s="12"/>
      <c r="C122" s="12"/>
      <c r="D122" s="12"/>
      <c r="E122" s="16"/>
      <c r="F122" s="12"/>
      <c r="G122" s="12"/>
      <c r="H122" s="12"/>
      <c r="I122" s="12"/>
      <c r="J122" s="12"/>
      <c r="K122" s="12"/>
      <c r="O122" s="12"/>
    </row>
    <row r="123" spans="1:15" s="107" customFormat="1" x14ac:dyDescent="0.3">
      <c r="A123" s="16"/>
      <c r="B123" s="12"/>
      <c r="C123" s="12"/>
      <c r="D123" s="12"/>
      <c r="E123" s="16"/>
      <c r="F123" s="12"/>
      <c r="G123" s="12"/>
      <c r="H123" s="12"/>
      <c r="I123" s="12"/>
      <c r="J123" s="12"/>
      <c r="K123" s="12"/>
      <c r="L123" s="12"/>
    </row>
    <row r="124" spans="1:15" s="107" customFormat="1" x14ac:dyDescent="0.3">
      <c r="A124" s="16"/>
      <c r="B124" s="12"/>
      <c r="C124" s="12"/>
      <c r="D124" s="12"/>
      <c r="E124" s="16"/>
      <c r="F124" s="12"/>
      <c r="G124" s="12"/>
      <c r="H124" s="12"/>
      <c r="I124" s="12"/>
      <c r="J124" s="12"/>
      <c r="K124" s="12"/>
      <c r="L124" s="12"/>
    </row>
    <row r="125" spans="1:15" x14ac:dyDescent="0.3">
      <c r="O125" s="107"/>
    </row>
  </sheetData>
  <mergeCells count="3">
    <mergeCell ref="A1:J1"/>
    <mergeCell ref="A2:K2"/>
    <mergeCell ref="A3:K4"/>
  </mergeCells>
  <hyperlinks>
    <hyperlink ref="A1:J1" location="Загальна!A1" display="Загальна" xr:uid="{C391B003-E606-4D20-AF33-27960FC3E1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18</vt:i4>
      </vt:variant>
    </vt:vector>
  </HeadingPairs>
  <TitlesOfParts>
    <vt:vector size="18" baseType="lpstr">
      <vt:lpstr>Загальна</vt:lpstr>
      <vt:lpstr>Ужгород вул. Фединця, 47</vt:lpstr>
      <vt:lpstr>Суми пл.Незалежності 3</vt:lpstr>
      <vt:lpstr>Харків вул. Г.Сковороди 67-69</vt:lpstr>
      <vt:lpstr>ІФ вул. Незалежності, 10а</vt:lpstr>
      <vt:lpstr>Дніпро просп. Яворницького Дмит</vt:lpstr>
      <vt:lpstr>Запоріжжя просп. Соборний, 170</vt:lpstr>
      <vt:lpstr>Кропивницький вул. Велика Персп</vt:lpstr>
      <vt:lpstr> Одеса вул. Італійська, 51</vt:lpstr>
      <vt:lpstr>Миколаїв вул. Соборна, 12в</vt:lpstr>
      <vt:lpstr>Полтава вул. Європейська, 21</vt:lpstr>
      <vt:lpstr>Полтава вул. Європейська, 66</vt:lpstr>
      <vt:lpstr>Чернівці пл. Соборна, 10</vt:lpstr>
      <vt:lpstr>Хмельницький вул. Проскурівська</vt:lpstr>
      <vt:lpstr>Вінниця пр. Коцюбинського, 28</vt:lpstr>
      <vt:lpstr>Рівне вул. Міцкевича, 32</vt:lpstr>
      <vt:lpstr>Чернігів пр. Миру, 32</vt:lpstr>
      <vt:lpstr>Київ вул. Хрещатик,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TSYHANOK VADYM</dc:creator>
  <cp:lastModifiedBy>TSYHANOK VADYM</cp:lastModifiedBy>
  <dcterms:created xsi:type="dcterms:W3CDTF">2015-06-05T18:17:20Z</dcterms:created>
  <dcterms:modified xsi:type="dcterms:W3CDTF">2026-08-18T13:37:31Z</dcterms:modified>
</cp:coreProperties>
</file>