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rp\hq\UsersRTL\vtsyhanok\Desktop\"/>
    </mc:Choice>
  </mc:AlternateContent>
  <xr:revisionPtr revIDLastSave="0" documentId="13_ncr:1_{D64F31EC-E3D1-4E1B-A6A0-4904234636C8}" xr6:coauthVersionLast="47" xr6:coauthVersionMax="47" xr10:uidLastSave="{00000000-0000-0000-0000-000000000000}"/>
  <bookViews>
    <workbookView xWindow="-108" yWindow="-108" windowWidth="23256" windowHeight="12456" xr2:uid="{9EB3B207-9B22-4805-AA0B-98E9DBC9E06F}"/>
  </bookViews>
  <sheets>
    <sheet name="Харків П.Шлях 1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9" i="1" l="1"/>
  <c r="E19" i="1"/>
  <c r="E29" i="1"/>
  <c r="G35" i="1" l="1"/>
  <c r="G8" i="1"/>
  <c r="K34" i="1"/>
  <c r="L34" i="1" s="1"/>
  <c r="K33" i="1"/>
  <c r="L33" i="1" s="1"/>
  <c r="K32" i="1"/>
  <c r="L32" i="1" s="1"/>
  <c r="G32" i="1"/>
  <c r="J20" i="1"/>
  <c r="L20" i="1" s="1"/>
  <c r="L41" i="1"/>
  <c r="G41" i="1"/>
  <c r="K40" i="1"/>
  <c r="L40" i="1" s="1"/>
  <c r="G40" i="1"/>
  <c r="L39" i="1"/>
  <c r="G39" i="1"/>
  <c r="L36" i="1"/>
  <c r="G36" i="1"/>
  <c r="L31" i="1"/>
  <c r="G31" i="1"/>
  <c r="J30" i="1"/>
  <c r="L30" i="1" s="1"/>
  <c r="K29" i="1"/>
  <c r="J29" i="1"/>
  <c r="G29" i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G23" i="1"/>
  <c r="K21" i="1"/>
  <c r="E21" i="1"/>
  <c r="K19" i="1"/>
  <c r="L18" i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  <c r="G12" i="1"/>
  <c r="G9" i="1"/>
  <c r="L9" i="1"/>
  <c r="L7" i="1"/>
  <c r="L6" i="1"/>
  <c r="G7" i="1"/>
  <c r="G6" i="1"/>
  <c r="L42" i="1" l="1"/>
  <c r="G42" i="1"/>
  <c r="L10" i="1"/>
  <c r="G10" i="1"/>
  <c r="L29" i="1"/>
  <c r="L19" i="1"/>
  <c r="G21" i="1"/>
  <c r="J22" i="1"/>
  <c r="L22" i="1" s="1"/>
  <c r="G19" i="1"/>
  <c r="J21" i="1"/>
  <c r="L21" i="1" s="1"/>
  <c r="G37" i="1" l="1"/>
  <c r="G43" i="1" s="1"/>
  <c r="L37" i="1"/>
  <c r="L43" i="1" s="1"/>
  <c r="L44" i="1" s="1"/>
  <c r="L45" i="1" s="1"/>
  <c r="G46" i="1" l="1"/>
  <c r="L46" i="1" s="1"/>
  <c r="L48" i="1" s="1"/>
  <c r="L47" i="1" s="1"/>
</calcChain>
</file>

<file path=xl/sharedStrings.xml><?xml version="1.0" encoding="utf-8"?>
<sst xmlns="http://schemas.openxmlformats.org/spreadsheetml/2006/main" count="117" uniqueCount="79">
  <si>
    <t>Дефектний акт м.Харків, вул.Полтавський Шлях 148/2</t>
  </si>
  <si>
    <t>№ з/п</t>
  </si>
  <si>
    <t>Найменування робіт</t>
  </si>
  <si>
    <t>Од. вим.</t>
  </si>
  <si>
    <t>Об"єм на одиницю виміру</t>
  </si>
  <si>
    <t>Ціна за одиницю виміру (без ПДВ), грн.</t>
  </si>
  <si>
    <t>Вартість всього (без ПДВ), грн.</t>
  </si>
  <si>
    <t>Найменування матеріалів</t>
  </si>
  <si>
    <t>Один.          вим.</t>
  </si>
  <si>
    <t>Кількість  матеріалів на Об'єм робіт</t>
  </si>
  <si>
    <t>Ціна за одиницю виміру  (без ПДВ), грн.</t>
  </si>
  <si>
    <t>Вартість  всього (без ПДВ), грн.</t>
  </si>
  <si>
    <t>шт</t>
  </si>
  <si>
    <t>Стретс 17мік*50см вага нетто 2,346 (+/-2%)кг макс. Довж палетування 600м.п. Непрозорий, чорний</t>
  </si>
  <si>
    <t>Гофрокартон 2-х шаровий v2 1,05х10 м 10,5 кв.м</t>
  </si>
  <si>
    <t>рул</t>
  </si>
  <si>
    <t>Клейка стрічка 45 мм 200 м 40 мкм</t>
  </si>
  <si>
    <t>чол./год.</t>
  </si>
  <si>
    <t>ІТОГО  ВАРТІСТЬ ДЕМОНТАЖНИХ РОБІТ, грн. (без ПДВ):</t>
  </si>
  <si>
    <t>ІТОГО  ВАРТІСТЬ МАТЕРІАЛІВ, грн.      (без ПДВ):</t>
  </si>
  <si>
    <t>Монтажні роботи</t>
  </si>
  <si>
    <t>Монтаж перегродки з ГКЛ  (каркас+ГКЛ, зароблення швів)</t>
  </si>
  <si>
    <t>м2</t>
  </si>
  <si>
    <t>Профіль BauGut ARMOSTEEL UW 75/3 м 0,5 мм</t>
  </si>
  <si>
    <t>Профіль BauGut ARMOSTEEL CW 75/3 м 0,5 мм</t>
  </si>
  <si>
    <t>Гіпсокартон звичайний Knauf 2500x1200х9,5 мм 3 кв. м</t>
  </si>
  <si>
    <t>Підвіс П-подібний BauGut універсальний 60х120 мм 10 шт.</t>
  </si>
  <si>
    <t>Шпаклівка Knauf Rotband Finish 8 кг</t>
  </si>
  <si>
    <t>Склострічка самоклейка BauGut 50мм х 90м</t>
  </si>
  <si>
    <t>Кріплення (розписати в Акті)</t>
  </si>
  <si>
    <t xml:space="preserve">Шпаклювання існуючих перегородок і стін, ( грунтування, шпаклювання фініш) </t>
  </si>
  <si>
    <t>Шпаклівка Sniezka ACRYL-PUTZ FS20</t>
  </si>
  <si>
    <t>СТ 17/1 Глибокопроникаюча грунтовка</t>
  </si>
  <si>
    <t>л</t>
  </si>
  <si>
    <t>Краска интерьерная акрилатная Aura® Luxpro Silkematt шелковистый мат RAL 7047 2,85 л</t>
  </si>
  <si>
    <t>Петля MVM SS-100 SS 100x75x2,5 мм нержавіюча сталь універсальна</t>
  </si>
  <si>
    <t>Дверна коробка ОМіС ПВХ під добір 80х33 мм біла</t>
  </si>
  <si>
    <t>компл</t>
  </si>
  <si>
    <t>Лиштва ПВХ ОМіС 10х70х2200 мм білий</t>
  </si>
  <si>
    <t>Комплект фурнітури циліндровий Flessa AB стара бронза без петель</t>
  </si>
  <si>
    <t>Циліндровий механізм CordonTech ZM 80 35/45 -C-CR</t>
  </si>
  <si>
    <t>Краска интерьерная акрилатная Aura® Luxpro Silkematt шелковистый мат RAL 7047 0,95 л</t>
  </si>
  <si>
    <t>Збирання торгового обладнання (стелажів), секція до 2400 м (включно) (шт)</t>
  </si>
  <si>
    <t>Монтаж I-BOX</t>
  </si>
  <si>
    <t>ІТОГО  ВАРТІСТЬ ПАКУВАЛЬНИХ РОБІТ  грн. (без ПДВ):</t>
  </si>
  <si>
    <t>Інші роботи</t>
  </si>
  <si>
    <t xml:space="preserve">Навантаження/розвантаження (послуги вантажників) </t>
  </si>
  <si>
    <t>Прибирання сміття</t>
  </si>
  <si>
    <t>кг</t>
  </si>
  <si>
    <t>Мішок 45 г/м2 «Епіцентр»</t>
  </si>
  <si>
    <t>ІТОГО  ВАРТІСТЬ інші роботи грн (без ПДВ)</t>
  </si>
  <si>
    <t>ІТОГО  ВАРТІСТЬ МАТЕРІАЛІВ "Інші роботи", грн.( без ПДВ):</t>
  </si>
  <si>
    <t>ВСЬОГО ВАРТІСТЬ РОБІТ, грн.( без ПДВ):</t>
  </si>
  <si>
    <t>ВСЬОГО ВАРТІСТЬ МАТЕРІАЛІВ, грн. (без ПДВ):</t>
  </si>
  <si>
    <t>Вартість доставлення матеріалів</t>
  </si>
  <si>
    <t>ВСЬОГО вартість матеріалів, грн.  (без ПДВ)</t>
  </si>
  <si>
    <t>ВСЬОГО вартість робіт, грн.( без ПДВ)</t>
  </si>
  <si>
    <t>ВСЬОГО ПО Кошторису  без ПДВ, ГРН.:</t>
  </si>
  <si>
    <t>ВСЬОГО ПО Кошторису  з ПДВ, ГРН.:</t>
  </si>
  <si>
    <t>Демонтаж терміналу поповнення</t>
  </si>
  <si>
    <t xml:space="preserve">Фарбування  стін  пiдготовлених пiд фарбування за 2 рази (грунтування, фарбування) </t>
  </si>
  <si>
    <t xml:space="preserve">Фарбування міжкімнатних дверей (полотно) за 2 рази (очищення поверхні від забруднення, грунтування, фарбування) </t>
  </si>
  <si>
    <t>ПДВ, ГРН.:</t>
  </si>
  <si>
    <t xml:space="preserve">Монтаж  межкімнатного дверного блоку (полотно,коробка,лиштва,встановлення та регулювання замка) </t>
  </si>
  <si>
    <t>Демонтаж настінних панелей 600/1200 висота 2200 з пакуванням</t>
  </si>
  <si>
    <t>Демонтаж столу для консультацій з пакуванням</t>
  </si>
  <si>
    <t>Підключення світильників 600*600 з прокладкою кабелю</t>
  </si>
  <si>
    <t>Кабель силовий ЗЗКМ ВВГ 3x1,5 мідь</t>
  </si>
  <si>
    <t>м</t>
  </si>
  <si>
    <t>Клема сполучна WAGO 0,2-4 мм2 32А 1-2 одинарна</t>
  </si>
  <si>
    <t>Коробка розподільча E.NEXT e.db.pro.d50.50u ПВХ</t>
  </si>
  <si>
    <t>Демонтаж плит Армстронг</t>
  </si>
  <si>
    <t>Монтаж плит Армстронг</t>
  </si>
  <si>
    <t>Дверне полотно без коробки ОМіС Класика ПГ 700 мм під фарбування</t>
  </si>
  <si>
    <t>Демонтажні роботи</t>
  </si>
  <si>
    <t>Плівка Tempo 12 мкн 4 м х 5 м х 5000 мм</t>
  </si>
  <si>
    <t>Закриття плівкою підлоги/стін/пройомів</t>
  </si>
  <si>
    <t>м.кв.</t>
  </si>
  <si>
    <t>Стелаж 1800x900x400 мм Меткас Бюджет сірий МДФ полки 5 шт. Цинкований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</si>
</sst>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-* #,##0.00\ _₴_-;\-* #,##0.00\ _₴_-;_-* &quot;-&quot;??\ _₴_-;_-@_-"/>
  </numFmts>
  <fonts count="16" x14ac:knownFonts="1">
    <font>
      <sz val="11"/>
      <color theme="1"/>
      <name val="Aptos Narrow"/>
      <family val="2"/>
      <scheme val="minor"/>
    </font>
    <font>
      <i/>
      <sz val="12"/>
      <color rgb="FF7F7F7F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theme="1"/>
      <name val="Aptos Narrow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Aptos Narrow"/>
      <family val="2"/>
      <scheme val="minor"/>
    </font>
    <font>
      <u/>
      <sz val="11"/>
      <name val="Calibri"/>
      <family val="2"/>
      <charset val="204"/>
    </font>
    <font>
      <sz val="11"/>
      <name val="Aptos Narrow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8" fillId="0" borderId="0"/>
    <xf numFmtId="0" fontId="4" fillId="0" borderId="0"/>
    <xf numFmtId="0" fontId="11" fillId="0" borderId="0">
      <protection locked="0"/>
    </xf>
    <xf numFmtId="0" fontId="11" fillId="0" borderId="0"/>
    <xf numFmtId="0" fontId="12" fillId="0" borderId="0" applyNumberFormat="0" applyFill="0" applyBorder="0" applyAlignment="0" applyProtection="0"/>
  </cellStyleXfs>
  <cellXfs count="86">
    <xf numFmtId="0" fontId="0" fillId="0" borderId="0" xfId="0"/>
    <xf numFmtId="0" fontId="5" fillId="0" borderId="0" xfId="3" applyFont="1" applyAlignment="1">
      <alignment horizontal="center" vertical="center"/>
    </xf>
    <xf numFmtId="0" fontId="5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4" fontId="5" fillId="2" borderId="1" xfId="3" applyNumberFormat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1" fontId="6" fillId="0" borderId="1" xfId="3" applyNumberFormat="1" applyFont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2" fontId="5" fillId="0" borderId="1" xfId="3" applyNumberFormat="1" applyFont="1" applyBorder="1" applyAlignment="1">
      <alignment horizontal="center" vertical="center" wrapText="1"/>
    </xf>
    <xf numFmtId="4" fontId="5" fillId="3" borderId="1" xfId="3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vertical="center"/>
    </xf>
    <xf numFmtId="0" fontId="5" fillId="3" borderId="1" xfId="3" applyFont="1" applyFill="1" applyBorder="1" applyAlignment="1">
      <alignment horizontal="left" vertical="center" wrapText="1"/>
    </xf>
    <xf numFmtId="43" fontId="5" fillId="3" borderId="1" xfId="1" applyFont="1" applyFill="1" applyBorder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6" fillId="0" borderId="1" xfId="3" applyNumberFormat="1" applyFont="1" applyBorder="1" applyAlignment="1">
      <alignment horizontal="center" vertical="center"/>
    </xf>
    <xf numFmtId="43" fontId="6" fillId="0" borderId="1" xfId="1" applyFont="1" applyFill="1" applyBorder="1" applyAlignment="1">
      <alignment horizontal="right" vertical="center"/>
    </xf>
    <xf numFmtId="0" fontId="6" fillId="0" borderId="1" xfId="4" applyFont="1" applyBorder="1" applyAlignment="1">
      <alignment horizontal="left" vertical="center" wrapText="1"/>
    </xf>
    <xf numFmtId="2" fontId="6" fillId="0" borderId="1" xfId="5" applyNumberFormat="1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2" xfId="3" applyFont="1" applyBorder="1" applyAlignment="1">
      <alignment horizontal="center" vertical="center"/>
    </xf>
    <xf numFmtId="43" fontId="9" fillId="0" borderId="2" xfId="1" applyFont="1" applyFill="1" applyBorder="1" applyAlignment="1">
      <alignment horizontal="right" vertical="center"/>
    </xf>
    <xf numFmtId="0" fontId="6" fillId="0" borderId="1" xfId="4" applyFont="1" applyBorder="1" applyAlignment="1">
      <alignment horizontal="center" vertical="center" wrapText="1"/>
    </xf>
    <xf numFmtId="2" fontId="6" fillId="0" borderId="2" xfId="3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49" fontId="6" fillId="0" borderId="1" xfId="3" applyNumberFormat="1" applyFont="1" applyBorder="1" applyAlignment="1" applyProtection="1">
      <alignment horizontal="left" vertical="center" wrapText="1"/>
      <protection locked="0"/>
    </xf>
    <xf numFmtId="0" fontId="10" fillId="3" borderId="1" xfId="4" applyFont="1" applyFill="1" applyBorder="1" applyAlignment="1">
      <alignment horizontal="center" vertical="center" wrapText="1"/>
    </xf>
    <xf numFmtId="2" fontId="6" fillId="0" borderId="1" xfId="3" applyNumberFormat="1" applyFont="1" applyBorder="1" applyAlignment="1">
      <alignment horizontal="center" vertical="center"/>
    </xf>
    <xf numFmtId="49" fontId="6" fillId="0" borderId="1" xfId="3" applyNumberFormat="1" applyFont="1" applyBorder="1" applyAlignment="1" applyProtection="1">
      <alignment horizontal="center" vertical="center" wrapText="1"/>
      <protection locked="0"/>
    </xf>
    <xf numFmtId="0" fontId="5" fillId="2" borderId="3" xfId="6" applyFont="1" applyFill="1" applyBorder="1" applyAlignment="1" applyProtection="1">
      <alignment horizontal="left" vertical="center" wrapText="1"/>
    </xf>
    <xf numFmtId="0" fontId="5" fillId="2" borderId="3" xfId="7" applyFont="1" applyFill="1" applyBorder="1" applyAlignment="1">
      <alignment horizontal="center" vertical="center" wrapText="1"/>
    </xf>
    <xf numFmtId="4" fontId="5" fillId="2" borderId="1" xfId="3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right" vertical="center"/>
    </xf>
    <xf numFmtId="0" fontId="5" fillId="2" borderId="1" xfId="6" applyFont="1" applyFill="1" applyBorder="1" applyAlignment="1" applyProtection="1">
      <alignment horizontal="left" vertical="center" wrapText="1"/>
    </xf>
    <xf numFmtId="49" fontId="6" fillId="2" borderId="1" xfId="3" applyNumberFormat="1" applyFont="1" applyFill="1" applyBorder="1" applyAlignment="1" applyProtection="1">
      <alignment horizontal="center" vertical="center" wrapText="1"/>
      <protection locked="0"/>
    </xf>
    <xf numFmtId="4" fontId="6" fillId="2" borderId="1" xfId="3" applyNumberFormat="1" applyFont="1" applyFill="1" applyBorder="1" applyAlignment="1">
      <alignment horizontal="center" vertical="center"/>
    </xf>
    <xf numFmtId="49" fontId="5" fillId="3" borderId="1" xfId="3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Border="1" applyAlignment="1">
      <alignment horizontal="center" vertical="center"/>
    </xf>
    <xf numFmtId="4" fontId="6" fillId="3" borderId="1" xfId="3" applyNumberFormat="1" applyFont="1" applyFill="1" applyBorder="1" applyAlignment="1">
      <alignment horizontal="center" vertical="center"/>
    </xf>
    <xf numFmtId="0" fontId="13" fillId="3" borderId="1" xfId="8" applyFont="1" applyFill="1" applyBorder="1" applyAlignment="1" applyProtection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/>
    </xf>
    <xf numFmtId="43" fontId="11" fillId="3" borderId="1" xfId="1" applyFont="1" applyFill="1" applyBorder="1" applyAlignment="1">
      <alignment horizontal="right" vertical="center"/>
    </xf>
    <xf numFmtId="0" fontId="14" fillId="3" borderId="1" xfId="4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4" fillId="3" borderId="1" xfId="4" applyFont="1" applyFill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8" fillId="0" borderId="1" xfId="5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6" fillId="0" borderId="1" xfId="8" applyFont="1" applyFill="1" applyBorder="1" applyAlignment="1" applyProtection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13" fillId="0" borderId="1" xfId="8" applyFont="1" applyFill="1" applyBorder="1" applyAlignment="1" applyProtection="1">
      <alignment horizontal="left" vertical="center" wrapText="1"/>
    </xf>
    <xf numFmtId="0" fontId="5" fillId="2" borderId="1" xfId="7" applyFont="1" applyFill="1" applyBorder="1" applyAlignment="1">
      <alignment horizontal="center" vertical="center" wrapText="1"/>
    </xf>
    <xf numFmtId="0" fontId="5" fillId="0" borderId="1" xfId="6" applyFont="1" applyBorder="1" applyAlignment="1" applyProtection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4" fontId="5" fillId="0" borderId="1" xfId="3" applyNumberFormat="1" applyFont="1" applyBorder="1" applyAlignment="1">
      <alignment horizontal="center" vertical="center"/>
    </xf>
    <xf numFmtId="43" fontId="5" fillId="0" borderId="1" xfId="1" applyFont="1" applyFill="1" applyBorder="1" applyAlignment="1">
      <alignment horizontal="right" vertical="center"/>
    </xf>
    <xf numFmtId="0" fontId="5" fillId="0" borderId="1" xfId="6" applyFont="1" applyBorder="1" applyAlignment="1" applyProtection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164" fontId="9" fillId="0" borderId="1" xfId="3" applyNumberFormat="1" applyFont="1" applyBorder="1" applyAlignment="1">
      <alignment horizontal="center" vertical="center"/>
    </xf>
    <xf numFmtId="43" fontId="9" fillId="0" borderId="1" xfId="1" applyFont="1" applyFill="1" applyBorder="1" applyAlignment="1">
      <alignment horizontal="right" vertical="center"/>
    </xf>
    <xf numFmtId="0" fontId="6" fillId="0" borderId="1" xfId="6" applyFont="1" applyBorder="1" applyAlignment="1" applyProtection="1">
      <alignment horizontal="left" vertical="center" wrapText="1"/>
    </xf>
    <xf numFmtId="49" fontId="9" fillId="0" borderId="1" xfId="3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right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9" fillId="0" borderId="1" xfId="4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4" fontId="9" fillId="0" borderId="1" xfId="3" applyNumberFormat="1" applyFont="1" applyFill="1" applyBorder="1" applyAlignment="1">
      <alignment horizontal="center" vertical="center"/>
    </xf>
    <xf numFmtId="4" fontId="6" fillId="0" borderId="1" xfId="3" applyNumberFormat="1" applyFont="1" applyFill="1" applyBorder="1" applyAlignment="1">
      <alignment horizontal="center" vertical="center"/>
    </xf>
    <xf numFmtId="2" fontId="6" fillId="0" borderId="1" xfId="5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</cellXfs>
  <cellStyles count="9">
    <cellStyle name="Normal 2" xfId="7" xr:uid="{B232DF2F-4A90-4FFB-AF5A-D0DD064D194D}"/>
    <cellStyle name="Normal 2 2 2" xfId="6" xr:uid="{AA11976F-EFF0-46C8-A51F-05AE369E2667}"/>
    <cellStyle name="Гіперпосилання" xfId="8" builtinId="8"/>
    <cellStyle name="Звичайний" xfId="0" builtinId="0"/>
    <cellStyle name="Обычный 2 2" xfId="3" xr:uid="{77750FAE-EB14-4BFF-A856-79D190DB4F10}"/>
    <cellStyle name="Обычный 4 2" xfId="5" xr:uid="{F00618DA-59F6-4602-8499-96DE7FA0673F}"/>
    <cellStyle name="Обычный 5" xfId="4" xr:uid="{AE618E08-244B-4800-9B0C-6035DD8E27CC}"/>
    <cellStyle name="Текст пояснення" xfId="2" builtinId="53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90261-EA20-4C31-A2B5-3BE24E652755}">
  <sheetPr>
    <tabColor rgb="FF92D050"/>
  </sheetPr>
  <dimension ref="B2:L48"/>
  <sheetViews>
    <sheetView tabSelected="1" topLeftCell="A45" workbookViewId="0">
      <selection activeCell="H53" sqref="H53"/>
    </sheetView>
  </sheetViews>
  <sheetFormatPr defaultRowHeight="14.4" x14ac:dyDescent="0.3"/>
  <cols>
    <col min="2" max="2" width="6.5546875" bestFit="1" customWidth="1"/>
    <col min="3" max="3" width="55" customWidth="1"/>
    <col min="7" max="7" width="10.44140625" bestFit="1" customWidth="1"/>
    <col min="8" max="8" width="55" customWidth="1"/>
    <col min="12" max="12" width="10.88671875" bestFit="1" customWidth="1"/>
  </cols>
  <sheetData>
    <row r="2" spans="2:12" ht="18" x14ac:dyDescent="0.3"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2:12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00.8" x14ac:dyDescent="0.3">
      <c r="B4" s="2" t="s">
        <v>1</v>
      </c>
      <c r="C4" s="3" t="s">
        <v>2</v>
      </c>
      <c r="D4" s="2" t="s">
        <v>3</v>
      </c>
      <c r="E4" s="4" t="s">
        <v>4</v>
      </c>
      <c r="F4" s="4" t="s">
        <v>5</v>
      </c>
      <c r="G4" s="5" t="s">
        <v>6</v>
      </c>
      <c r="H4" s="2" t="s">
        <v>7</v>
      </c>
      <c r="I4" s="2" t="s">
        <v>8</v>
      </c>
      <c r="J4" s="4" t="s">
        <v>9</v>
      </c>
      <c r="K4" s="4" t="s">
        <v>10</v>
      </c>
      <c r="L4" s="5" t="s">
        <v>11</v>
      </c>
    </row>
    <row r="5" spans="2:12" x14ac:dyDescent="0.3">
      <c r="B5" s="6">
        <v>1</v>
      </c>
      <c r="C5" s="7" t="s">
        <v>74</v>
      </c>
      <c r="D5" s="8"/>
      <c r="E5" s="9"/>
      <c r="F5" s="10"/>
      <c r="G5" s="11"/>
      <c r="H5" s="12"/>
      <c r="I5" s="8"/>
      <c r="J5" s="10"/>
      <c r="K5" s="10"/>
      <c r="L5" s="13"/>
    </row>
    <row r="6" spans="2:12" ht="28.8" x14ac:dyDescent="0.3">
      <c r="B6" s="6">
        <v>2</v>
      </c>
      <c r="C6" s="14" t="s">
        <v>64</v>
      </c>
      <c r="D6" s="15" t="s">
        <v>12</v>
      </c>
      <c r="E6" s="16">
        <v>6</v>
      </c>
      <c r="F6" s="17">
        <v>200</v>
      </c>
      <c r="G6" s="18">
        <f>E6*F6</f>
        <v>1200</v>
      </c>
      <c r="H6" s="21" t="s">
        <v>13</v>
      </c>
      <c r="I6" s="22" t="s">
        <v>12</v>
      </c>
      <c r="J6" s="25">
        <v>2</v>
      </c>
      <c r="K6" s="25">
        <v>509.17</v>
      </c>
      <c r="L6" s="23">
        <f>J6*K6</f>
        <v>1018.34</v>
      </c>
    </row>
    <row r="7" spans="2:12" x14ac:dyDescent="0.3">
      <c r="B7" s="6">
        <v>3</v>
      </c>
      <c r="C7" s="19" t="s">
        <v>65</v>
      </c>
      <c r="D7" s="15" t="s">
        <v>12</v>
      </c>
      <c r="E7" s="20">
        <v>2</v>
      </c>
      <c r="F7" s="17">
        <v>200</v>
      </c>
      <c r="G7" s="18">
        <f>E7*F7</f>
        <v>400</v>
      </c>
      <c r="H7" s="21" t="s">
        <v>14</v>
      </c>
      <c r="I7" s="26" t="s">
        <v>15</v>
      </c>
      <c r="J7" s="27">
        <v>1</v>
      </c>
      <c r="K7" s="25">
        <v>220</v>
      </c>
      <c r="L7" s="23">
        <f>J7*K7</f>
        <v>220</v>
      </c>
    </row>
    <row r="8" spans="2:12" x14ac:dyDescent="0.3">
      <c r="B8" s="6">
        <v>4</v>
      </c>
      <c r="C8" s="19" t="s">
        <v>71</v>
      </c>
      <c r="D8" s="47" t="s">
        <v>22</v>
      </c>
      <c r="E8" s="83">
        <v>2.16</v>
      </c>
      <c r="F8" s="82">
        <v>50</v>
      </c>
      <c r="G8" s="18">
        <f>E8*F8</f>
        <v>108</v>
      </c>
      <c r="H8" s="21"/>
      <c r="I8" s="26"/>
      <c r="J8" s="27"/>
      <c r="K8" s="25"/>
      <c r="L8" s="23"/>
    </row>
    <row r="9" spans="2:12" x14ac:dyDescent="0.3">
      <c r="B9" s="6">
        <v>5</v>
      </c>
      <c r="C9" s="28" t="s">
        <v>59</v>
      </c>
      <c r="D9" s="29" t="s">
        <v>12</v>
      </c>
      <c r="E9" s="30">
        <v>1</v>
      </c>
      <c r="F9" s="17">
        <v>200</v>
      </c>
      <c r="G9" s="18">
        <f>E9*F9</f>
        <v>200</v>
      </c>
      <c r="H9" s="21" t="s">
        <v>16</v>
      </c>
      <c r="I9" s="26" t="s">
        <v>12</v>
      </c>
      <c r="J9" s="27">
        <v>2</v>
      </c>
      <c r="K9" s="25">
        <v>105</v>
      </c>
      <c r="L9" s="23">
        <f>J9*K9</f>
        <v>210</v>
      </c>
    </row>
    <row r="10" spans="2:12" ht="30" customHeight="1" x14ac:dyDescent="0.3">
      <c r="B10" s="6">
        <v>6</v>
      </c>
      <c r="C10" s="32" t="s">
        <v>18</v>
      </c>
      <c r="D10" s="33"/>
      <c r="E10" s="2"/>
      <c r="F10" s="34"/>
      <c r="G10" s="35">
        <f>SUM(G6:G9)</f>
        <v>1908</v>
      </c>
      <c r="H10" s="36" t="s">
        <v>19</v>
      </c>
      <c r="I10" s="37"/>
      <c r="J10" s="38"/>
      <c r="K10" s="38"/>
      <c r="L10" s="35">
        <f>SUM(L5:L9)</f>
        <v>1448.3400000000001</v>
      </c>
    </row>
    <row r="11" spans="2:12" x14ac:dyDescent="0.3">
      <c r="B11" s="6">
        <v>7</v>
      </c>
      <c r="C11" s="39" t="s">
        <v>20</v>
      </c>
      <c r="D11" s="40"/>
      <c r="E11" s="41"/>
      <c r="F11" s="42"/>
      <c r="G11" s="18"/>
      <c r="H11" s="43"/>
      <c r="I11" s="44"/>
      <c r="J11" s="45"/>
      <c r="K11" s="45"/>
      <c r="L11" s="46"/>
    </row>
    <row r="12" spans="2:12" x14ac:dyDescent="0.3">
      <c r="B12" s="6">
        <v>8</v>
      </c>
      <c r="C12" s="19" t="s">
        <v>21</v>
      </c>
      <c r="D12" s="47" t="s">
        <v>22</v>
      </c>
      <c r="E12" s="20">
        <v>7.36</v>
      </c>
      <c r="F12" s="17">
        <v>321</v>
      </c>
      <c r="G12" s="18">
        <f t="shared" ref="G12:G36" si="0">F12*E12</f>
        <v>2362.56</v>
      </c>
      <c r="H12" s="28" t="s">
        <v>23</v>
      </c>
      <c r="I12" s="48" t="s">
        <v>12</v>
      </c>
      <c r="J12" s="49">
        <v>4</v>
      </c>
      <c r="K12" s="49">
        <f>210*0.8</f>
        <v>168</v>
      </c>
      <c r="L12" s="18">
        <f t="shared" ref="L12:L36" si="1">J12*K12</f>
        <v>672</v>
      </c>
    </row>
    <row r="13" spans="2:12" x14ac:dyDescent="0.3">
      <c r="B13" s="6">
        <v>9</v>
      </c>
      <c r="C13" s="19"/>
      <c r="D13" s="47"/>
      <c r="E13" s="20"/>
      <c r="F13" s="17"/>
      <c r="G13" s="18"/>
      <c r="H13" s="28" t="s">
        <v>24</v>
      </c>
      <c r="I13" s="48" t="s">
        <v>12</v>
      </c>
      <c r="J13" s="49">
        <v>7</v>
      </c>
      <c r="K13" s="49">
        <f>234*0.8</f>
        <v>187.20000000000002</v>
      </c>
      <c r="L13" s="18">
        <f t="shared" si="1"/>
        <v>1310.4000000000001</v>
      </c>
    </row>
    <row r="14" spans="2:12" x14ac:dyDescent="0.3">
      <c r="B14" s="6">
        <v>10</v>
      </c>
      <c r="C14" s="19"/>
      <c r="D14" s="47"/>
      <c r="E14" s="20"/>
      <c r="F14" s="17"/>
      <c r="G14" s="18"/>
      <c r="H14" s="28" t="s">
        <v>25</v>
      </c>
      <c r="I14" s="48" t="s">
        <v>12</v>
      </c>
      <c r="J14" s="49">
        <v>5</v>
      </c>
      <c r="K14" s="49">
        <f>498*0.8</f>
        <v>398.40000000000003</v>
      </c>
      <c r="L14" s="18">
        <f t="shared" si="1"/>
        <v>1992.0000000000002</v>
      </c>
    </row>
    <row r="15" spans="2:12" x14ac:dyDescent="0.3">
      <c r="B15" s="6">
        <v>11</v>
      </c>
      <c r="C15" s="19"/>
      <c r="D15" s="47"/>
      <c r="E15" s="20"/>
      <c r="F15" s="17"/>
      <c r="G15" s="18"/>
      <c r="H15" s="28" t="s">
        <v>26</v>
      </c>
      <c r="I15" s="48" t="s">
        <v>12</v>
      </c>
      <c r="J15" s="49">
        <v>2</v>
      </c>
      <c r="K15" s="49">
        <f>92*0.8</f>
        <v>73.600000000000009</v>
      </c>
      <c r="L15" s="18">
        <f t="shared" si="1"/>
        <v>147.20000000000002</v>
      </c>
    </row>
    <row r="16" spans="2:12" x14ac:dyDescent="0.3">
      <c r="B16" s="6">
        <v>12</v>
      </c>
      <c r="C16" s="19"/>
      <c r="D16" s="47"/>
      <c r="E16" s="20"/>
      <c r="F16" s="17"/>
      <c r="G16" s="18"/>
      <c r="H16" s="28" t="s">
        <v>27</v>
      </c>
      <c r="I16" s="48" t="s">
        <v>12</v>
      </c>
      <c r="J16" s="49">
        <v>1</v>
      </c>
      <c r="K16" s="49">
        <f>513*0.8</f>
        <v>410.40000000000003</v>
      </c>
      <c r="L16" s="18">
        <f t="shared" si="1"/>
        <v>410.40000000000003</v>
      </c>
    </row>
    <row r="17" spans="2:12" x14ac:dyDescent="0.3">
      <c r="B17" s="6">
        <v>13</v>
      </c>
      <c r="C17" s="19"/>
      <c r="D17" s="47"/>
      <c r="E17" s="20"/>
      <c r="F17" s="17"/>
      <c r="G17" s="18"/>
      <c r="H17" s="28" t="s">
        <v>28</v>
      </c>
      <c r="I17" s="48" t="s">
        <v>12</v>
      </c>
      <c r="J17" s="49">
        <v>1</v>
      </c>
      <c r="K17" s="49">
        <f>192*0.8</f>
        <v>153.60000000000002</v>
      </c>
      <c r="L17" s="18">
        <f t="shared" si="1"/>
        <v>153.60000000000002</v>
      </c>
    </row>
    <row r="18" spans="2:12" x14ac:dyDescent="0.3">
      <c r="B18" s="6">
        <v>14</v>
      </c>
      <c r="C18" s="19"/>
      <c r="D18" s="47"/>
      <c r="E18" s="20"/>
      <c r="F18" s="17"/>
      <c r="G18" s="18"/>
      <c r="H18" s="28" t="s">
        <v>29</v>
      </c>
      <c r="I18" s="48" t="s">
        <v>12</v>
      </c>
      <c r="J18" s="49">
        <v>1</v>
      </c>
      <c r="K18" s="49">
        <v>400</v>
      </c>
      <c r="L18" s="18">
        <f t="shared" si="1"/>
        <v>400</v>
      </c>
    </row>
    <row r="19" spans="2:12" ht="28.8" x14ac:dyDescent="0.3">
      <c r="B19" s="6">
        <v>15</v>
      </c>
      <c r="C19" s="50" t="s">
        <v>30</v>
      </c>
      <c r="D19" s="47" t="s">
        <v>22</v>
      </c>
      <c r="E19" s="20">
        <f>E12</f>
        <v>7.36</v>
      </c>
      <c r="F19" s="17">
        <v>214</v>
      </c>
      <c r="G19" s="18">
        <f t="shared" si="0"/>
        <v>1575.04</v>
      </c>
      <c r="H19" s="28" t="s">
        <v>31</v>
      </c>
      <c r="I19" s="48" t="s">
        <v>33</v>
      </c>
      <c r="J19" s="49">
        <f>E19*1.4</f>
        <v>10.304</v>
      </c>
      <c r="K19" s="49">
        <f>58.18*0.8</f>
        <v>46.544000000000004</v>
      </c>
      <c r="L19" s="18">
        <f t="shared" si="1"/>
        <v>479.58937600000007</v>
      </c>
    </row>
    <row r="20" spans="2:12" x14ac:dyDescent="0.3">
      <c r="B20" s="6">
        <v>16</v>
      </c>
      <c r="C20" s="50"/>
      <c r="D20" s="47"/>
      <c r="E20" s="20"/>
      <c r="F20" s="17"/>
      <c r="G20" s="18"/>
      <c r="H20" s="51" t="s">
        <v>32</v>
      </c>
      <c r="I20" s="52" t="s">
        <v>33</v>
      </c>
      <c r="J20" s="52">
        <f>E19*0.15</f>
        <v>1.1040000000000001</v>
      </c>
      <c r="K20" s="53">
        <v>95</v>
      </c>
      <c r="L20" s="18">
        <f t="shared" si="1"/>
        <v>104.88000000000001</v>
      </c>
    </row>
    <row r="21" spans="2:12" ht="28.8" x14ac:dyDescent="0.3">
      <c r="B21" s="6">
        <v>17</v>
      </c>
      <c r="C21" s="50" t="s">
        <v>60</v>
      </c>
      <c r="D21" s="47" t="s">
        <v>22</v>
      </c>
      <c r="E21" s="20">
        <f>E12</f>
        <v>7.36</v>
      </c>
      <c r="F21" s="17">
        <v>99</v>
      </c>
      <c r="G21" s="18">
        <f t="shared" si="0"/>
        <v>728.64</v>
      </c>
      <c r="H21" s="28" t="s">
        <v>34</v>
      </c>
      <c r="I21" s="31" t="s">
        <v>33</v>
      </c>
      <c r="J21" s="17">
        <f>E21*0.09*2</f>
        <v>1.3248</v>
      </c>
      <c r="K21" s="53">
        <f>1140*0.8</f>
        <v>912</v>
      </c>
      <c r="L21" s="18">
        <f t="shared" si="1"/>
        <v>1208.2175999999999</v>
      </c>
    </row>
    <row r="22" spans="2:12" x14ac:dyDescent="0.3">
      <c r="B22" s="6">
        <v>18</v>
      </c>
      <c r="C22" s="50"/>
      <c r="D22" s="47"/>
      <c r="E22" s="20"/>
      <c r="F22" s="17"/>
      <c r="G22" s="18"/>
      <c r="H22" s="51" t="s">
        <v>32</v>
      </c>
      <c r="I22" s="52" t="s">
        <v>33</v>
      </c>
      <c r="J22" s="52">
        <f>E21*0.15</f>
        <v>1.1040000000000001</v>
      </c>
      <c r="K22" s="53">
        <v>95</v>
      </c>
      <c r="L22" s="18">
        <f t="shared" si="1"/>
        <v>104.88000000000001</v>
      </c>
    </row>
    <row r="23" spans="2:12" ht="28.8" x14ac:dyDescent="0.3">
      <c r="B23" s="6">
        <v>19</v>
      </c>
      <c r="C23" s="50" t="s">
        <v>63</v>
      </c>
      <c r="D23" s="47" t="s">
        <v>22</v>
      </c>
      <c r="E23" s="54">
        <v>1.6</v>
      </c>
      <c r="F23" s="17">
        <v>1271</v>
      </c>
      <c r="G23" s="18">
        <f t="shared" si="0"/>
        <v>2033.6000000000001</v>
      </c>
      <c r="H23" s="55" t="s">
        <v>73</v>
      </c>
      <c r="I23" s="52" t="s">
        <v>12</v>
      </c>
      <c r="J23" s="52">
        <v>1</v>
      </c>
      <c r="K23" s="53">
        <f>1490*0.8</f>
        <v>1192</v>
      </c>
      <c r="L23" s="18">
        <f t="shared" si="1"/>
        <v>1192</v>
      </c>
    </row>
    <row r="24" spans="2:12" ht="28.8" x14ac:dyDescent="0.3">
      <c r="B24" s="6">
        <v>20</v>
      </c>
      <c r="C24" s="50"/>
      <c r="D24" s="47"/>
      <c r="E24" s="54"/>
      <c r="F24" s="17"/>
      <c r="G24" s="18"/>
      <c r="H24" s="55" t="s">
        <v>35</v>
      </c>
      <c r="I24" s="52" t="s">
        <v>12</v>
      </c>
      <c r="J24" s="52">
        <v>2</v>
      </c>
      <c r="K24" s="53">
        <f>285*0.8</f>
        <v>228</v>
      </c>
      <c r="L24" s="18">
        <f t="shared" si="1"/>
        <v>456</v>
      </c>
    </row>
    <row r="25" spans="2:12" x14ac:dyDescent="0.3">
      <c r="B25" s="6">
        <v>21</v>
      </c>
      <c r="C25" s="50"/>
      <c r="D25" s="47"/>
      <c r="E25" s="54"/>
      <c r="F25" s="17"/>
      <c r="G25" s="18"/>
      <c r="H25" s="55" t="s">
        <v>36</v>
      </c>
      <c r="I25" s="52" t="s">
        <v>37</v>
      </c>
      <c r="J25" s="52">
        <v>1</v>
      </c>
      <c r="K25" s="53">
        <f>1388*0.8</f>
        <v>1110.4000000000001</v>
      </c>
      <c r="L25" s="18">
        <f t="shared" si="1"/>
        <v>1110.4000000000001</v>
      </c>
    </row>
    <row r="26" spans="2:12" x14ac:dyDescent="0.3">
      <c r="B26" s="6">
        <v>22</v>
      </c>
      <c r="C26" s="19"/>
      <c r="D26" s="24"/>
      <c r="E26" s="16"/>
      <c r="F26" s="17"/>
      <c r="G26" s="18"/>
      <c r="H26" s="56" t="s">
        <v>38</v>
      </c>
      <c r="I26" s="48" t="s">
        <v>12</v>
      </c>
      <c r="J26" s="49">
        <v>3</v>
      </c>
      <c r="K26" s="49">
        <f>222*0.8</f>
        <v>177.60000000000002</v>
      </c>
      <c r="L26" s="18">
        <f t="shared" si="1"/>
        <v>532.80000000000007</v>
      </c>
    </row>
    <row r="27" spans="2:12" ht="28.8" x14ac:dyDescent="0.3">
      <c r="B27" s="6">
        <v>23</v>
      </c>
      <c r="C27" s="19"/>
      <c r="D27" s="24"/>
      <c r="E27" s="16"/>
      <c r="F27" s="17"/>
      <c r="G27" s="18"/>
      <c r="H27" s="56" t="s">
        <v>39</v>
      </c>
      <c r="I27" s="57" t="s">
        <v>37</v>
      </c>
      <c r="J27" s="58">
        <v>1</v>
      </c>
      <c r="K27" s="58">
        <f>933*0.8</f>
        <v>746.40000000000009</v>
      </c>
      <c r="L27" s="18">
        <f t="shared" si="1"/>
        <v>746.40000000000009</v>
      </c>
    </row>
    <row r="28" spans="2:12" x14ac:dyDescent="0.3">
      <c r="B28" s="6">
        <v>24</v>
      </c>
      <c r="C28" s="19"/>
      <c r="D28" s="24"/>
      <c r="E28" s="16"/>
      <c r="F28" s="17"/>
      <c r="G28" s="18"/>
      <c r="H28" s="56" t="s">
        <v>40</v>
      </c>
      <c r="I28" s="57" t="s">
        <v>12</v>
      </c>
      <c r="J28" s="58">
        <v>1</v>
      </c>
      <c r="K28" s="58">
        <f>369*0.8</f>
        <v>295.2</v>
      </c>
      <c r="L28" s="18">
        <f t="shared" si="1"/>
        <v>295.2</v>
      </c>
    </row>
    <row r="29" spans="2:12" ht="43.2" x14ac:dyDescent="0.3">
      <c r="B29" s="6">
        <v>25</v>
      </c>
      <c r="C29" s="19" t="s">
        <v>61</v>
      </c>
      <c r="D29" s="47" t="s">
        <v>22</v>
      </c>
      <c r="E29" s="16">
        <f>0.8*2</f>
        <v>1.6</v>
      </c>
      <c r="F29" s="17">
        <v>212</v>
      </c>
      <c r="G29" s="18">
        <f t="shared" si="0"/>
        <v>339.20000000000005</v>
      </c>
      <c r="H29" s="28" t="s">
        <v>41</v>
      </c>
      <c r="I29" s="31" t="s">
        <v>33</v>
      </c>
      <c r="J29" s="17">
        <f>E29*0.09*2</f>
        <v>0.28799999999999998</v>
      </c>
      <c r="K29" s="53">
        <f>408.8*0.8</f>
        <v>327.04000000000002</v>
      </c>
      <c r="L29" s="18">
        <f t="shared" si="1"/>
        <v>94.187519999999992</v>
      </c>
    </row>
    <row r="30" spans="2:12" x14ac:dyDescent="0.3">
      <c r="B30" s="6">
        <v>26</v>
      </c>
      <c r="C30" s="19"/>
      <c r="D30" s="24"/>
      <c r="E30" s="16"/>
      <c r="F30" s="17"/>
      <c r="G30" s="18"/>
      <c r="H30" s="51" t="s">
        <v>32</v>
      </c>
      <c r="I30" s="52" t="s">
        <v>33</v>
      </c>
      <c r="J30" s="52">
        <f>E29*0.15</f>
        <v>0.24</v>
      </c>
      <c r="K30" s="53">
        <v>95</v>
      </c>
      <c r="L30" s="18">
        <f t="shared" si="1"/>
        <v>22.8</v>
      </c>
    </row>
    <row r="31" spans="2:12" ht="28.8" x14ac:dyDescent="0.3">
      <c r="B31" s="6">
        <v>27</v>
      </c>
      <c r="C31" s="19" t="s">
        <v>42</v>
      </c>
      <c r="D31" s="24" t="s">
        <v>12</v>
      </c>
      <c r="E31" s="16">
        <v>5</v>
      </c>
      <c r="F31" s="17">
        <v>200</v>
      </c>
      <c r="G31" s="18">
        <f t="shared" si="0"/>
        <v>1000</v>
      </c>
      <c r="H31" s="51" t="s">
        <v>78</v>
      </c>
      <c r="I31" s="59" t="s">
        <v>12</v>
      </c>
      <c r="J31" s="59">
        <v>5</v>
      </c>
      <c r="K31" s="60">
        <v>1200</v>
      </c>
      <c r="L31" s="18">
        <f t="shared" si="1"/>
        <v>6000</v>
      </c>
    </row>
    <row r="32" spans="2:12" x14ac:dyDescent="0.3">
      <c r="B32" s="6">
        <v>28</v>
      </c>
      <c r="C32" s="19" t="s">
        <v>66</v>
      </c>
      <c r="D32" s="24" t="s">
        <v>12</v>
      </c>
      <c r="E32" s="16">
        <v>2</v>
      </c>
      <c r="F32" s="17">
        <v>150</v>
      </c>
      <c r="G32" s="18">
        <f t="shared" si="0"/>
        <v>300</v>
      </c>
      <c r="H32" s="51" t="s">
        <v>67</v>
      </c>
      <c r="I32" s="59" t="s">
        <v>68</v>
      </c>
      <c r="J32" s="59">
        <v>5</v>
      </c>
      <c r="K32" s="60">
        <f>63.5*0.8</f>
        <v>50.800000000000004</v>
      </c>
      <c r="L32" s="18">
        <f t="shared" si="1"/>
        <v>254.00000000000003</v>
      </c>
    </row>
    <row r="33" spans="2:12" x14ac:dyDescent="0.3">
      <c r="B33" s="6">
        <v>29</v>
      </c>
      <c r="C33" s="19"/>
      <c r="D33" s="24"/>
      <c r="E33" s="16"/>
      <c r="F33" s="17"/>
      <c r="G33" s="18"/>
      <c r="H33" s="51" t="s">
        <v>69</v>
      </c>
      <c r="I33" s="59" t="s">
        <v>12</v>
      </c>
      <c r="J33" s="59">
        <v>6</v>
      </c>
      <c r="K33" s="60">
        <f>30*0.8</f>
        <v>24</v>
      </c>
      <c r="L33" s="18">
        <f t="shared" si="1"/>
        <v>144</v>
      </c>
    </row>
    <row r="34" spans="2:12" x14ac:dyDescent="0.3">
      <c r="B34" s="6">
        <v>30</v>
      </c>
      <c r="C34" s="19"/>
      <c r="D34" s="24"/>
      <c r="E34" s="16"/>
      <c r="F34" s="17"/>
      <c r="G34" s="18"/>
      <c r="H34" s="51" t="s">
        <v>70</v>
      </c>
      <c r="I34" s="59" t="s">
        <v>12</v>
      </c>
      <c r="J34" s="59">
        <v>2</v>
      </c>
      <c r="K34" s="60">
        <f>46*0.8</f>
        <v>36.800000000000004</v>
      </c>
      <c r="L34" s="18">
        <f t="shared" si="1"/>
        <v>73.600000000000009</v>
      </c>
    </row>
    <row r="35" spans="2:12" x14ac:dyDescent="0.3">
      <c r="B35" s="6">
        <v>31</v>
      </c>
      <c r="C35" s="19" t="s">
        <v>72</v>
      </c>
      <c r="D35" s="47" t="s">
        <v>22</v>
      </c>
      <c r="E35" s="80">
        <v>2.16</v>
      </c>
      <c r="F35" s="82">
        <v>100</v>
      </c>
      <c r="G35" s="18">
        <f t="shared" si="0"/>
        <v>216</v>
      </c>
      <c r="H35" s="51"/>
      <c r="I35" s="59"/>
      <c r="J35" s="59"/>
      <c r="K35" s="60"/>
      <c r="L35" s="18"/>
    </row>
    <row r="36" spans="2:12" x14ac:dyDescent="0.3">
      <c r="B36" s="6">
        <v>32</v>
      </c>
      <c r="C36" s="28" t="s">
        <v>43</v>
      </c>
      <c r="D36" s="29" t="s">
        <v>12</v>
      </c>
      <c r="E36" s="30">
        <v>1</v>
      </c>
      <c r="F36" s="17">
        <v>200</v>
      </c>
      <c r="G36" s="18">
        <f t="shared" si="0"/>
        <v>200</v>
      </c>
      <c r="H36" s="61"/>
      <c r="I36" s="57"/>
      <c r="J36" s="58"/>
      <c r="K36" s="58"/>
      <c r="L36" s="18">
        <f t="shared" si="1"/>
        <v>0</v>
      </c>
    </row>
    <row r="37" spans="2:12" ht="30" customHeight="1" x14ac:dyDescent="0.3">
      <c r="B37" s="6">
        <v>33</v>
      </c>
      <c r="C37" s="36" t="s">
        <v>44</v>
      </c>
      <c r="D37" s="62"/>
      <c r="E37" s="2"/>
      <c r="F37" s="34"/>
      <c r="G37" s="35">
        <f>SUM(G12:G36)</f>
        <v>8755.0400000000009</v>
      </c>
      <c r="H37" s="36" t="s">
        <v>19</v>
      </c>
      <c r="I37" s="37"/>
      <c r="J37" s="38"/>
      <c r="K37" s="38"/>
      <c r="L37" s="35">
        <f>SUM(L12:L36)</f>
        <v>17904.554495999997</v>
      </c>
    </row>
    <row r="38" spans="2:12" x14ac:dyDescent="0.3">
      <c r="B38" s="6">
        <v>34</v>
      </c>
      <c r="C38" s="63" t="s">
        <v>45</v>
      </c>
      <c r="D38" s="64"/>
      <c r="E38" s="65"/>
      <c r="F38" s="66"/>
      <c r="G38" s="67"/>
      <c r="H38" s="68"/>
      <c r="I38" s="31"/>
      <c r="J38" s="17"/>
      <c r="K38" s="17"/>
      <c r="L38" s="67"/>
    </row>
    <row r="39" spans="2:12" x14ac:dyDescent="0.3">
      <c r="B39" s="6">
        <v>35</v>
      </c>
      <c r="C39" s="69" t="s">
        <v>46</v>
      </c>
      <c r="D39" s="29" t="s">
        <v>17</v>
      </c>
      <c r="E39" s="16">
        <v>2</v>
      </c>
      <c r="F39" s="70">
        <v>180</v>
      </c>
      <c r="G39" s="71">
        <f>F39*E39</f>
        <v>360</v>
      </c>
      <c r="H39" s="72"/>
      <c r="I39" s="31"/>
      <c r="J39" s="17"/>
      <c r="K39" s="17"/>
      <c r="L39" s="71">
        <f>J39*K39</f>
        <v>0</v>
      </c>
    </row>
    <row r="40" spans="2:12" x14ac:dyDescent="0.3">
      <c r="B40" s="6">
        <v>36</v>
      </c>
      <c r="C40" s="50" t="s">
        <v>47</v>
      </c>
      <c r="D40" s="29" t="s">
        <v>48</v>
      </c>
      <c r="E40" s="16">
        <v>10</v>
      </c>
      <c r="F40" s="70">
        <v>20</v>
      </c>
      <c r="G40" s="71">
        <f>F40*E40</f>
        <v>200</v>
      </c>
      <c r="H40" s="72" t="s">
        <v>49</v>
      </c>
      <c r="I40" s="31" t="s">
        <v>12</v>
      </c>
      <c r="J40" s="17">
        <v>5</v>
      </c>
      <c r="K40" s="17">
        <f>12*0.8</f>
        <v>9.6000000000000014</v>
      </c>
      <c r="L40" s="71">
        <f>J40*K40</f>
        <v>48.000000000000007</v>
      </c>
    </row>
    <row r="41" spans="2:12" x14ac:dyDescent="0.3">
      <c r="B41" s="6">
        <v>37</v>
      </c>
      <c r="C41" s="79" t="s">
        <v>76</v>
      </c>
      <c r="D41" s="85" t="s">
        <v>77</v>
      </c>
      <c r="E41" s="80">
        <v>8</v>
      </c>
      <c r="F41" s="81">
        <v>30</v>
      </c>
      <c r="G41" s="71">
        <f>F41*E41</f>
        <v>240</v>
      </c>
      <c r="H41" s="73" t="s">
        <v>75</v>
      </c>
      <c r="I41" s="31" t="s">
        <v>12</v>
      </c>
      <c r="J41" s="70">
        <v>1</v>
      </c>
      <c r="K41" s="70">
        <v>80</v>
      </c>
      <c r="L41" s="71">
        <f>J41*K41</f>
        <v>80</v>
      </c>
    </row>
    <row r="42" spans="2:12" ht="30" customHeight="1" x14ac:dyDescent="0.3">
      <c r="B42" s="6">
        <v>38</v>
      </c>
      <c r="C42" s="36" t="s">
        <v>50</v>
      </c>
      <c r="D42" s="62"/>
      <c r="E42" s="2"/>
      <c r="F42" s="34"/>
      <c r="G42" s="35">
        <f>SUM(G39:G41)</f>
        <v>800</v>
      </c>
      <c r="H42" s="36" t="s">
        <v>51</v>
      </c>
      <c r="I42" s="37"/>
      <c r="J42" s="38"/>
      <c r="K42" s="38"/>
      <c r="L42" s="35">
        <f>SUM(L39:L41)</f>
        <v>128</v>
      </c>
    </row>
    <row r="43" spans="2:12" x14ac:dyDescent="0.3">
      <c r="B43" s="6">
        <v>39</v>
      </c>
      <c r="C43" s="74" t="s">
        <v>52</v>
      </c>
      <c r="D43" s="75"/>
      <c r="E43" s="75"/>
      <c r="F43" s="75"/>
      <c r="G43" s="76">
        <f>G10+G37+G42</f>
        <v>11463.04</v>
      </c>
      <c r="H43" s="74" t="s">
        <v>53</v>
      </c>
      <c r="I43" s="75"/>
      <c r="J43" s="75"/>
      <c r="K43" s="75"/>
      <c r="L43" s="76">
        <f>L10+L37+L42</f>
        <v>19480.894495999997</v>
      </c>
    </row>
    <row r="44" spans="2:12" x14ac:dyDescent="0.3">
      <c r="B44" s="6">
        <v>40</v>
      </c>
      <c r="C44" s="74"/>
      <c r="D44" s="75"/>
      <c r="E44" s="75"/>
      <c r="F44" s="75"/>
      <c r="G44" s="76"/>
      <c r="H44" s="74" t="s">
        <v>54</v>
      </c>
      <c r="I44" s="77">
        <v>0.05</v>
      </c>
      <c r="J44" s="75"/>
      <c r="K44" s="75"/>
      <c r="L44" s="76">
        <f>L43*I44</f>
        <v>974.04472479999993</v>
      </c>
    </row>
    <row r="45" spans="2:12" x14ac:dyDescent="0.3">
      <c r="B45" s="6">
        <v>41</v>
      </c>
      <c r="C45" s="74"/>
      <c r="D45" s="75"/>
      <c r="E45" s="75"/>
      <c r="F45" s="75"/>
      <c r="G45" s="76"/>
      <c r="H45" s="74" t="s">
        <v>55</v>
      </c>
      <c r="I45" s="75"/>
      <c r="J45" s="75"/>
      <c r="K45" s="75"/>
      <c r="L45" s="76">
        <f>L43+L44</f>
        <v>20454.939220799995</v>
      </c>
    </row>
    <row r="46" spans="2:12" x14ac:dyDescent="0.3">
      <c r="B46" s="6">
        <v>42</v>
      </c>
      <c r="C46" s="74" t="s">
        <v>56</v>
      </c>
      <c r="D46" s="75"/>
      <c r="E46" s="75"/>
      <c r="F46" s="75"/>
      <c r="G46" s="76">
        <f>G43</f>
        <v>11463.04</v>
      </c>
      <c r="H46" s="74" t="s">
        <v>57</v>
      </c>
      <c r="I46" s="75"/>
      <c r="J46" s="75"/>
      <c r="K46" s="75"/>
      <c r="L46" s="76">
        <f>G46+L45</f>
        <v>31917.979220799996</v>
      </c>
    </row>
    <row r="47" spans="2:12" x14ac:dyDescent="0.3">
      <c r="B47" s="6">
        <v>43</v>
      </c>
      <c r="C47" s="74"/>
      <c r="D47" s="75"/>
      <c r="E47" s="75"/>
      <c r="F47" s="78"/>
      <c r="G47" s="76"/>
      <c r="H47" s="74" t="s">
        <v>62</v>
      </c>
      <c r="I47" s="75"/>
      <c r="J47" s="75"/>
      <c r="K47" s="75"/>
      <c r="L47" s="76">
        <f>L48/6</f>
        <v>6383.5958441599987</v>
      </c>
    </row>
    <row r="48" spans="2:12" x14ac:dyDescent="0.3">
      <c r="B48" s="6">
        <v>44</v>
      </c>
      <c r="C48" s="74"/>
      <c r="D48" s="75"/>
      <c r="E48" s="75"/>
      <c r="F48" s="75"/>
      <c r="G48" s="76"/>
      <c r="H48" s="74" t="s">
        <v>58</v>
      </c>
      <c r="I48" s="75"/>
      <c r="J48" s="75"/>
      <c r="K48" s="75"/>
      <c r="L48" s="76">
        <f>L46*1.2</f>
        <v>38301.575064959994</v>
      </c>
    </row>
  </sheetData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Харків П.Шлях 148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Bludov Yevhenii</dc:creator>
  <cp:lastModifiedBy>TSYHANOK VADYM</cp:lastModifiedBy>
  <dcterms:created xsi:type="dcterms:W3CDTF">2026-09-23T08:39:03Z</dcterms:created>
  <dcterms:modified xsi:type="dcterms:W3CDTF">2026-09-25T09:45:35Z</dcterms:modified>
</cp:coreProperties>
</file>