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370" windowHeight="0"/>
  </bookViews>
  <sheets>
    <sheet name="Кошторис заг+дод" sheetId="6" r:id="rId1"/>
  </sheets>
  <definedNames>
    <definedName name="_xlnm._FilterDatabase" localSheetId="0" hidden="1">'Кошторис заг+дод'!$A$22:$L$304</definedName>
    <definedName name="_xlnm.Print_Area" localSheetId="0">'Кошторис заг+дод'!$A$1:$L$312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02" i="6" l="1"/>
  <c r="K301" i="6"/>
  <c r="I300" i="6"/>
  <c r="K300" i="6" s="1"/>
  <c r="K299" i="6"/>
  <c r="F298" i="6"/>
  <c r="F297" i="6"/>
  <c r="K295" i="6"/>
  <c r="K294" i="6"/>
  <c r="K293" i="6"/>
  <c r="K292" i="6"/>
  <c r="K291" i="6"/>
  <c r="I290" i="6"/>
  <c r="K290" i="6" s="1"/>
  <c r="K289" i="6"/>
  <c r="K288" i="6"/>
  <c r="K287" i="6"/>
  <c r="K286" i="6"/>
  <c r="K285" i="6"/>
  <c r="I284" i="6"/>
  <c r="K284" i="6" s="1"/>
  <c r="F283" i="6"/>
  <c r="F282" i="6"/>
  <c r="K281" i="6"/>
  <c r="F280" i="6"/>
  <c r="K279" i="6"/>
  <c r="K278" i="6"/>
  <c r="F277" i="6"/>
  <c r="I276" i="6"/>
  <c r="K276" i="6" s="1"/>
  <c r="F275" i="6"/>
  <c r="K274" i="6"/>
  <c r="I273" i="6"/>
  <c r="K273" i="6" s="1"/>
  <c r="F272" i="6"/>
  <c r="I271" i="6"/>
  <c r="K271" i="6" s="1"/>
  <c r="F270" i="6"/>
  <c r="K269" i="6"/>
  <c r="F268" i="6"/>
  <c r="I267" i="6"/>
  <c r="K267" i="6" s="1"/>
  <c r="I266" i="6"/>
  <c r="K266" i="6" s="1"/>
  <c r="F265" i="6"/>
  <c r="I264" i="6"/>
  <c r="K264" i="6" s="1"/>
  <c r="F263" i="6"/>
  <c r="K262" i="6"/>
  <c r="F261" i="6"/>
  <c r="K260" i="6"/>
  <c r="F259" i="6"/>
  <c r="K258" i="6"/>
  <c r="F257" i="6"/>
  <c r="K256" i="6"/>
  <c r="K255" i="6"/>
  <c r="K254" i="6"/>
  <c r="K253" i="6"/>
  <c r="K252" i="6"/>
  <c r="K251" i="6"/>
  <c r="F250" i="6"/>
  <c r="I249" i="6"/>
  <c r="K249" i="6" s="1"/>
  <c r="F248" i="6"/>
  <c r="K246" i="6" l="1"/>
  <c r="F245" i="6"/>
  <c r="K244" i="6"/>
  <c r="K243" i="6"/>
  <c r="D241" i="6"/>
  <c r="F241" i="6" s="1"/>
  <c r="F240" i="6"/>
  <c r="K238" i="6"/>
  <c r="F237" i="6"/>
  <c r="I236" i="6"/>
  <c r="K236" i="6" s="1"/>
  <c r="F235" i="6"/>
  <c r="K234" i="6"/>
  <c r="I232" i="6"/>
  <c r="K232" i="6" s="1"/>
  <c r="I231" i="6"/>
  <c r="K231" i="6" s="1"/>
  <c r="F230" i="6"/>
  <c r="K229" i="6"/>
  <c r="I228" i="6"/>
  <c r="K228" i="6" s="1"/>
  <c r="F227" i="6"/>
  <c r="K226" i="6"/>
  <c r="F225" i="6"/>
  <c r="I233" i="6" l="1"/>
  <c r="K233" i="6" s="1"/>
  <c r="I242" i="6"/>
  <c r="K242" i="6" s="1"/>
  <c r="K35" i="6" l="1"/>
  <c r="F29" i="6" l="1"/>
  <c r="F31" i="6"/>
  <c r="F32" i="6"/>
  <c r="F33" i="6"/>
  <c r="F34" i="6"/>
  <c r="F36" i="6"/>
  <c r="F38" i="6"/>
  <c r="F40" i="6"/>
  <c r="F45" i="6"/>
  <c r="F47" i="6"/>
  <c r="F49" i="6"/>
  <c r="F50" i="6"/>
  <c r="F54" i="6"/>
  <c r="F56" i="6"/>
  <c r="F58" i="6"/>
  <c r="F60" i="6"/>
  <c r="F66" i="6"/>
  <c r="F71" i="6"/>
  <c r="F74" i="6"/>
  <c r="F90" i="6"/>
  <c r="F93" i="6"/>
  <c r="F98" i="6"/>
  <c r="F108" i="6"/>
  <c r="F118" i="6"/>
  <c r="F121" i="6"/>
  <c r="F141" i="6"/>
  <c r="F145" i="6"/>
  <c r="F156" i="6"/>
  <c r="F164" i="6"/>
  <c r="F171" i="6"/>
  <c r="F175" i="6"/>
  <c r="F177" i="6"/>
  <c r="F179" i="6"/>
  <c r="F181" i="6"/>
  <c r="F185" i="6"/>
  <c r="F186" i="6"/>
  <c r="F188" i="6"/>
  <c r="F189" i="6"/>
  <c r="F191" i="6"/>
  <c r="F199" i="6"/>
  <c r="F220" i="6"/>
  <c r="K182" i="6" l="1"/>
  <c r="K174" i="6"/>
  <c r="K166" i="6"/>
  <c r="K144" i="6"/>
  <c r="K136" i="6"/>
  <c r="K128" i="6"/>
  <c r="K195" i="6"/>
  <c r="K221" i="6"/>
  <c r="K169" i="6"/>
  <c r="K161" i="6"/>
  <c r="K155" i="6"/>
  <c r="K139" i="6"/>
  <c r="K187" i="6"/>
  <c r="K173" i="6"/>
  <c r="K157" i="6"/>
  <c r="K127" i="6"/>
  <c r="K67" i="6"/>
  <c r="K117" i="6"/>
  <c r="K59" i="6"/>
  <c r="K51" i="6"/>
  <c r="K192" i="6"/>
  <c r="K210" i="6"/>
  <c r="F184" i="6"/>
  <c r="K132" i="6"/>
  <c r="F218" i="6"/>
  <c r="F202" i="6"/>
  <c r="K148" i="6"/>
  <c r="K217" i="6"/>
  <c r="K209" i="6"/>
  <c r="K194" i="6"/>
  <c r="K162" i="6"/>
  <c r="F69" i="6"/>
  <c r="F35" i="6"/>
  <c r="F27" i="6"/>
  <c r="F183" i="6"/>
  <c r="F131" i="6"/>
  <c r="F123" i="6"/>
  <c r="F88" i="6"/>
  <c r="F80" i="6"/>
  <c r="F63" i="6"/>
  <c r="F158" i="6"/>
  <c r="F152" i="6"/>
  <c r="F120" i="6"/>
  <c r="F143" i="6"/>
  <c r="F25" i="6"/>
  <c r="K212" i="6"/>
  <c r="K204" i="6"/>
  <c r="K196" i="6"/>
  <c r="K222" i="6"/>
  <c r="K214" i="6"/>
  <c r="K206" i="6"/>
  <c r="K198" i="6"/>
  <c r="K216" i="6"/>
  <c r="K208" i="6"/>
  <c r="K200" i="6"/>
  <c r="K180" i="6"/>
  <c r="K172" i="6"/>
  <c r="K150" i="6"/>
  <c r="K142" i="6"/>
  <c r="K134" i="6"/>
  <c r="K126" i="6"/>
  <c r="K154" i="6"/>
  <c r="K107" i="6"/>
  <c r="K86" i="6"/>
  <c r="K61" i="6"/>
  <c r="K53" i="6"/>
  <c r="K37" i="6"/>
  <c r="K57" i="6"/>
  <c r="K65" i="6"/>
  <c r="K137" i="6"/>
  <c r="K50" i="6"/>
  <c r="K34" i="6"/>
  <c r="K26" i="6"/>
  <c r="K170" i="6"/>
  <c r="K160" i="6"/>
  <c r="K151" i="6"/>
  <c r="K140" i="6"/>
  <c r="K119" i="6"/>
  <c r="K87" i="6"/>
  <c r="K219" i="6"/>
  <c r="K205" i="6"/>
  <c r="K193" i="6"/>
  <c r="K149" i="6"/>
  <c r="K167" i="6"/>
  <c r="K159" i="6"/>
  <c r="K153" i="6"/>
  <c r="K129" i="6"/>
  <c r="K96" i="6"/>
  <c r="K48" i="6"/>
  <c r="K64" i="6"/>
  <c r="K178" i="6"/>
  <c r="K168" i="6"/>
  <c r="K138" i="6"/>
  <c r="K203" i="6"/>
  <c r="K55" i="6"/>
  <c r="K39" i="6"/>
  <c r="K147" i="6"/>
  <c r="K213" i="6"/>
  <c r="K201" i="6"/>
  <c r="K46" i="6"/>
  <c r="K30" i="6"/>
  <c r="K176" i="6"/>
  <c r="K165" i="6"/>
  <c r="K146" i="6"/>
  <c r="K135" i="6"/>
  <c r="K97" i="6"/>
  <c r="K81" i="6"/>
  <c r="K83" i="6"/>
  <c r="K215" i="6"/>
  <c r="K207" i="6"/>
  <c r="K163" i="6"/>
  <c r="K133" i="6"/>
  <c r="K211" i="6"/>
  <c r="K197" i="6"/>
  <c r="K52" i="6"/>
  <c r="K44" i="6"/>
  <c r="K36" i="6"/>
  <c r="K28" i="6"/>
  <c r="K68" i="6"/>
  <c r="I91" i="6" l="1"/>
  <c r="I122" i="6"/>
  <c r="I72" i="6"/>
  <c r="I70" i="6"/>
  <c r="K70" i="6" s="1"/>
  <c r="I92" i="6" l="1"/>
  <c r="K91" i="6"/>
  <c r="K122" i="6"/>
  <c r="K72" i="6"/>
  <c r="K92" i="6" l="1"/>
  <c r="F77" i="6" l="1"/>
  <c r="I79" i="6"/>
  <c r="I78" i="6"/>
  <c r="K78" i="6" l="1"/>
  <c r="K79" i="6"/>
  <c r="I43" i="6"/>
  <c r="I42" i="6"/>
  <c r="I41" i="6"/>
  <c r="I89" i="6"/>
  <c r="K41" i="6" l="1"/>
  <c r="K42" i="6"/>
  <c r="K43" i="6"/>
  <c r="K89" i="6"/>
  <c r="I124" i="6"/>
  <c r="K124" i="6" l="1"/>
  <c r="I130" i="6" l="1"/>
  <c r="I95" i="6"/>
  <c r="K95" i="6" s="1"/>
  <c r="I94" i="6"/>
  <c r="I116" i="6"/>
  <c r="I115" i="6"/>
  <c r="I114" i="6"/>
  <c r="I113" i="6"/>
  <c r="I112" i="6"/>
  <c r="I111" i="6"/>
  <c r="I110" i="6"/>
  <c r="I109" i="6"/>
  <c r="I99" i="6"/>
  <c r="I106" i="6"/>
  <c r="I105" i="6"/>
  <c r="I104" i="6"/>
  <c r="I103" i="6"/>
  <c r="I102" i="6"/>
  <c r="I101" i="6"/>
  <c r="I100" i="6"/>
  <c r="I85" i="6"/>
  <c r="K85" i="6" s="1"/>
  <c r="I84" i="6"/>
  <c r="I82" i="6"/>
  <c r="I76" i="6"/>
  <c r="K94" i="6" l="1"/>
  <c r="K104" i="6"/>
  <c r="K106" i="6"/>
  <c r="K99" i="6"/>
  <c r="K116" i="6"/>
  <c r="K102" i="6"/>
  <c r="K76" i="6"/>
  <c r="K84" i="6"/>
  <c r="K115" i="6"/>
  <c r="K100" i="6"/>
  <c r="K109" i="6"/>
  <c r="K110" i="6"/>
  <c r="K103" i="6"/>
  <c r="K112" i="6"/>
  <c r="K130" i="6"/>
  <c r="K101" i="6"/>
  <c r="K111" i="6"/>
  <c r="K113" i="6"/>
  <c r="K82" i="6"/>
  <c r="K105" i="6"/>
  <c r="K114" i="6"/>
  <c r="D125" i="6"/>
  <c r="I75" i="6"/>
  <c r="A298" i="6" l="1"/>
  <c r="A263" i="6"/>
  <c r="A268" i="6"/>
  <c r="A282" i="6"/>
  <c r="A259" i="6"/>
  <c r="A257" i="6"/>
  <c r="A283" i="6"/>
  <c r="A261" i="6"/>
  <c r="A270" i="6"/>
  <c r="A297" i="6"/>
  <c r="A250" i="6"/>
  <c r="A277" i="6"/>
  <c r="A265" i="6"/>
  <c r="A272" i="6"/>
  <c r="A248" i="6"/>
  <c r="A280" i="6"/>
  <c r="A275" i="6"/>
  <c r="A227" i="6"/>
  <c r="A241" i="6"/>
  <c r="A225" i="6"/>
  <c r="A230" i="6"/>
  <c r="A235" i="6"/>
  <c r="A245" i="6"/>
  <c r="A237" i="6"/>
  <c r="A240" i="6"/>
  <c r="K75" i="6"/>
  <c r="F125" i="6"/>
  <c r="E303" i="6" s="1"/>
  <c r="J303" i="6" l="1"/>
</calcChain>
</file>

<file path=xl/sharedStrings.xml><?xml version="1.0" encoding="utf-8"?>
<sst xmlns="http://schemas.openxmlformats.org/spreadsheetml/2006/main" count="586" uniqueCount="304">
  <si>
    <t>№ п/п</t>
  </si>
  <si>
    <t>Відомості про підприємство</t>
  </si>
  <si>
    <t>Відомості про особу (осіб), які уповноважені представляти інтереси Учасника</t>
  </si>
  <si>
    <t>Форма тендерної пропозиції</t>
  </si>
  <si>
    <t>м2</t>
  </si>
  <si>
    <t>кг</t>
  </si>
  <si>
    <t>л</t>
  </si>
  <si>
    <t>м</t>
  </si>
  <si>
    <t>шт</t>
  </si>
  <si>
    <t>м3</t>
  </si>
  <si>
    <t>Найменування робіт</t>
  </si>
  <si>
    <t>Од.вим.</t>
  </si>
  <si>
    <t>К-ть</t>
  </si>
  <si>
    <t>Вартість, грн., з ПДВ</t>
  </si>
  <si>
    <t>Найменування матеріалів</t>
  </si>
  <si>
    <t>Примітка</t>
  </si>
  <si>
    <t>од.</t>
  </si>
  <si>
    <t>всього</t>
  </si>
  <si>
    <t>шт.</t>
  </si>
  <si>
    <t>Всього, роботи, за кошторисом</t>
  </si>
  <si>
    <t>Всього, матеріали, за кошторисом</t>
  </si>
  <si>
    <t>Сума, роботи з матеріалами</t>
  </si>
  <si>
    <t xml:space="preserve">                                  МП                                  підпис                               ПІБ </t>
  </si>
  <si>
    <t>Підвіс Click-Fix</t>
  </si>
  <si>
    <t>Стержень закріплюючий 1000мм</t>
  </si>
  <si>
    <t>Герметик акриловий SOUDAL 280 мл</t>
  </si>
  <si>
    <t>тюб</t>
  </si>
  <si>
    <t>Монтаж шафи настінної 19"</t>
  </si>
  <si>
    <t>Стрічка Вібростек М-150</t>
  </si>
  <si>
    <t>Грунтовка глибокопроникна Ceresit CT 17</t>
  </si>
  <si>
    <t>Блок розеток Kingda 19" 1U на 8 підключень Schuko для серверної шафи/стійки (KD-PDU-GM-1U-P8)</t>
  </si>
  <si>
    <t>к-кт</t>
  </si>
  <si>
    <t>Шуруп самонарізний LN9,5</t>
  </si>
  <si>
    <t>Поліпшене фарбування полівінілацетатними водоемульсійними сумішами стін, підготовлених під фарбування</t>
  </si>
  <si>
    <t>Монтаж світильників 600х600 для Армстронг</t>
  </si>
  <si>
    <t>Світильник 600х600  для Армстронг</t>
  </si>
  <si>
    <t>Свердління отворів при глибині свердління до 1000 мм, діаметр отворів 202 мм</t>
  </si>
  <si>
    <t>"Монтаж вентиляції PRANA 200C ECO ENERGY M2023</t>
  </si>
  <si>
    <t xml:space="preserve">Рекуператор вентиляції PRANA 200C ECO ENERGY M2023 </t>
  </si>
  <si>
    <t>Установлення розподільних коробок (заглиблених) зі з'єднанням кабелів</t>
  </si>
  <si>
    <t>Коробка розподільча для суцільних стін МВ103</t>
  </si>
  <si>
    <t>Вимикач двоклавішний Schneider Asfora</t>
  </si>
  <si>
    <t>Коробка для встановлення розеток та вимикачів</t>
  </si>
  <si>
    <t>Розетка одинарна Schneider Asfora з заземлюючим контактом</t>
  </si>
  <si>
    <t>Розетка RJ45 Schneider Asfora</t>
  </si>
  <si>
    <t>Монтаж блоків розеток, вимикачів</t>
  </si>
  <si>
    <t>Монтаж витяжного вентилятора ДУ100 зі зворотнім клапаном</t>
  </si>
  <si>
    <t>Монтаж світильників для люмінесцентних ламп, які встановлюються в підвісних стелях, кількість ламп 1 шт</t>
  </si>
  <si>
    <t>Піна монтажна 750 мл</t>
  </si>
  <si>
    <t xml:space="preserve">Дюбель шурупи з пластмасовими пробками 150мм </t>
  </si>
  <si>
    <t>Дзеркало в санвузол 600х800 з ЛЕД підсвіткою</t>
  </si>
  <si>
    <t>Монтаж дзеркала в санвузол 600х800 з ЛЕД підсвіткою</t>
  </si>
  <si>
    <t>Регулювання металопластикових вікон</t>
  </si>
  <si>
    <t>Регулювання металопластикових дверей</t>
  </si>
  <si>
    <t>Автоматичний вимикач 1ф 25А "C" Schneider Electric</t>
  </si>
  <si>
    <t>Автоматичний вимикач 1ф 16А "C" Schneider Electric</t>
  </si>
  <si>
    <t>Комплектуючі для збірки щита розподільчого на 24 модулі</t>
  </si>
  <si>
    <t>Післябудівельний клінінг</t>
  </si>
  <si>
    <t>Шпарування для швів CE40</t>
  </si>
  <si>
    <t>Клин SVP Nova для плитки (200 шт)</t>
  </si>
  <si>
    <t>уп</t>
  </si>
  <si>
    <t>Затискач SVP-Nova для плитки (500шт)</t>
  </si>
  <si>
    <t>Дюбель з ударн.шур гриб 6Х40 (100шт) K-06040</t>
  </si>
  <si>
    <t>Монтаж, опресування, налагодження системи опалення</t>
  </si>
  <si>
    <t xml:space="preserve">Монтаж слабострумного обладнання </t>
  </si>
  <si>
    <t>Патч-панель Atcom 19" 24 порта UTP (P5124)</t>
  </si>
  <si>
    <t>Колодязь кабельний в комлекті з люком типу Park well 380</t>
  </si>
  <si>
    <t>Встановення кабельних колодязів</t>
  </si>
  <si>
    <t>Спліт система CH-S09FTXF2-NG</t>
  </si>
  <si>
    <t>Грунтовка глибокого проникнення СТ17</t>
  </si>
  <si>
    <t>Суміші бетонні готові важкі, клас бетону В25 [М200], крупність заповнювача більше 20 до 40 мм</t>
  </si>
  <si>
    <t>Профіль направляючий UW 100, товщина 0,55 мм</t>
  </si>
  <si>
    <t>Профіль стієчний CW 100, товщина 0,55 мм</t>
  </si>
  <si>
    <t>Дюбель "К" 6/40</t>
  </si>
  <si>
    <t>100шт</t>
  </si>
  <si>
    <t>1000шт</t>
  </si>
  <si>
    <t>Siltek Interior Prestige 7 Шовковиста латексна фарба преміум класу</t>
  </si>
  <si>
    <t>Плитка Керамограніт Almera Ceramica Kingdom GREY 600х600</t>
  </si>
  <si>
    <t>Клей для плитки СМ 11 (25 кг)</t>
  </si>
  <si>
    <t>Влаштування підвісної стелі типу Армстронг</t>
  </si>
  <si>
    <t>Дюбель для кріплення підвісної стелі 6х35 (100шт)</t>
  </si>
  <si>
    <t>Стельова ПВХ плита біла матова - Briliant 600x600x8мм</t>
  </si>
  <si>
    <t>Головний профіль "Armstrong"  T15 3600 мм</t>
  </si>
  <si>
    <t>Поперечний профіль "Armstrong"  T15 1200 мм</t>
  </si>
  <si>
    <t xml:space="preserve">Пристінний кутник "Armstrong"  19/24/3000 мм </t>
  </si>
  <si>
    <t>Диференціальний автомат Schneider Electric R9D25625 RESI9 6кА 1P+N 25A C 30мА АC</t>
  </si>
  <si>
    <t>Маркування, розробка схеми</t>
  </si>
  <si>
    <t>Свiтильники врізний вологостійкий 600х600</t>
  </si>
  <si>
    <t>Монтаж раковини Kolo Twins з сифоном та змішувачем</t>
  </si>
  <si>
    <t>Сифон для раковини, 366681 Viega (366681)</t>
  </si>
  <si>
    <t>Змішувач Cubeo Grohe (1016990000)</t>
  </si>
  <si>
    <t>Раковина Kolo Twins з комплектом кріплень</t>
  </si>
  <si>
    <t>Монтаж дверних доводчиків</t>
  </si>
  <si>
    <t>Доводчик GEZE TS-1500 з колінною тягою (срібло)</t>
  </si>
  <si>
    <t xml:space="preserve">Монтаж душового комплекту </t>
  </si>
  <si>
    <t>Душовий комплект Grohe QuickFix Precision Flow</t>
  </si>
  <si>
    <t>Вентилятор витяжний Soler&amp;Palau Silent-100 CZ Design</t>
  </si>
  <si>
    <t>Повітропровід Вентс Пластивент 1010, (d100, 1м)</t>
  </si>
  <si>
    <t>З'єднуючий елемент Вентс Пластивент 111 (d100)</t>
  </si>
  <si>
    <t>Зворотній клапан Вентс КО1 100</t>
  </si>
  <si>
    <t>Коліно (відвід) Вентс Пластивент 121, (d100, 90°)</t>
  </si>
  <si>
    <t>Тримач Вентс Пластивент 16 (d100)</t>
  </si>
  <si>
    <t>Прожектор TNSy LED ECO Slim 200Вт 14000Лм 6500K IP65 (TNSy5000241)</t>
  </si>
  <si>
    <t>Комплект заземлення оцинкований різьбовий D-16 мм, L-9м</t>
  </si>
  <si>
    <t>Монтаж рушникосушарки</t>
  </si>
  <si>
    <t>Рушникосушарка MARIO Класик-I 1090х530 TR K</t>
  </si>
  <si>
    <t>Монтаж рукосушарки</t>
  </si>
  <si>
    <t>Сушарка для рук TRENTO Professional 1800W</t>
  </si>
  <si>
    <t>Монтаж камер відеоспостереження</t>
  </si>
  <si>
    <t xml:space="preserve">Камера відеоспостереження DS-2CD2047G2-LU </t>
  </si>
  <si>
    <t>Менеджмент кабелю 1U з кришкою для шафи або стійки, метал Net"s (NETS-CM-1U)</t>
  </si>
  <si>
    <t>Монтаж точок доступу wifi</t>
  </si>
  <si>
    <t>Точка доступу Ubiquiti Unifi 6 Pro (U6-Pro)</t>
  </si>
  <si>
    <t>Модуль оптичний Optolink SFP+-10G-LR 10G, 20km, 2LC, Tx 1310nm</t>
  </si>
  <si>
    <t>Патч-корд оптичний LC/UPC-LC/UPC SM 1м Duplex UPC-1LCLC(SM)D(ON)</t>
  </si>
  <si>
    <t xml:space="preserve">Опис та технічні вимоги наведені у додатку </t>
  </si>
  <si>
    <t>Улаштування підлогових покриттів з керамічних плиток на розчині із сухої клеючої суміші, кількість плиток в 1 м2 понад 7 до 12 шт з підрізкою кутів під 45 градусів з урахуванням влуштування плинтусів на висоту 100 мм</t>
  </si>
  <si>
    <t>Монтаж IP відеодомофону</t>
  </si>
  <si>
    <t>IP домофон Dahua DHI-VTH2421FB-P Black</t>
  </si>
  <si>
    <t>IP-панель виклику Dahua DHI-VTO2211G-WP-S2 Black (99-00020144)</t>
  </si>
  <si>
    <t>Монтаж унітазу (інсталяція з підвісним унітазом)</t>
  </si>
  <si>
    <t>Унітаз підвсний з інсталяцією та фурнітурою "Geberit" та комплектом кріплень</t>
  </si>
  <si>
    <t>Влаштування ГК фальш стіни для інсталяції унітазу</t>
  </si>
  <si>
    <t>Лист гіпсокартон 2500х1200х12,5 (вологостійкий)</t>
  </si>
  <si>
    <t>Двері, глухі,  сотове заповнення, товщиною 40 мм.  Матеріал стулки - сосна, додатково укріплений 6 горизонтальними ребрами жорсткості. (сосна). Обшивка вологостійкою МДФ плитою товщиною 6 мм. Покриття УФ-емаль. Колір RAL 9003 (або близький). Завіси прихованого монтажу CEMOM ESTETIC-80A (або аналог). Замок SIBA 10037/D - 62/40 CP (або аналог). Сантехнічний комір для внутрішнього замикання SIBA R03 6-05-05 (або аналог). Циліндр 30/30 ключ/завертка, з набором ключів (мінімум три ключі).
Декоративна накладка для євроциліндра WB PZ SIBA SSR01 з нержавіючої сталі (або аналог). Ручка SIBA PARIS з нержавіючої сталі (або аналог). Підсилення під дотягувач. Охоплююча коробка ""телескоп"" шириною 350 мм, товщиною 12 мм, з лиштвою 70 мм. Матеріал - сосна."</t>
  </si>
  <si>
    <t>Заповнення дверних прорізів ламінованими дверними блоками із застосуванням анкерів і монтажної піни (розмір 800х2000 мм)</t>
  </si>
  <si>
    <t>Комплект поручнів для інклюзивного санвузла (сталь нержавіюча, полірована)</t>
  </si>
  <si>
    <t>Улаштування підлогових покриттів з ПВХ плиток на готовій клеючої суміші</t>
  </si>
  <si>
    <t xml:space="preserve">ПВХ плитка Forbo Enduro Dryback </t>
  </si>
  <si>
    <t>Клей Thomsit K188E, 12 кг</t>
  </si>
  <si>
    <t>Обробка бетонної підлоги після влаштування нивелючого шару стяжки перед вкладанням ПВХ плитки</t>
  </si>
  <si>
    <t>Влаштування плинтусів ПВХ</t>
  </si>
  <si>
    <t>Датчик AJAX FireProtect 2 SB (Heat/Smoke)</t>
  </si>
  <si>
    <t>Сирена AJAX StreetSiren Jeweller</t>
  </si>
  <si>
    <t>Датчик розбиття скла та руху AJAX CombiProtect</t>
  </si>
  <si>
    <t>Датчик AJAX DoorProtect</t>
  </si>
  <si>
    <t>4МП IP камера Hikvision DS-2CD2E43G2-U (2.8 мм)</t>
  </si>
  <si>
    <t>Шафа настінна 19" 15U , глибина 600 мм</t>
  </si>
  <si>
    <t xml:space="preserve">Пристрій безперебійного живлення APC Smart-UPS C 1500VA RM 2U with SmartConnect (SMC1500I-2UC) </t>
  </si>
  <si>
    <t>Жорсткий диск Western Digital Purple Pro 8TB 7200rpm 256MB WD8002PURP 3.5 SATA III</t>
  </si>
  <si>
    <t>Відеореєстратор Hikvision DS-7616NXI-K2/16P 16-канальний PoE 1U AcuSense в комплекті з кріпленнями або полкою для шафи 19"</t>
  </si>
  <si>
    <t xml:space="preserve">Маршрутизатор Ubiquiti UDM-Pro </t>
  </si>
  <si>
    <t xml:space="preserve">Комутатор мережевий Ubiquiti USW-24-POE </t>
  </si>
  <si>
    <t xml:space="preserve">Комутатор мережевий Ubiquiti USW-AGGREGATION </t>
  </si>
  <si>
    <t>Вентиляторний блок для шафи настінної 19" 15U , глибина 600 мм</t>
  </si>
  <si>
    <t>Перила сходового маршу, висота 1000 мм, алюміній анодований, чотири пояси, дві верхні труби 32 мм, нижні труба 10-16 мм</t>
  </si>
  <si>
    <t>Монтаж зовнішнього освітлення</t>
  </si>
  <si>
    <t xml:space="preserve">Монтаж заземлення </t>
  </si>
  <si>
    <t>Кольоровий пігмент</t>
  </si>
  <si>
    <t>Клей для суміші</t>
  </si>
  <si>
    <t>Крихта гумова EPDM синтетична</t>
  </si>
  <si>
    <t>Алюмінієвий куток для захисту сходів з резиновою накладкою</t>
  </si>
  <si>
    <t>Розділ 1. Благоустрій території</t>
  </si>
  <si>
    <t>Плитка полімерпісчана зі шрифтом Брайля</t>
  </si>
  <si>
    <t>Тумба під раковину Kolo Twins</t>
  </si>
  <si>
    <t>Монтаж електричної теплової завіси</t>
  </si>
  <si>
    <t>Повітряно електрична теплова завіса 2000 Вт Maltec настінні обігрівачі з дисплеєм і Wi-Fi управлінням</t>
  </si>
  <si>
    <t>Влаштування підвісної стелі типу Армстронг (вологостійка)</t>
  </si>
  <si>
    <t>Поліпшене фарбування полівінілацетатними водоемульсійними сумішами плоских поверхонь віконних та дверних укосів, підготовлених під фарбування</t>
  </si>
  <si>
    <t>Розетка подвійна вологозахищена IP65 ASFORA з кришкою</t>
  </si>
  <si>
    <t>Щит вбудований Volta VU12UA на 12(14) модулів Hager</t>
  </si>
  <si>
    <t>Встановлення та збірка електричних щитів на 12 модулі (щит врізний пластиковий)</t>
  </si>
  <si>
    <t>Ремонт металопластикових вікон та дверей (з заміною ручок та резинок ущільнювачів), площа до 3,5 м2</t>
  </si>
  <si>
    <t>Централь Ajax Hub 2 Plus Jeweller</t>
  </si>
  <si>
    <t>KeyPad TouchScreen Jeweller</t>
  </si>
  <si>
    <t>Ретранслятор сигналу ReX 2 Jeweller</t>
  </si>
  <si>
    <t>Комутатор мережевий Ubiquiti USW-Pro-24</t>
  </si>
  <si>
    <t>Влаштування перил сходів ганку</t>
  </si>
  <si>
    <t>Встановлення інклюзивного підйомника горизонтального</t>
  </si>
  <si>
    <t xml:space="preserve">Вертикальній інклюзивний підйомник - ліфт, висота підйому від 0,000 до 1500 мм, нержавійка, вантжопід'ємність 250 кг, платформа 1250х950 мм, швидкість 0,08-0,1 м/с, вуличне виконання, привід гідравлічний, система безпеки </t>
  </si>
  <si>
    <t>Автоматичний вимикач 3ф 40А "C" Schneider Electric</t>
  </si>
  <si>
    <t>Перемикач Hager SFT340 3P 40А/230В 3м I-0-II</t>
  </si>
  <si>
    <t>Встановлення вуличної розетки</t>
  </si>
  <si>
    <t>Розетка настінна похила IP67 16A 380 V 3P+T+N - арт. EC690551</t>
  </si>
  <si>
    <t>Встановлення вуличної розетки для генератора</t>
  </si>
  <si>
    <t>Вулична розетка 220V для двору саду з вологозахистом IP66 подвійна</t>
  </si>
  <si>
    <t>Ремонт тріщин на фасаді з оздобленням типу "короюїд" з відновленням оздоблення (розриття тріщини до 5 мм), у вартість включається (розробка тріщини на глибину до 200 мм, очистка/грунтування, заповнення трещини ремонтною суміщю, грунтування, нанесення шаклівки "короїд")</t>
  </si>
  <si>
    <t>Siltek R-5 Ремонтна дрібнозерниста суміш</t>
  </si>
  <si>
    <t>Штукатурка короїд акрилова Ceresit СТ 64 2 мм 25 кг</t>
  </si>
  <si>
    <t>Очистка, знепилення, грунтування фасадів</t>
  </si>
  <si>
    <t>Захист вікон дверей тощо перед фарбуванням</t>
  </si>
  <si>
    <t>Плівка ПВХ 100 мкм</t>
  </si>
  <si>
    <t>Скотч малярний 50 мм х 50 м</t>
  </si>
  <si>
    <t xml:space="preserve">Siltek Facade Pro Фарба фасадна довговічна. База FА </t>
  </si>
  <si>
    <t>Розділ 2. Оздоблення фасадів</t>
  </si>
  <si>
    <t>Розділ 3. Адміністративні приміщення (двоповерхова будівля з цокольним поверхом)</t>
  </si>
  <si>
    <t>Розділ 4. Слабострумне обладнання</t>
  </si>
  <si>
    <t>Розділ 5. Інші роботи обов'язкові до виконання</t>
  </si>
  <si>
    <t>Плита підвісної стелі ARMSTRONG Plain 600x600х15 мм Board</t>
  </si>
  <si>
    <t>Вкладання EPDM крошки на сходах (10 мм)</t>
  </si>
  <si>
    <t>Демонтаж бетонних сходів</t>
  </si>
  <si>
    <t>Бетон В30 П4 (дрібнозернистий заповнювач)</t>
  </si>
  <si>
    <t xml:space="preserve">Виготовлення та монтаж металоконструкції сходів </t>
  </si>
  <si>
    <t xml:space="preserve">Кут ст3 75 х 75 х 5 </t>
  </si>
  <si>
    <t>Арматура д.12 А500</t>
  </si>
  <si>
    <t>Хімічний анкер М12 х 150 HILTI</t>
  </si>
  <si>
    <t>Улаштвання монолітних сходів з формуванням опалубки (металокаркас)</t>
  </si>
  <si>
    <t>Встановлення спліт кондиціонерів CH-S09FTXF2-NG з вартістю фреонопроводів при довжині лінії до 15 м та з  урахуванням вартості кронщтейнів для встановлення зовнішніх блоків</t>
  </si>
  <si>
    <t xml:space="preserve">Мотнаж МАФ </t>
  </si>
  <si>
    <t>Комплект лавочка з навісом (перголою):
1. Пергола (Висота - 2520 мм, Ширина - 2130 мм, Довжина - 2900 мм) 
Опори і каркас:
Стійки - профільна труба - 80х80х4
Каркас козирка - 20х40, лист ЦК 4
Покриття - порошкове полімерне антивандальна фарба
Захист від корозії
Накриття:
Дошка сосна 100х22 мм
Сотовий полікарбонат 6 мм (колір прозорий)
Кріплення: оцинкований.
2. Лавка зі сосни (Висота - 900 мм, Ширина - 860 мм, Висота сидіння - 372 мм, Ширина сидіння - 394 мм, Довжина посадкового місця - 1800 мм)
Опори:
Сталь ГК 8 мм, (лазерна порізка).
Смуга 40х4 мм.
Покриття - порошкове полімерне антивандальна фарба.
Захист від корозії.
Сидіння і спинка:
Брус сосна 40х45 мм.
Обробка біовологозахиснимпросоченням.
Лазур "Sayerlack" темний горіх.
Террасне масло.</t>
  </si>
  <si>
    <t>Фарбування фасадів на висоті до 4 метрів</t>
  </si>
  <si>
    <t>Вкладання ФЕМ з підготовкою основи та встановлення бортів</t>
  </si>
  <si>
    <t>ФЕМ Лайнстоун 20 h60 капучино (або аналог)</t>
  </si>
  <si>
    <t>Бордюр парковий 1000х80х200 сірий</t>
  </si>
  <si>
    <t>Навантаження ґрунту екскаваторами місткістю ковша 0,25 м3 на автомобілі- самоскиди, група ґрунту 1 (90%)</t>
  </si>
  <si>
    <t>Перевезення ґрунту до 30 км</t>
  </si>
  <si>
    <t>Улаштування одношарових основ товщиною 15 см із щебенево - пісчаної суміші фракції 0-20 мм з межею міцності на стиск понад 98,1 МПа [1000 кг/см2] з пошаровим трамбуванням</t>
  </si>
  <si>
    <t>Щебенево-піщана суміш фракції 0-20 (ЩПС)</t>
  </si>
  <si>
    <t>Гранітний відсів фракції 2-5 мм</t>
  </si>
  <si>
    <t>Установлення бортових каменів бетонних і залізобетонних на бетонну основу</t>
  </si>
  <si>
    <t>Суміші бетонні готові важкі, клас бетону В15 [М200], крупність заповнювача 20 - 40 мм</t>
  </si>
  <si>
    <t>ПРОФНАСТИЛ ДЛЯ НЕЗНІМНОГО ОПАЛУБУ Н57</t>
  </si>
  <si>
    <t>Улаштування одношарових вирівнюючого шару товщиною 15 см із гранітного відсіву фракції 2-5 мм з межею міцності на стиск понад 98,1 МПа [1000 кг/см2] з  трамбуванням</t>
  </si>
  <si>
    <t>Улаштування дорожніх корит вручну або малогабаритним екскаватором , глибина корита до 300 мм  (90%)</t>
  </si>
  <si>
    <t>Schneider Electric Лічильник електроенергії 3-ф 63А A9MEM3175</t>
  </si>
  <si>
    <t>Додаток 2 до Запиту 115ХМ</t>
  </si>
  <si>
    <t>ТОВ «Максимус Девелопмент Проджект»
Код ЄДРПОУ: 35030746
ІПН: 350307426519
п/рUA973395002600901543002000001  
АТ «ТАСКОМБАНК»</t>
  </si>
  <si>
    <t>Товариство з обмеженою відповідальністю "МАКСИМУС ДЕВЕЛОПМЕНТ ПРОДЖЕКТ", надає свою фінансову пропозицію щодо участі у проєкті "Комплекс робіт по поточному ремонту окремих приміщень та інженерних систем на об'єкті ТЧХУ в м.Кам'янець Подільський»</t>
  </si>
  <si>
    <t>Товариство з обмеженою відповідальністю "МАКСИМУС ДЕВЕЛОПМЕНТ ПРОДЖЕКТ"</t>
  </si>
  <si>
    <t>Ідентифікаційний код за ЄДРПОУ або реєстраційний номер облікової картки платника податків:   35030746</t>
  </si>
  <si>
    <t>Реквізити (адреса - юридична та фактична, телефон,  телефон для контактів, e-mail, розрахунковий рахунок):
Юридична та фактична адреса: 02081, Україна, місто Київ, ВУЛИЦЯ ЗДОЛБУНІВСЬКА, будинок 7-А
Телефон: +380676777977
електронна пошта:
tender@maximuscc.com.ua
maximuscctender@ukr.net
IBAN UA973395002600901543002000001 в АТ «ТАСКОМБАНК»</t>
  </si>
  <si>
    <t xml:space="preserve">              Керівник організації:____________________________  Сінькевич Д.Є.</t>
  </si>
  <si>
    <t>Додаткові роботи</t>
  </si>
  <si>
    <t>Щити опалубки</t>
  </si>
  <si>
    <t>Монтаж бойлера 80л</t>
  </si>
  <si>
    <t>Бойлер плаский 80л</t>
  </si>
  <si>
    <t>Улаштування обмазувальної гідроізоляції санвузлів</t>
  </si>
  <si>
    <t xml:space="preserve">  м2</t>
  </si>
  <si>
    <t>Гідроізоляційна суміш Ceresit CR 66 17,5кг+5л</t>
  </si>
  <si>
    <t xml:space="preserve">  кг</t>
  </si>
  <si>
    <t>Стрічка гідроізоляційна Ceresit CL152</t>
  </si>
  <si>
    <t>Провідник заземлюючий в гофротрубі</t>
  </si>
  <si>
    <t>Провід ПВ1нг-нд 1х6мм2</t>
  </si>
  <si>
    <t xml:space="preserve">Гофра </t>
  </si>
  <si>
    <t xml:space="preserve">Кріплення для гофри </t>
  </si>
  <si>
    <t>Електропровідна антикорозійна паста</t>
  </si>
  <si>
    <t>уп.</t>
  </si>
  <si>
    <t>Монтаж сталевої штаби 4х40 контура заземлення</t>
  </si>
  <si>
    <t>Смуга заземлення 40х4мм</t>
  </si>
  <si>
    <t>Монтаж системи виклику для МГН (кнопка виклику)</t>
  </si>
  <si>
    <t>Система виклику для МГН (кнопка виклику)</t>
  </si>
  <si>
    <t>ФУНДАМЕНТ ПІД ПІДЙОМНИК</t>
  </si>
  <si>
    <t>Демонтаж бетонної відмостки</t>
  </si>
  <si>
    <t>Улаштування залізобетонного фундаменту під підйомник з улаштуванням опалубки, каркасу та встановленням закладних деталей</t>
  </si>
  <si>
    <t>Фіксатори арматури</t>
  </si>
  <si>
    <t>Виготовлення закладних деталей</t>
  </si>
  <si>
    <t>Закладні деталі з листа 200х300 товщ. 10-12 мм та арматури</t>
  </si>
  <si>
    <t>НАВІС</t>
  </si>
  <si>
    <t>Монтаж/демонтаж риштувань</t>
  </si>
  <si>
    <t>Оренда риштувань (2 тижні) з доставкою</t>
  </si>
  <si>
    <t>Виготовлення та монтаж металоконструкцій навісу</t>
  </si>
  <si>
    <t>Кутик 50х5</t>
  </si>
  <si>
    <t>Кутик 63х5</t>
  </si>
  <si>
    <t>Труба профільна 100х100х8</t>
  </si>
  <si>
    <t>Дюбель анкер 160 мм</t>
  </si>
  <si>
    <t>Електроди діаметром 3 мм</t>
  </si>
  <si>
    <t>Грунтування  металоконструкцій ГФ-021 за 2 рази</t>
  </si>
  <si>
    <t>Грунтовка ГФ-021</t>
  </si>
  <si>
    <t>Фарбування металоконструкцій  ПФ-115 за 2 рази</t>
  </si>
  <si>
    <t>ПФ-115</t>
  </si>
  <si>
    <t>Улаштування лат, брусків</t>
  </si>
  <si>
    <t>Дерев’яний каркас</t>
  </si>
  <si>
    <t>Монтаж покрівельного покриття з профільованого листа</t>
  </si>
  <si>
    <t xml:space="preserve">Металопрофіль покрівельний ПП / ПК-45 0,50 </t>
  </si>
  <si>
    <t>Саморіз покрівельний по металу 5.5x25 мм</t>
  </si>
  <si>
    <t>Протипожежна та антисептична обробка деревини</t>
  </si>
  <si>
    <t>Вогнебіозахист</t>
  </si>
  <si>
    <t>Зашивка низа навісу профлистом</t>
  </si>
  <si>
    <t>Профнастил ПП-20-0,45</t>
  </si>
  <si>
    <t>Саморіз покрівельний по металу 5.5x25 мм (зверху та знизу)</t>
  </si>
  <si>
    <t xml:space="preserve">  шт</t>
  </si>
  <si>
    <t>Встановлення планок примикання, вітрових планок</t>
  </si>
  <si>
    <t>Планка примикання, вітрова планка</t>
  </si>
  <si>
    <t>Монтаж водостічної  системи діам. 130 мм</t>
  </si>
  <si>
    <t>Монтаж труби водостоку діам. 90 мм</t>
  </si>
  <si>
    <t>Ринва діам. 130 мм</t>
  </si>
  <si>
    <t>Кронштейн 130</t>
  </si>
  <si>
    <t>Муфта ринви 130</t>
  </si>
  <si>
    <t>Лійка ринви 130</t>
  </si>
  <si>
    <t>Заглушка ринви ліва130</t>
  </si>
  <si>
    <t>Заглушка ринви права 130</t>
  </si>
  <si>
    <t>Труба діам. 90 мм</t>
  </si>
  <si>
    <t>Муфта труби 90</t>
  </si>
  <si>
    <t>Коліно труби 67° 90</t>
  </si>
  <si>
    <t>Коліно труби 87° 90 дворострубне</t>
  </si>
  <si>
    <t>Хомут для труби 90</t>
  </si>
  <si>
    <t xml:space="preserve">Гвинт шуруп 12х150 </t>
  </si>
  <si>
    <r>
      <t>м</t>
    </r>
    <r>
      <rPr>
        <vertAlign val="superscript"/>
        <sz val="12"/>
        <rFont val="Times New Roman"/>
        <family val="1"/>
        <charset val="204"/>
      </rPr>
      <t>2</t>
    </r>
  </si>
  <si>
    <r>
      <t>м</t>
    </r>
    <r>
      <rPr>
        <vertAlign val="superscript"/>
        <sz val="12"/>
        <rFont val="Times New Roman"/>
        <family val="1"/>
        <charset val="204"/>
      </rPr>
      <t>3</t>
    </r>
  </si>
  <si>
    <t>Герметик покрівельний</t>
  </si>
  <si>
    <t>Улаштування паробар’єра</t>
  </si>
  <si>
    <t>Паробар’єр</t>
  </si>
  <si>
    <t>Укладання утеплювача із мінеральної вати товщиною 150 мм</t>
  </si>
  <si>
    <t>Утеплювач із мінеральної вати 45 кг/м3 товщ. 100 мм</t>
  </si>
  <si>
    <t>Утеплювач із мінеральної вати 45 кг/м3 товщ. 50 мм</t>
  </si>
  <si>
    <t>Улаштування контрейки</t>
  </si>
  <si>
    <t>Рейка 25х50</t>
  </si>
  <si>
    <t>Улаштування гідробар’єра</t>
  </si>
  <si>
    <t>Гідробар’єр</t>
  </si>
  <si>
    <t>БЕТОНУВАННЯ МОНОЛІТНОЇ ПЛИТИ ВХІДНОЇ ГРУПИ</t>
  </si>
  <si>
    <t xml:space="preserve">Демонтаж цегляної кладки монолітної ділянки </t>
  </si>
  <si>
    <t>Улаштвання з/б плити вхідної групи  з улаштуванням опалубки каркаса</t>
  </si>
  <si>
    <t>Суміші бетонні готові важкі, клас бетону В20</t>
  </si>
  <si>
    <t>Дріт в’язальний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</si>
</sst>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-* #,##0.00\ &quot;₴&quot;_-;\-* #,##0.00\ &quot;₴&quot;_-;_-* &quot;-&quot;??\ &quot;₴&quot;_-;_-@_-"/>
    <numFmt numFmtId="165" formatCode="_-* #,##0.00_-;\-* #,##0.00_-;_-* &quot;-&quot;??_-;_-@_-"/>
    <numFmt numFmtId="166" formatCode="[$-419]General"/>
    <numFmt numFmtId="167" formatCode="0.0"/>
    <numFmt numFmtId="168" formatCode="_-* #,##0.00_₴_-;\-* #,##0.00_₴_-;_-* &quot;-&quot;??_₴_-;_-@_-"/>
    <numFmt numFmtId="169" formatCode="_-* #,##0.00_р_._-;\-* #,##0.00_р_._-;_-* &quot;-&quot;??_р_._-;_-@_-"/>
    <numFmt numFmtId="170" formatCode="_-* #,##0.00\ _г_р_н_._-;\-* #,##0.00\ _г_р_н_._-;_-* &quot;-&quot;??\ _г_р_н_._-;_-@_-"/>
    <numFmt numFmtId="171" formatCode="\ #,##0.00&quot;    &quot;;\-#,##0.00&quot;    &quot;;&quot; -&quot;#&quot;    &quot;;@\ "/>
    <numFmt numFmtId="172" formatCode="[$-419]0%"/>
    <numFmt numFmtId="173" formatCode="#,##0.00\ &quot;₴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9"/>
      <color theme="1"/>
      <name val="Verdana"/>
      <family val="2"/>
    </font>
    <font>
      <b/>
      <sz val="13"/>
      <color theme="3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Arial Cyr"/>
    </font>
    <font>
      <sz val="11"/>
      <color rgb="FFFFFFFF"/>
      <name val="Century Gothic"/>
      <family val="2"/>
      <charset val="204"/>
    </font>
    <font>
      <sz val="11"/>
      <color rgb="FF000000"/>
      <name val="Arial"/>
      <family val="2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000000"/>
      <name val="Century Gothic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62"/>
    </font>
    <font>
      <sz val="11"/>
      <color indexed="8"/>
      <name val="Century Gothic"/>
      <family val="2"/>
      <charset val="204"/>
    </font>
    <font>
      <sz val="10"/>
      <name val="Mangal"/>
      <family val="2"/>
      <charset val="204"/>
    </font>
    <font>
      <sz val="8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Book Antiqua"/>
      <family val="1"/>
      <charset val="204"/>
    </font>
    <font>
      <sz val="10"/>
      <color rgb="FF000000"/>
      <name val="Arial Cyr"/>
      <charset val="204"/>
    </font>
    <font>
      <sz val="10"/>
      <color rgb="FF000000"/>
      <name val="Arial"/>
      <family val="2"/>
    </font>
    <font>
      <sz val="10"/>
      <color rgb="FF000000"/>
      <name val="Helv"/>
    </font>
    <font>
      <sz val="11"/>
      <color rgb="FF000000"/>
      <name val="Century Gothic"/>
      <family val="1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7A7A7A"/>
        <bgColor rgb="FF808080"/>
      </patternFill>
    </fill>
    <fill>
      <patternFill patternType="solid">
        <fgColor indexed="9"/>
        <bgColor indexed="26"/>
      </patternFill>
    </fill>
    <fill>
      <patternFill patternType="solid">
        <fgColor rgb="FF7A7A7A"/>
        <bgColor rgb="FF5F5F5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5" fillId="0" borderId="0" applyBorder="0" applyProtection="0"/>
    <xf numFmtId="0" fontId="6" fillId="0" borderId="0"/>
    <xf numFmtId="164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1" fillId="0" borderId="0"/>
    <xf numFmtId="166" fontId="5" fillId="0" borderId="0" applyBorder="0" applyProtection="0"/>
    <xf numFmtId="0" fontId="1" fillId="0" borderId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9" fillId="0" borderId="0"/>
    <xf numFmtId="0" fontId="10" fillId="5" borderId="0" applyBorder="0" applyProtection="0"/>
    <xf numFmtId="0" fontId="4" fillId="0" borderId="0"/>
    <xf numFmtId="0" fontId="1" fillId="4" borderId="0" applyNumberFormat="0" applyBorder="0" applyAlignment="0" applyProtection="0"/>
    <xf numFmtId="0" fontId="1" fillId="0" borderId="0"/>
    <xf numFmtId="9" fontId="14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168" fontId="1" fillId="0" borderId="0" applyFont="0" applyFill="0" applyBorder="0" applyAlignment="0" applyProtection="0"/>
    <xf numFmtId="0" fontId="16" fillId="0" borderId="0"/>
    <xf numFmtId="0" fontId="1" fillId="0" borderId="0"/>
    <xf numFmtId="0" fontId="15" fillId="0" borderId="0"/>
    <xf numFmtId="0" fontId="4" fillId="0" borderId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6" borderId="0" applyNumberFormat="0" applyBorder="0" applyAlignment="0" applyProtection="0"/>
    <xf numFmtId="0" fontId="14" fillId="0" borderId="0"/>
    <xf numFmtId="9" fontId="14" fillId="0" borderId="0" applyBorder="0" applyProtection="0"/>
    <xf numFmtId="0" fontId="10" fillId="7" borderId="0" applyBorder="0" applyProtection="0"/>
    <xf numFmtId="171" fontId="18" fillId="0" borderId="0" applyFill="0" applyBorder="0" applyAlignment="0" applyProtection="0"/>
    <xf numFmtId="168" fontId="14" fillId="0" borderId="0" applyFont="0" applyFill="0" applyBorder="0" applyAlignment="0" applyProtection="0"/>
    <xf numFmtId="0" fontId="19" fillId="0" borderId="0">
      <alignment horizontal="left"/>
    </xf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>
      <alignment horizontal="left"/>
    </xf>
    <xf numFmtId="0" fontId="20" fillId="0" borderId="0"/>
    <xf numFmtId="0" fontId="12" fillId="0" borderId="0"/>
    <xf numFmtId="0" fontId="12" fillId="0" borderId="0"/>
    <xf numFmtId="166" fontId="5" fillId="0" borderId="0" applyBorder="0" applyProtection="0"/>
    <xf numFmtId="0" fontId="21" fillId="0" borderId="0"/>
    <xf numFmtId="0" fontId="12" fillId="0" borderId="0"/>
    <xf numFmtId="0" fontId="21" fillId="0" borderId="0"/>
    <xf numFmtId="0" fontId="11" fillId="0" borderId="0"/>
    <xf numFmtId="0" fontId="7" fillId="0" borderId="4" applyNumberFormat="0" applyFill="0" applyAlignment="0" applyProtection="0"/>
    <xf numFmtId="166" fontId="5" fillId="0" borderId="0" applyBorder="0" applyProtection="0"/>
    <xf numFmtId="166" fontId="22" fillId="0" borderId="0" applyBorder="0" applyProtection="0"/>
    <xf numFmtId="0" fontId="12" fillId="0" borderId="0"/>
    <xf numFmtId="0" fontId="11" fillId="0" borderId="0"/>
    <xf numFmtId="0" fontId="20" fillId="0" borderId="0"/>
    <xf numFmtId="166" fontId="23" fillId="0" borderId="0" applyBorder="0" applyProtection="0"/>
    <xf numFmtId="166" fontId="24" fillId="0" borderId="0" applyBorder="0" applyProtection="0"/>
    <xf numFmtId="172" fontId="5" fillId="0" borderId="0" applyBorder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4" fontId="2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 vertical="top"/>
    </xf>
    <xf numFmtId="4" fontId="26" fillId="0" borderId="1" xfId="0" applyNumberFormat="1" applyFont="1" applyBorder="1" applyAlignment="1">
      <alignment vertical="top" wrapText="1"/>
    </xf>
    <xf numFmtId="4" fontId="26" fillId="0" borderId="1" xfId="0" applyNumberFormat="1" applyFont="1" applyBorder="1" applyAlignment="1">
      <alignment vertical="top"/>
    </xf>
    <xf numFmtId="2" fontId="26" fillId="0" borderId="1" xfId="0" applyNumberFormat="1" applyFont="1" applyBorder="1" applyAlignment="1">
      <alignment horizontal="center" vertical="top"/>
    </xf>
    <xf numFmtId="4" fontId="26" fillId="0" borderId="3" xfId="0" applyNumberFormat="1" applyFont="1" applyBorder="1" applyAlignment="1">
      <alignment vertical="top" wrapText="1"/>
    </xf>
    <xf numFmtId="2" fontId="26" fillId="0" borderId="3" xfId="0" applyNumberFormat="1" applyFont="1" applyBorder="1" applyAlignment="1">
      <alignment horizontal="center" vertical="top"/>
    </xf>
    <xf numFmtId="4" fontId="26" fillId="0" borderId="0" xfId="0" applyNumberFormat="1" applyFont="1" applyAlignment="1">
      <alignment vertical="top" wrapText="1"/>
    </xf>
    <xf numFmtId="2" fontId="26" fillId="0" borderId="0" xfId="0" applyNumberFormat="1" applyFont="1" applyAlignment="1">
      <alignment horizontal="center" vertical="top"/>
    </xf>
    <xf numFmtId="4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/>
    </xf>
    <xf numFmtId="167" fontId="28" fillId="0" borderId="0" xfId="0" applyNumberFormat="1" applyFont="1" applyAlignment="1">
      <alignment horizontal="center"/>
    </xf>
    <xf numFmtId="4" fontId="28" fillId="0" borderId="0" xfId="0" applyNumberFormat="1" applyFont="1" applyAlignment="1">
      <alignment horizontal="center"/>
    </xf>
    <xf numFmtId="0" fontId="28" fillId="0" borderId="0" xfId="0" applyFont="1"/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4" fontId="27" fillId="0" borderId="0" xfId="0" applyNumberFormat="1" applyFont="1" applyAlignment="1">
      <alignment horizontal="center" vertical="center" wrapText="1"/>
    </xf>
    <xf numFmtId="4" fontId="26" fillId="0" borderId="0" xfId="0" applyNumberFormat="1" applyFont="1" applyAlignment="1">
      <alignment horizontal="center" vertical="top"/>
    </xf>
    <xf numFmtId="0" fontId="27" fillId="0" borderId="0" xfId="0" applyFont="1" applyAlignment="1">
      <alignment vertical="center" wrapText="1"/>
    </xf>
    <xf numFmtId="0" fontId="30" fillId="2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73" fontId="30" fillId="2" borderId="1" xfId="6" applyNumberFormat="1" applyFont="1" applyFill="1" applyBorder="1" applyAlignment="1">
      <alignment horizontal="center" vertical="top" wrapText="1"/>
    </xf>
    <xf numFmtId="164" fontId="28" fillId="2" borderId="1" xfId="6" applyFont="1" applyFill="1" applyBorder="1" applyAlignment="1">
      <alignment horizontal="center" vertical="top"/>
    </xf>
    <xf numFmtId="0" fontId="28" fillId="2" borderId="1" xfId="0" applyFont="1" applyFill="1" applyBorder="1" applyAlignment="1">
      <alignment vertical="top"/>
    </xf>
    <xf numFmtId="0" fontId="28" fillId="2" borderId="1" xfId="0" applyFont="1" applyFill="1" applyBorder="1" applyAlignment="1">
      <alignment vertical="top" wrapText="1"/>
    </xf>
    <xf numFmtId="0" fontId="28" fillId="2" borderId="1" xfId="0" applyFont="1" applyFill="1" applyBorder="1" applyAlignment="1">
      <alignment horizontal="center" vertical="top" wrapText="1"/>
    </xf>
    <xf numFmtId="4" fontId="28" fillId="2" borderId="1" xfId="0" applyNumberFormat="1" applyFont="1" applyFill="1" applyBorder="1" applyAlignment="1">
      <alignment horizontal="center" vertical="top"/>
    </xf>
    <xf numFmtId="2" fontId="28" fillId="2" borderId="1" xfId="0" applyNumberFormat="1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/>
    </xf>
    <xf numFmtId="2" fontId="30" fillId="2" borderId="1" xfId="0" applyNumberFormat="1" applyFont="1" applyFill="1" applyBorder="1" applyAlignment="1">
      <alignment horizontal="center" vertical="top" wrapText="1"/>
    </xf>
    <xf numFmtId="0" fontId="28" fillId="0" borderId="1" xfId="0" applyFont="1" applyBorder="1" applyAlignment="1">
      <alignment vertical="top" wrapText="1"/>
    </xf>
    <xf numFmtId="0" fontId="30" fillId="0" borderId="1" xfId="0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2" fontId="26" fillId="0" borderId="1" xfId="0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vertical="top"/>
    </xf>
    <xf numFmtId="2" fontId="28" fillId="0" borderId="1" xfId="0" applyNumberFormat="1" applyFont="1" applyBorder="1" applyAlignment="1">
      <alignment horizontal="center" vertical="top"/>
    </xf>
    <xf numFmtId="4" fontId="26" fillId="0" borderId="1" xfId="0" applyNumberFormat="1" applyFont="1" applyBorder="1" applyAlignment="1">
      <alignment horizontal="center" vertical="top"/>
    </xf>
    <xf numFmtId="0" fontId="28" fillId="0" borderId="1" xfId="0" applyFont="1" applyBorder="1" applyAlignment="1">
      <alignment horizontal="center" vertical="top" wrapText="1"/>
    </xf>
    <xf numFmtId="2" fontId="28" fillId="0" borderId="1" xfId="0" applyNumberFormat="1" applyFont="1" applyBorder="1" applyAlignment="1">
      <alignment horizontal="center" vertical="top" wrapText="1"/>
    </xf>
    <xf numFmtId="167" fontId="30" fillId="0" borderId="1" xfId="0" applyNumberFormat="1" applyFont="1" applyBorder="1" applyAlignment="1">
      <alignment horizontal="center" vertical="top" wrapText="1"/>
    </xf>
    <xf numFmtId="164" fontId="30" fillId="0" borderId="1" xfId="6" applyFont="1" applyBorder="1" applyAlignment="1">
      <alignment horizontal="center" vertical="top" wrapText="1"/>
    </xf>
    <xf numFmtId="164" fontId="28" fillId="0" borderId="1" xfId="6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73" fontId="30" fillId="0" borderId="1" xfId="6" applyNumberFormat="1" applyFont="1" applyFill="1" applyBorder="1" applyAlignment="1">
      <alignment horizontal="center" vertical="top" wrapText="1"/>
    </xf>
    <xf numFmtId="164" fontId="28" fillId="0" borderId="1" xfId="6" applyFont="1" applyFill="1" applyBorder="1" applyAlignment="1">
      <alignment horizontal="center" vertical="top"/>
    </xf>
    <xf numFmtId="4" fontId="28" fillId="0" borderId="1" xfId="0" applyNumberFormat="1" applyFont="1" applyBorder="1" applyAlignment="1">
      <alignment horizontal="center" vertical="top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/>
    </xf>
    <xf numFmtId="2" fontId="26" fillId="0" borderId="5" xfId="0" applyNumberFormat="1" applyFont="1" applyBorder="1" applyAlignment="1">
      <alignment horizontal="center" vertical="top" wrapText="1"/>
    </xf>
    <xf numFmtId="2" fontId="26" fillId="0" borderId="1" xfId="0" applyNumberFormat="1" applyFont="1" applyBorder="1" applyAlignment="1">
      <alignment horizontal="center" vertical="center" wrapText="1"/>
    </xf>
    <xf numFmtId="173" fontId="26" fillId="2" borderId="1" xfId="6" applyNumberFormat="1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vertical="top" wrapText="1"/>
    </xf>
    <xf numFmtId="2" fontId="26" fillId="2" borderId="1" xfId="0" applyNumberFormat="1" applyFont="1" applyFill="1" applyBorder="1" applyAlignment="1">
      <alignment horizontal="center" vertical="top"/>
    </xf>
    <xf numFmtId="164" fontId="26" fillId="2" borderId="1" xfId="6" applyFont="1" applyFill="1" applyBorder="1" applyAlignment="1">
      <alignment horizontal="center" vertical="top"/>
    </xf>
    <xf numFmtId="0" fontId="26" fillId="2" borderId="1" xfId="0" applyFont="1" applyFill="1" applyBorder="1" applyAlignment="1">
      <alignment vertical="top"/>
    </xf>
    <xf numFmtId="0" fontId="26" fillId="0" borderId="0" xfId="0" applyFont="1"/>
    <xf numFmtId="0" fontId="26" fillId="0" borderId="1" xfId="0" applyFont="1" applyBorder="1" applyAlignment="1">
      <alignment horizontal="center" vertical="top" wrapText="1"/>
    </xf>
    <xf numFmtId="173" fontId="26" fillId="0" borderId="1" xfId="6" applyNumberFormat="1" applyFont="1" applyFill="1" applyBorder="1" applyAlignment="1">
      <alignment horizontal="center" vertical="top" wrapText="1"/>
    </xf>
    <xf numFmtId="164" fontId="26" fillId="0" borderId="1" xfId="6" applyFont="1" applyFill="1" applyBorder="1" applyAlignment="1">
      <alignment horizontal="center" vertical="top"/>
    </xf>
    <xf numFmtId="0" fontId="33" fillId="2" borderId="1" xfId="77" applyFont="1" applyFill="1" applyBorder="1" applyAlignment="1">
      <alignment vertical="top"/>
    </xf>
    <xf numFmtId="0" fontId="34" fillId="0" borderId="1" xfId="77" applyFont="1" applyBorder="1" applyAlignment="1">
      <alignment horizontal="center" vertical="top"/>
    </xf>
    <xf numFmtId="173" fontId="36" fillId="2" borderId="1" xfId="6" applyNumberFormat="1" applyFont="1" applyFill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36" fillId="0" borderId="1" xfId="0" applyFont="1" applyBorder="1" applyAlignment="1">
      <alignment horizontal="center" vertical="top" wrapText="1"/>
    </xf>
    <xf numFmtId="2" fontId="36" fillId="0" borderId="1" xfId="0" applyNumberFormat="1" applyFont="1" applyBorder="1" applyAlignment="1">
      <alignment horizontal="center" vertical="top" wrapText="1"/>
    </xf>
    <xf numFmtId="164" fontId="36" fillId="0" borderId="1" xfId="6" applyFont="1" applyFill="1" applyBorder="1" applyAlignment="1">
      <alignment horizontal="center" vertical="top"/>
    </xf>
    <xf numFmtId="164" fontId="36" fillId="2" borderId="1" xfId="6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vertical="top" wrapText="1"/>
    </xf>
    <xf numFmtId="2" fontId="26" fillId="0" borderId="1" xfId="0" applyNumberFormat="1" applyFont="1" applyFill="1" applyBorder="1" applyAlignment="1">
      <alignment horizontal="center" vertical="top"/>
    </xf>
    <xf numFmtId="2" fontId="26" fillId="0" borderId="1" xfId="0" applyNumberFormat="1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/>
    </xf>
    <xf numFmtId="0" fontId="26" fillId="0" borderId="0" xfId="0" applyFont="1" applyFill="1"/>
    <xf numFmtId="0" fontId="34" fillId="0" borderId="1" xfId="77" applyFont="1" applyFill="1" applyBorder="1" applyAlignment="1">
      <alignment horizontal="center" vertical="top"/>
    </xf>
    <xf numFmtId="0" fontId="34" fillId="0" borderId="0" xfId="77" applyFont="1" applyFill="1"/>
    <xf numFmtId="0" fontId="26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center" vertical="center" wrapText="1"/>
    </xf>
    <xf numFmtId="2" fontId="26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top"/>
    </xf>
    <xf numFmtId="0" fontId="26" fillId="0" borderId="1" xfId="0" applyFont="1" applyFill="1" applyBorder="1"/>
    <xf numFmtId="0" fontId="26" fillId="0" borderId="1" xfId="0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0" fontId="34" fillId="0" borderId="0" xfId="77" applyFont="1" applyFill="1" applyAlignment="1">
      <alignment horizontal="center"/>
    </xf>
    <xf numFmtId="0" fontId="26" fillId="0" borderId="1" xfId="0" applyFont="1" applyFill="1" applyBorder="1" applyAlignment="1">
      <alignment vertical="top"/>
    </xf>
    <xf numFmtId="0" fontId="2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28" fillId="2" borderId="1" xfId="0" applyFont="1" applyFill="1" applyBorder="1" applyAlignment="1">
      <alignment horizontal="right" vertical="top"/>
    </xf>
    <xf numFmtId="4" fontId="28" fillId="2" borderId="1" xfId="0" applyNumberFormat="1" applyFont="1" applyFill="1" applyBorder="1" applyAlignment="1">
      <alignment horizontal="center" vertical="top"/>
    </xf>
    <xf numFmtId="0" fontId="28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167" fontId="27" fillId="2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top" wrapText="1"/>
    </xf>
    <xf numFmtId="0" fontId="28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6" fillId="0" borderId="2" xfId="0" applyFont="1" applyBorder="1" applyAlignment="1">
      <alignment horizontal="left" vertical="top" wrapText="1"/>
    </xf>
    <xf numFmtId="4" fontId="27" fillId="2" borderId="1" xfId="0" applyNumberFormat="1" applyFont="1" applyFill="1" applyBorder="1" applyAlignment="1">
      <alignment horizontal="center" vertical="center" wrapText="1"/>
    </xf>
  </cellXfs>
  <cellStyles count="78">
    <cellStyle name="20% — акцент1 2" xfId="21"/>
    <cellStyle name="20% — акцент1 3" xfId="26"/>
    <cellStyle name="20% — акцент1 4" xfId="45"/>
    <cellStyle name="Comma 2" xfId="27"/>
    <cellStyle name="Excel Built-in Normal" xfId="54"/>
    <cellStyle name="Excel Built-in Normal 2" xfId="60"/>
    <cellStyle name="Excel_BuiltIn_20% - Акцент1" xfId="35"/>
    <cellStyle name="Normal 19" xfId="28"/>
    <cellStyle name="Normal 2" xfId="51"/>
    <cellStyle name="Normal 3" xfId="10"/>
    <cellStyle name="Відсотковий 2" xfId="2"/>
    <cellStyle name="Відсотковий 2 2" xfId="75"/>
    <cellStyle name="Відсотковий 3" xfId="76"/>
    <cellStyle name="Відсотковий 4" xfId="8"/>
    <cellStyle name="Гиперссылка" xfId="77" builtinId="8"/>
    <cellStyle name="Денежный" xfId="6" builtinId="4"/>
    <cellStyle name="Заголовок 2 2" xfId="59"/>
    <cellStyle name="Звичайний 2" xfId="74"/>
    <cellStyle name="Звичайний 3" xfId="3"/>
    <cellStyle name="Звичайний 4" xfId="7"/>
    <cellStyle name="Название 2" xfId="15"/>
    <cellStyle name="Обычный" xfId="0" builtinId="0"/>
    <cellStyle name="Обычный 10" xfId="49"/>
    <cellStyle name="Обычный 11" xfId="5"/>
    <cellStyle name="Обычный 16" xfId="12"/>
    <cellStyle name="Обычный 16 2" xfId="29"/>
    <cellStyle name="Обычный 2" xfId="11"/>
    <cellStyle name="Обычный 2 10" xfId="52"/>
    <cellStyle name="Обычный 2 10 2" xfId="53"/>
    <cellStyle name="Обычный 2 2" xfId="13"/>
    <cellStyle name="Обычный 2 2 2" xfId="56"/>
    <cellStyle name="Обычный 2 2 2 2" xfId="61"/>
    <cellStyle name="Обычный 2 3" xfId="30"/>
    <cellStyle name="Обычный 2 3 2" xfId="62"/>
    <cellStyle name="Обычный 2 4" xfId="22"/>
    <cellStyle name="Обычный 2 4 4" xfId="50"/>
    <cellStyle name="Обычный 2 7" xfId="4"/>
    <cellStyle name="Обычный 3" xfId="31"/>
    <cellStyle name="Обычный 3 17" xfId="57"/>
    <cellStyle name="Обычный 3 2" xfId="20"/>
    <cellStyle name="Обычный 3 3" xfId="36"/>
    <cellStyle name="Обычный 3 3 2" xfId="65"/>
    <cellStyle name="Обычный 3 4" xfId="68"/>
    <cellStyle name="Обычный 4" xfId="24"/>
    <cellStyle name="Обычный 4 10" xfId="55"/>
    <cellStyle name="Обычный 4 2" xfId="63"/>
    <cellStyle name="Обычный 5" xfId="17"/>
    <cellStyle name="Обычный 6" xfId="18"/>
    <cellStyle name="Обычный 6 2" xfId="58"/>
    <cellStyle name="Обычный 7" xfId="41"/>
    <cellStyle name="Обычный 7 2" xfId="64"/>
    <cellStyle name="Обычный 8" xfId="43"/>
    <cellStyle name="Пояснение 2" xfId="32"/>
    <cellStyle name="Пояснение 2 2" xfId="38"/>
    <cellStyle name="Пояснение 3" xfId="19"/>
    <cellStyle name="Пояснение 4" xfId="46"/>
    <cellStyle name="Процентный 2" xfId="25"/>
    <cellStyle name="Процентный 2 2" xfId="37"/>
    <cellStyle name="Процентный 2 3" xfId="67"/>
    <cellStyle name="Процентный 3" xfId="33"/>
    <cellStyle name="Процентный 4" xfId="23"/>
    <cellStyle name="Процентный 5" xfId="44"/>
    <cellStyle name="Стиль 1 2" xfId="66"/>
    <cellStyle name="Финансовый 2" xfId="9"/>
    <cellStyle name="Финансовый 2 2" xfId="14"/>
    <cellStyle name="Финансовый 2 2 2" xfId="34"/>
    <cellStyle name="Финансовый 2 3" xfId="39"/>
    <cellStyle name="Финансовый 3" xfId="40"/>
    <cellStyle name="Финансовый 4" xfId="42"/>
    <cellStyle name="Финансовый 4 2" xfId="48"/>
    <cellStyle name="Финансовый 4 2 2" xfId="72"/>
    <cellStyle name="Финансовый 4 3" xfId="70"/>
    <cellStyle name="Финансовый 5" xfId="16"/>
    <cellStyle name="Финансовый 5 2" xfId="47"/>
    <cellStyle name="Финансовый 5 2 2" xfId="71"/>
    <cellStyle name="Финансовый 5 3" xfId="69"/>
    <cellStyle name="Фінансовий 2" xfId="1"/>
    <cellStyle name="Фінансовий 3" xfId="73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131885</xdr:colOff>
      <xdr:row>7</xdr:row>
      <xdr:rowOff>58615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D7652F1-E62C-4AEE-85AD-7C469DFFD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7577" cy="1494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ID312"/>
  <sheetViews>
    <sheetView tabSelected="1" topLeftCell="A190" zoomScale="80" zoomScaleNormal="80" zoomScaleSheetLayoutView="40" workbookViewId="0">
      <selection activeCell="B191" sqref="B191:B222"/>
    </sheetView>
  </sheetViews>
  <sheetFormatPr defaultColWidth="9.140625" defaultRowHeight="15.75"/>
  <cols>
    <col min="1" max="1" width="9.42578125" style="2" customWidth="1"/>
    <col min="2" max="2" width="57.140625" style="1" customWidth="1"/>
    <col min="3" max="3" width="12.7109375" style="3" customWidth="1"/>
    <col min="4" max="4" width="18.42578125" style="4" customWidth="1"/>
    <col min="5" max="5" width="16.140625" style="4" customWidth="1"/>
    <col min="6" max="6" width="16.5703125" style="4" customWidth="1"/>
    <col min="7" max="7" width="56.42578125" style="1" customWidth="1"/>
    <col min="8" max="8" width="12.7109375" style="3" customWidth="1"/>
    <col min="9" max="9" width="15.42578125" style="5" customWidth="1"/>
    <col min="10" max="10" width="15.140625" style="4" customWidth="1"/>
    <col min="11" max="11" width="16.28515625" style="4" customWidth="1"/>
    <col min="12" max="12" width="34.28515625" style="1" customWidth="1"/>
    <col min="13" max="16384" width="9.140625" style="1"/>
  </cols>
  <sheetData>
    <row r="10" spans="1:12" ht="86.25" customHeight="1">
      <c r="A10" s="104" t="s">
        <v>216</v>
      </c>
      <c r="B10" s="104"/>
      <c r="C10" s="104"/>
      <c r="D10" s="104"/>
      <c r="E10" s="104"/>
      <c r="F10" s="104"/>
    </row>
    <row r="12" spans="1:12">
      <c r="J12" s="115" t="s">
        <v>215</v>
      </c>
      <c r="K12" s="115"/>
      <c r="L12" s="115"/>
    </row>
    <row r="13" spans="1:12" ht="21.6" customHeight="1">
      <c r="J13" s="115" t="s">
        <v>3</v>
      </c>
      <c r="K13" s="115"/>
      <c r="L13" s="115"/>
    </row>
    <row r="15" spans="1:12" ht="29.25" customHeight="1">
      <c r="A15" s="104" t="s">
        <v>217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1:12" ht="31.35" customHeight="1">
      <c r="A16" s="109" t="s">
        <v>1</v>
      </c>
      <c r="B16" s="109"/>
      <c r="C16" s="109"/>
      <c r="D16" s="109"/>
      <c r="E16" s="109"/>
      <c r="F16" s="109"/>
      <c r="G16" s="110" t="s">
        <v>218</v>
      </c>
      <c r="H16" s="110"/>
      <c r="I16" s="110"/>
      <c r="J16" s="110"/>
      <c r="K16" s="110"/>
      <c r="L16" s="110"/>
    </row>
    <row r="17" spans="1:12" ht="31.35" customHeight="1">
      <c r="A17" s="109"/>
      <c r="B17" s="109"/>
      <c r="C17" s="109"/>
      <c r="D17" s="109"/>
      <c r="E17" s="109"/>
      <c r="F17" s="109"/>
      <c r="G17" s="110" t="s">
        <v>219</v>
      </c>
      <c r="H17" s="110"/>
      <c r="I17" s="110"/>
      <c r="J17" s="110"/>
      <c r="K17" s="110"/>
      <c r="L17" s="110"/>
    </row>
    <row r="18" spans="1:12" ht="130.5" customHeight="1">
      <c r="A18" s="109"/>
      <c r="B18" s="109"/>
      <c r="C18" s="109"/>
      <c r="D18" s="109"/>
      <c r="E18" s="109"/>
      <c r="F18" s="109"/>
      <c r="G18" s="110" t="s">
        <v>220</v>
      </c>
      <c r="H18" s="110"/>
      <c r="I18" s="110"/>
      <c r="J18" s="110"/>
      <c r="K18" s="110"/>
      <c r="L18" s="110"/>
    </row>
    <row r="19" spans="1:12" ht="69" customHeight="1">
      <c r="A19" s="109" t="s">
        <v>2</v>
      </c>
      <c r="B19" s="109"/>
      <c r="C19" s="109"/>
      <c r="D19" s="109"/>
      <c r="E19" s="109"/>
      <c r="F19" s="109"/>
      <c r="G19" s="110"/>
      <c r="H19" s="110"/>
      <c r="I19" s="110"/>
      <c r="J19" s="110"/>
      <c r="K19" s="110"/>
      <c r="L19" s="110"/>
    </row>
    <row r="20" spans="1:12" ht="40.5" customHeight="1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</row>
    <row r="21" spans="1:12">
      <c r="A21" s="116" t="s">
        <v>115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</row>
    <row r="22" spans="1:12" ht="21" customHeight="1">
      <c r="A22" s="111" t="s">
        <v>0</v>
      </c>
      <c r="B22" s="111" t="s">
        <v>10</v>
      </c>
      <c r="C22" s="111" t="s">
        <v>11</v>
      </c>
      <c r="D22" s="117" t="s">
        <v>12</v>
      </c>
      <c r="E22" s="117" t="s">
        <v>13</v>
      </c>
      <c r="F22" s="117"/>
      <c r="G22" s="111" t="s">
        <v>14</v>
      </c>
      <c r="H22" s="111" t="s">
        <v>11</v>
      </c>
      <c r="I22" s="112" t="s">
        <v>12</v>
      </c>
      <c r="J22" s="117" t="s">
        <v>13</v>
      </c>
      <c r="K22" s="117"/>
      <c r="L22" s="111" t="s">
        <v>15</v>
      </c>
    </row>
    <row r="23" spans="1:12">
      <c r="A23" s="111"/>
      <c r="B23" s="111"/>
      <c r="C23" s="111"/>
      <c r="D23" s="117"/>
      <c r="E23" s="6" t="s">
        <v>16</v>
      </c>
      <c r="F23" s="6" t="s">
        <v>17</v>
      </c>
      <c r="G23" s="111"/>
      <c r="H23" s="111"/>
      <c r="I23" s="112"/>
      <c r="J23" s="6" t="s">
        <v>16</v>
      </c>
      <c r="K23" s="6" t="s">
        <v>17</v>
      </c>
      <c r="L23" s="111"/>
    </row>
    <row r="24" spans="1:12">
      <c r="A24" s="113" t="s">
        <v>152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</row>
    <row r="25" spans="1:12">
      <c r="A25" s="29"/>
      <c r="B25" s="30" t="s">
        <v>147</v>
      </c>
      <c r="C25" s="31" t="s">
        <v>8</v>
      </c>
      <c r="D25" s="9">
        <v>2</v>
      </c>
      <c r="E25" s="32">
        <v>4500</v>
      </c>
      <c r="F25" s="33">
        <f>E25*D25</f>
        <v>9000</v>
      </c>
      <c r="G25" s="30"/>
      <c r="H25" s="31"/>
      <c r="I25" s="9"/>
      <c r="J25" s="33"/>
      <c r="K25" s="33"/>
      <c r="L25" s="34"/>
    </row>
    <row r="26" spans="1:12" ht="31.5">
      <c r="A26" s="29"/>
      <c r="B26" s="30"/>
      <c r="C26" s="31"/>
      <c r="D26" s="9"/>
      <c r="E26" s="32"/>
      <c r="F26" s="33"/>
      <c r="G26" s="30" t="s">
        <v>103</v>
      </c>
      <c r="H26" s="31" t="s">
        <v>8</v>
      </c>
      <c r="I26" s="9">
        <v>2</v>
      </c>
      <c r="J26" s="33"/>
      <c r="K26" s="33">
        <f t="shared" ref="K26:K72" si="0">J26*I26</f>
        <v>0</v>
      </c>
      <c r="L26" s="34"/>
    </row>
    <row r="27" spans="1:12">
      <c r="A27" s="29"/>
      <c r="B27" s="30" t="s">
        <v>67</v>
      </c>
      <c r="C27" s="31" t="s">
        <v>8</v>
      </c>
      <c r="D27" s="9">
        <v>2</v>
      </c>
      <c r="E27" s="32">
        <v>1800</v>
      </c>
      <c r="F27" s="33">
        <f t="shared" ref="F27:F71" si="1">E27*D27</f>
        <v>3600</v>
      </c>
      <c r="G27" s="30"/>
      <c r="H27" s="31"/>
      <c r="I27" s="9"/>
      <c r="J27" s="33"/>
      <c r="K27" s="33"/>
      <c r="L27" s="34"/>
    </row>
    <row r="28" spans="1:12" ht="31.5">
      <c r="A28" s="29"/>
      <c r="B28" s="30"/>
      <c r="C28" s="31"/>
      <c r="D28" s="9"/>
      <c r="E28" s="32"/>
      <c r="F28" s="33"/>
      <c r="G28" s="30" t="s">
        <v>66</v>
      </c>
      <c r="H28" s="31" t="s">
        <v>8</v>
      </c>
      <c r="I28" s="9">
        <v>1</v>
      </c>
      <c r="J28" s="33"/>
      <c r="K28" s="33">
        <f t="shared" si="0"/>
        <v>0</v>
      </c>
      <c r="L28" s="34"/>
    </row>
    <row r="29" spans="1:12">
      <c r="A29" s="42"/>
      <c r="B29" s="44" t="s">
        <v>146</v>
      </c>
      <c r="C29" s="45" t="s">
        <v>8</v>
      </c>
      <c r="D29" s="11">
        <v>4</v>
      </c>
      <c r="E29" s="57">
        <v>350</v>
      </c>
      <c r="F29" s="58">
        <f t="shared" si="1"/>
        <v>1400</v>
      </c>
      <c r="G29" s="44"/>
      <c r="H29" s="45"/>
      <c r="I29" s="11"/>
      <c r="J29" s="58"/>
      <c r="K29" s="58"/>
      <c r="L29" s="48"/>
    </row>
    <row r="30" spans="1:12" ht="31.5">
      <c r="A30" s="42"/>
      <c r="B30" s="44"/>
      <c r="C30" s="45"/>
      <c r="D30" s="11"/>
      <c r="E30" s="57"/>
      <c r="F30" s="58"/>
      <c r="G30" s="44" t="s">
        <v>102</v>
      </c>
      <c r="H30" s="45" t="s">
        <v>8</v>
      </c>
      <c r="I30" s="11">
        <v>4</v>
      </c>
      <c r="J30" s="58"/>
      <c r="K30" s="58">
        <f t="shared" si="0"/>
        <v>0</v>
      </c>
      <c r="L30" s="48"/>
    </row>
    <row r="31" spans="1:12" ht="47.25">
      <c r="A31" s="42"/>
      <c r="B31" s="41" t="s">
        <v>213</v>
      </c>
      <c r="C31" s="51" t="s">
        <v>9</v>
      </c>
      <c r="D31" s="59">
        <v>10</v>
      </c>
      <c r="E31" s="57">
        <v>850</v>
      </c>
      <c r="F31" s="58">
        <f t="shared" si="1"/>
        <v>8500</v>
      </c>
      <c r="G31" s="41"/>
      <c r="H31" s="51"/>
      <c r="I31" s="52"/>
      <c r="J31" s="58"/>
      <c r="K31" s="58"/>
      <c r="L31" s="46"/>
    </row>
    <row r="32" spans="1:12" ht="31.5">
      <c r="A32" s="29"/>
      <c r="B32" s="35" t="s">
        <v>204</v>
      </c>
      <c r="C32" s="36" t="s">
        <v>9</v>
      </c>
      <c r="D32" s="37">
        <v>10</v>
      </c>
      <c r="E32" s="32">
        <v>400</v>
      </c>
      <c r="F32" s="33">
        <f t="shared" si="1"/>
        <v>4000</v>
      </c>
      <c r="G32" s="30"/>
      <c r="H32" s="31"/>
      <c r="I32" s="9"/>
      <c r="J32" s="33"/>
      <c r="K32" s="33"/>
      <c r="L32" s="39"/>
    </row>
    <row r="33" spans="1:12">
      <c r="A33" s="29"/>
      <c r="B33" s="35" t="s">
        <v>205</v>
      </c>
      <c r="C33" s="36" t="s">
        <v>9</v>
      </c>
      <c r="D33" s="37">
        <v>10</v>
      </c>
      <c r="E33" s="32">
        <v>900</v>
      </c>
      <c r="F33" s="33">
        <f t="shared" si="1"/>
        <v>9000</v>
      </c>
      <c r="G33" s="30"/>
      <c r="H33" s="31"/>
      <c r="I33" s="9"/>
      <c r="J33" s="33"/>
      <c r="K33" s="33"/>
      <c r="L33" s="39"/>
    </row>
    <row r="34" spans="1:12" ht="63">
      <c r="A34" s="29"/>
      <c r="B34" s="35" t="s">
        <v>206</v>
      </c>
      <c r="C34" s="36" t="s">
        <v>9</v>
      </c>
      <c r="D34" s="37">
        <v>5</v>
      </c>
      <c r="E34" s="32">
        <v>900</v>
      </c>
      <c r="F34" s="33">
        <f t="shared" si="1"/>
        <v>4500</v>
      </c>
      <c r="G34" s="35" t="s">
        <v>207</v>
      </c>
      <c r="H34" s="36" t="s">
        <v>9</v>
      </c>
      <c r="I34" s="37">
        <v>5</v>
      </c>
      <c r="J34" s="33"/>
      <c r="K34" s="33">
        <f t="shared" si="0"/>
        <v>0</v>
      </c>
      <c r="L34" s="39"/>
    </row>
    <row r="35" spans="1:12" ht="63">
      <c r="A35" s="29"/>
      <c r="B35" s="35" t="s">
        <v>212</v>
      </c>
      <c r="C35" s="36" t="s">
        <v>9</v>
      </c>
      <c r="D35" s="37">
        <v>5</v>
      </c>
      <c r="E35" s="32">
        <v>850</v>
      </c>
      <c r="F35" s="33">
        <f t="shared" si="1"/>
        <v>4250</v>
      </c>
      <c r="G35" s="35" t="s">
        <v>208</v>
      </c>
      <c r="H35" s="36" t="s">
        <v>9</v>
      </c>
      <c r="I35" s="37">
        <v>5</v>
      </c>
      <c r="J35" s="33"/>
      <c r="K35" s="33">
        <f>J35*I35</f>
        <v>0</v>
      </c>
      <c r="L35" s="39"/>
    </row>
    <row r="36" spans="1:12" ht="31.5">
      <c r="A36" s="29"/>
      <c r="B36" s="35" t="s">
        <v>209</v>
      </c>
      <c r="C36" s="36" t="s">
        <v>7</v>
      </c>
      <c r="D36" s="37">
        <v>80</v>
      </c>
      <c r="E36" s="32">
        <v>200</v>
      </c>
      <c r="F36" s="33">
        <f t="shared" si="1"/>
        <v>16000</v>
      </c>
      <c r="G36" s="35" t="s">
        <v>210</v>
      </c>
      <c r="H36" s="36" t="s">
        <v>9</v>
      </c>
      <c r="I36" s="37">
        <v>2</v>
      </c>
      <c r="J36" s="33"/>
      <c r="K36" s="33">
        <f t="shared" si="0"/>
        <v>0</v>
      </c>
      <c r="L36" s="39"/>
    </row>
    <row r="37" spans="1:12">
      <c r="A37" s="29"/>
      <c r="B37" s="35"/>
      <c r="C37" s="36"/>
      <c r="D37" s="37"/>
      <c r="E37" s="32"/>
      <c r="F37" s="33"/>
      <c r="G37" s="35" t="s">
        <v>203</v>
      </c>
      <c r="H37" s="36" t="s">
        <v>7</v>
      </c>
      <c r="I37" s="37">
        <v>80</v>
      </c>
      <c r="J37" s="33"/>
      <c r="K37" s="33">
        <f t="shared" si="0"/>
        <v>0</v>
      </c>
      <c r="L37" s="39"/>
    </row>
    <row r="38" spans="1:12" ht="31.5">
      <c r="A38" s="29"/>
      <c r="B38" s="30" t="s">
        <v>201</v>
      </c>
      <c r="C38" s="31" t="s">
        <v>4</v>
      </c>
      <c r="D38" s="9">
        <v>120</v>
      </c>
      <c r="E38" s="32">
        <v>400</v>
      </c>
      <c r="F38" s="33">
        <f t="shared" si="1"/>
        <v>48000</v>
      </c>
      <c r="G38" s="35"/>
      <c r="H38" s="36"/>
      <c r="I38" s="38"/>
      <c r="J38" s="33"/>
      <c r="K38" s="33"/>
      <c r="L38" s="39"/>
    </row>
    <row r="39" spans="1:12">
      <c r="A39" s="29"/>
      <c r="B39" s="30"/>
      <c r="C39" s="31"/>
      <c r="D39" s="9"/>
      <c r="E39" s="32"/>
      <c r="F39" s="33"/>
      <c r="G39" s="30" t="s">
        <v>202</v>
      </c>
      <c r="H39" s="31" t="s">
        <v>4</v>
      </c>
      <c r="I39" s="9">
        <v>120</v>
      </c>
      <c r="J39" s="33"/>
      <c r="K39" s="33">
        <f t="shared" si="0"/>
        <v>0</v>
      </c>
      <c r="L39" s="39"/>
    </row>
    <row r="40" spans="1:12">
      <c r="A40" s="29"/>
      <c r="B40" s="30" t="s">
        <v>189</v>
      </c>
      <c r="C40" s="31" t="s">
        <v>4</v>
      </c>
      <c r="D40" s="9">
        <v>30</v>
      </c>
      <c r="E40" s="32">
        <v>900</v>
      </c>
      <c r="F40" s="33">
        <f t="shared" si="1"/>
        <v>27000</v>
      </c>
      <c r="G40" s="35"/>
      <c r="H40" s="36"/>
      <c r="I40" s="38"/>
      <c r="J40" s="33"/>
      <c r="K40" s="33"/>
      <c r="L40" s="39"/>
    </row>
    <row r="41" spans="1:12">
      <c r="A41" s="29"/>
      <c r="B41" s="30"/>
      <c r="C41" s="31"/>
      <c r="D41" s="9"/>
      <c r="E41" s="32"/>
      <c r="F41" s="33"/>
      <c r="G41" s="35" t="s">
        <v>150</v>
      </c>
      <c r="H41" s="36" t="s">
        <v>5</v>
      </c>
      <c r="I41" s="38">
        <f>7*D40</f>
        <v>210</v>
      </c>
      <c r="J41" s="33"/>
      <c r="K41" s="33">
        <f t="shared" si="0"/>
        <v>0</v>
      </c>
      <c r="L41" s="39"/>
    </row>
    <row r="42" spans="1:12">
      <c r="A42" s="29"/>
      <c r="B42" s="30"/>
      <c r="C42" s="31"/>
      <c r="D42" s="9"/>
      <c r="E42" s="32"/>
      <c r="F42" s="33"/>
      <c r="G42" s="35" t="s">
        <v>148</v>
      </c>
      <c r="H42" s="36" t="s">
        <v>5</v>
      </c>
      <c r="I42" s="38">
        <f>0.3*D40</f>
        <v>9</v>
      </c>
      <c r="J42" s="33"/>
      <c r="K42" s="33">
        <f t="shared" si="0"/>
        <v>0</v>
      </c>
      <c r="L42" s="39"/>
    </row>
    <row r="43" spans="1:12">
      <c r="A43" s="29"/>
      <c r="B43" s="30"/>
      <c r="C43" s="31"/>
      <c r="D43" s="9"/>
      <c r="E43" s="32"/>
      <c r="F43" s="33"/>
      <c r="G43" s="35" t="s">
        <v>149</v>
      </c>
      <c r="H43" s="36" t="s">
        <v>5</v>
      </c>
      <c r="I43" s="38">
        <f>1.7*D40</f>
        <v>51</v>
      </c>
      <c r="J43" s="33"/>
      <c r="K43" s="33">
        <f t="shared" si="0"/>
        <v>0</v>
      </c>
      <c r="L43" s="39"/>
    </row>
    <row r="44" spans="1:12" ht="31.5">
      <c r="A44" s="29"/>
      <c r="B44" s="30"/>
      <c r="C44" s="31"/>
      <c r="D44" s="9"/>
      <c r="E44" s="32"/>
      <c r="F44" s="33"/>
      <c r="G44" s="35" t="s">
        <v>151</v>
      </c>
      <c r="H44" s="36" t="s">
        <v>7</v>
      </c>
      <c r="I44" s="38">
        <v>40</v>
      </c>
      <c r="J44" s="33"/>
      <c r="K44" s="33">
        <f t="shared" si="0"/>
        <v>0</v>
      </c>
      <c r="L44" s="39"/>
    </row>
    <row r="45" spans="1:12">
      <c r="A45" s="29"/>
      <c r="B45" s="35" t="s">
        <v>167</v>
      </c>
      <c r="C45" s="36" t="s">
        <v>7</v>
      </c>
      <c r="D45" s="38">
        <v>30</v>
      </c>
      <c r="E45" s="32">
        <v>200</v>
      </c>
      <c r="F45" s="33">
        <f t="shared" si="1"/>
        <v>6000</v>
      </c>
      <c r="G45" s="7"/>
      <c r="H45" s="8"/>
      <c r="I45" s="9"/>
      <c r="J45" s="33"/>
      <c r="K45" s="33"/>
      <c r="L45" s="34"/>
    </row>
    <row r="46" spans="1:12" ht="47.25">
      <c r="A46" s="29"/>
      <c r="B46" s="30"/>
      <c r="C46" s="31"/>
      <c r="D46" s="9"/>
      <c r="E46" s="32"/>
      <c r="F46" s="33"/>
      <c r="G46" s="35" t="s">
        <v>145</v>
      </c>
      <c r="H46" s="36" t="s">
        <v>7</v>
      </c>
      <c r="I46" s="38">
        <v>30</v>
      </c>
      <c r="J46" s="33"/>
      <c r="K46" s="33">
        <f t="shared" si="0"/>
        <v>0</v>
      </c>
      <c r="L46" s="34"/>
    </row>
    <row r="47" spans="1:12" ht="31.5">
      <c r="A47" s="29"/>
      <c r="B47" s="30" t="s">
        <v>168</v>
      </c>
      <c r="C47" s="31" t="s">
        <v>8</v>
      </c>
      <c r="D47" s="9"/>
      <c r="E47" s="32"/>
      <c r="F47" s="33">
        <f t="shared" si="1"/>
        <v>0</v>
      </c>
      <c r="G47" s="35"/>
      <c r="H47" s="36"/>
      <c r="I47" s="38"/>
      <c r="J47" s="33"/>
      <c r="K47" s="33"/>
      <c r="L47" s="34"/>
    </row>
    <row r="48" spans="1:12" ht="78.75">
      <c r="A48" s="29"/>
      <c r="B48" s="30"/>
      <c r="C48" s="31"/>
      <c r="D48" s="9"/>
      <c r="E48" s="32"/>
      <c r="F48" s="33"/>
      <c r="G48" s="35" t="s">
        <v>169</v>
      </c>
      <c r="H48" s="29" t="s">
        <v>8</v>
      </c>
      <c r="I48" s="40">
        <v>1</v>
      </c>
      <c r="J48" s="33"/>
      <c r="K48" s="33">
        <f t="shared" si="0"/>
        <v>0</v>
      </c>
      <c r="L48" s="34"/>
    </row>
    <row r="49" spans="1:12">
      <c r="A49" s="29"/>
      <c r="B49" s="30" t="s">
        <v>190</v>
      </c>
      <c r="C49" s="31" t="s">
        <v>9</v>
      </c>
      <c r="D49" s="9">
        <v>3</v>
      </c>
      <c r="E49" s="32">
        <v>4500</v>
      </c>
      <c r="F49" s="33">
        <f t="shared" si="1"/>
        <v>13500</v>
      </c>
      <c r="G49" s="35"/>
      <c r="H49" s="29"/>
      <c r="I49" s="40"/>
      <c r="J49" s="33"/>
      <c r="K49" s="33"/>
      <c r="L49" s="34"/>
    </row>
    <row r="50" spans="1:12">
      <c r="A50" s="29"/>
      <c r="B50" s="30" t="s">
        <v>192</v>
      </c>
      <c r="C50" s="31" t="s">
        <v>5</v>
      </c>
      <c r="D50" s="9">
        <v>400</v>
      </c>
      <c r="E50" s="32">
        <v>30</v>
      </c>
      <c r="F50" s="33">
        <f t="shared" si="1"/>
        <v>12000</v>
      </c>
      <c r="G50" s="35" t="s">
        <v>193</v>
      </c>
      <c r="H50" s="29" t="s">
        <v>5</v>
      </c>
      <c r="I50" s="40">
        <v>200</v>
      </c>
      <c r="J50" s="33"/>
      <c r="K50" s="33">
        <f t="shared" si="0"/>
        <v>0</v>
      </c>
      <c r="L50" s="34"/>
    </row>
    <row r="51" spans="1:12">
      <c r="A51" s="29"/>
      <c r="B51" s="30"/>
      <c r="C51" s="31"/>
      <c r="D51" s="9"/>
      <c r="E51" s="32"/>
      <c r="F51" s="33"/>
      <c r="G51" s="35" t="s">
        <v>194</v>
      </c>
      <c r="H51" s="29" t="s">
        <v>5</v>
      </c>
      <c r="I51" s="40">
        <v>200</v>
      </c>
      <c r="J51" s="33"/>
      <c r="K51" s="33">
        <f t="shared" si="0"/>
        <v>0</v>
      </c>
      <c r="L51" s="34"/>
    </row>
    <row r="52" spans="1:12">
      <c r="A52" s="29"/>
      <c r="B52" s="30"/>
      <c r="C52" s="31"/>
      <c r="D52" s="9"/>
      <c r="E52" s="32"/>
      <c r="F52" s="33"/>
      <c r="G52" s="35" t="s">
        <v>211</v>
      </c>
      <c r="H52" s="29" t="s">
        <v>4</v>
      </c>
      <c r="I52" s="40">
        <v>10</v>
      </c>
      <c r="J52" s="33"/>
      <c r="K52" s="33">
        <f t="shared" si="0"/>
        <v>0</v>
      </c>
      <c r="L52" s="34"/>
    </row>
    <row r="53" spans="1:12">
      <c r="A53" s="29"/>
      <c r="B53" s="30"/>
      <c r="C53" s="31"/>
      <c r="D53" s="9"/>
      <c r="E53" s="32"/>
      <c r="F53" s="33"/>
      <c r="G53" s="35" t="s">
        <v>195</v>
      </c>
      <c r="H53" s="29" t="s">
        <v>8</v>
      </c>
      <c r="I53" s="40">
        <v>20</v>
      </c>
      <c r="J53" s="33"/>
      <c r="K53" s="33">
        <f t="shared" si="0"/>
        <v>0</v>
      </c>
      <c r="L53" s="34"/>
    </row>
    <row r="54" spans="1:12" ht="31.5">
      <c r="A54" s="29"/>
      <c r="B54" s="30" t="s">
        <v>196</v>
      </c>
      <c r="C54" s="31" t="s">
        <v>9</v>
      </c>
      <c r="D54" s="9">
        <v>3</v>
      </c>
      <c r="E54" s="32">
        <v>8000</v>
      </c>
      <c r="F54" s="33">
        <f t="shared" si="1"/>
        <v>24000</v>
      </c>
      <c r="G54" s="35"/>
      <c r="H54" s="29"/>
      <c r="I54" s="40"/>
      <c r="J54" s="33"/>
      <c r="K54" s="33"/>
      <c r="L54" s="34"/>
    </row>
    <row r="55" spans="1:12">
      <c r="A55" s="29"/>
      <c r="B55" s="30"/>
      <c r="C55" s="31"/>
      <c r="D55" s="9"/>
      <c r="E55" s="32"/>
      <c r="F55" s="33"/>
      <c r="G55" s="35" t="s">
        <v>191</v>
      </c>
      <c r="H55" s="29" t="s">
        <v>9</v>
      </c>
      <c r="I55" s="40">
        <v>3</v>
      </c>
      <c r="J55" s="33"/>
      <c r="K55" s="33">
        <f t="shared" si="0"/>
        <v>0</v>
      </c>
      <c r="L55" s="34"/>
    </row>
    <row r="56" spans="1:12">
      <c r="A56" s="29"/>
      <c r="B56" s="30" t="s">
        <v>198</v>
      </c>
      <c r="C56" s="31" t="s">
        <v>8</v>
      </c>
      <c r="D56" s="9">
        <v>3</v>
      </c>
      <c r="E56" s="32">
        <v>5000</v>
      </c>
      <c r="F56" s="33">
        <f t="shared" si="1"/>
        <v>15000</v>
      </c>
      <c r="G56" s="35"/>
      <c r="H56" s="29"/>
      <c r="I56" s="40"/>
      <c r="J56" s="33"/>
      <c r="K56" s="33"/>
      <c r="L56" s="34"/>
    </row>
    <row r="57" spans="1:12" ht="389.1" customHeight="1">
      <c r="A57" s="42"/>
      <c r="B57" s="44"/>
      <c r="C57" s="45"/>
      <c r="D57" s="11"/>
      <c r="E57" s="57"/>
      <c r="F57" s="58"/>
      <c r="G57" s="41" t="s">
        <v>199</v>
      </c>
      <c r="H57" s="42" t="s">
        <v>8</v>
      </c>
      <c r="I57" s="43">
        <v>3</v>
      </c>
      <c r="J57" s="58"/>
      <c r="K57" s="58">
        <f t="shared" si="0"/>
        <v>0</v>
      </c>
      <c r="L57" s="48"/>
    </row>
    <row r="58" spans="1:12">
      <c r="A58" s="29"/>
      <c r="B58" s="30" t="s">
        <v>174</v>
      </c>
      <c r="C58" s="31" t="s">
        <v>8</v>
      </c>
      <c r="D58" s="9">
        <v>1</v>
      </c>
      <c r="E58" s="32">
        <v>100</v>
      </c>
      <c r="F58" s="33">
        <f t="shared" si="1"/>
        <v>100</v>
      </c>
      <c r="G58" s="35"/>
      <c r="H58" s="29"/>
      <c r="I58" s="40"/>
      <c r="J58" s="33"/>
      <c r="K58" s="33"/>
      <c r="L58" s="34"/>
    </row>
    <row r="59" spans="1:12" ht="31.5">
      <c r="A59" s="29"/>
      <c r="B59" s="30"/>
      <c r="C59" s="31"/>
      <c r="D59" s="9"/>
      <c r="E59" s="32"/>
      <c r="F59" s="33"/>
      <c r="G59" s="30" t="s">
        <v>173</v>
      </c>
      <c r="H59" s="29" t="s">
        <v>8</v>
      </c>
      <c r="I59" s="40">
        <v>1</v>
      </c>
      <c r="J59" s="33"/>
      <c r="K59" s="33">
        <f t="shared" si="0"/>
        <v>0</v>
      </c>
      <c r="L59" s="34"/>
    </row>
    <row r="60" spans="1:12">
      <c r="A60" s="29"/>
      <c r="B60" s="30" t="s">
        <v>172</v>
      </c>
      <c r="C60" s="31" t="s">
        <v>8</v>
      </c>
      <c r="D60" s="9">
        <v>1</v>
      </c>
      <c r="E60" s="32">
        <v>100</v>
      </c>
      <c r="F60" s="33">
        <f t="shared" si="1"/>
        <v>100</v>
      </c>
      <c r="G60" s="30"/>
      <c r="H60" s="29"/>
      <c r="I60" s="40"/>
      <c r="J60" s="33"/>
      <c r="K60" s="33"/>
      <c r="L60" s="34"/>
    </row>
    <row r="61" spans="1:12" ht="31.5">
      <c r="A61" s="29"/>
      <c r="B61" s="30"/>
      <c r="C61" s="31"/>
      <c r="D61" s="9"/>
      <c r="E61" s="32"/>
      <c r="F61" s="33"/>
      <c r="G61" s="35" t="s">
        <v>175</v>
      </c>
      <c r="H61" s="29" t="s">
        <v>8</v>
      </c>
      <c r="I61" s="40">
        <v>1</v>
      </c>
      <c r="J61" s="33"/>
      <c r="K61" s="33">
        <f t="shared" si="0"/>
        <v>0</v>
      </c>
      <c r="L61" s="34"/>
    </row>
    <row r="62" spans="1:12">
      <c r="A62" s="113" t="s">
        <v>184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</row>
    <row r="63" spans="1:12" ht="94.5">
      <c r="A63" s="29"/>
      <c r="B63" s="30" t="s">
        <v>176</v>
      </c>
      <c r="C63" s="31" t="s">
        <v>7</v>
      </c>
      <c r="D63" s="9">
        <v>15</v>
      </c>
      <c r="E63" s="32">
        <v>480</v>
      </c>
      <c r="F63" s="33">
        <f t="shared" si="1"/>
        <v>7200</v>
      </c>
      <c r="G63" s="35"/>
      <c r="H63" s="29"/>
      <c r="I63" s="40"/>
      <c r="J63" s="33"/>
      <c r="K63" s="33"/>
      <c r="L63" s="34"/>
    </row>
    <row r="64" spans="1:12">
      <c r="A64" s="29"/>
      <c r="B64" s="30"/>
      <c r="C64" s="31"/>
      <c r="D64" s="9"/>
      <c r="E64" s="32"/>
      <c r="F64" s="33"/>
      <c r="G64" s="35" t="s">
        <v>177</v>
      </c>
      <c r="H64" s="29" t="s">
        <v>5</v>
      </c>
      <c r="I64" s="40">
        <v>75</v>
      </c>
      <c r="J64" s="33"/>
      <c r="K64" s="33">
        <f t="shared" si="0"/>
        <v>0</v>
      </c>
      <c r="L64" s="34"/>
    </row>
    <row r="65" spans="1:12">
      <c r="A65" s="29"/>
      <c r="B65" s="30"/>
      <c r="C65" s="31"/>
      <c r="D65" s="9"/>
      <c r="E65" s="32"/>
      <c r="F65" s="33"/>
      <c r="G65" s="35" t="s">
        <v>178</v>
      </c>
      <c r="H65" s="29" t="s">
        <v>5</v>
      </c>
      <c r="I65" s="40">
        <v>50</v>
      </c>
      <c r="J65" s="33"/>
      <c r="K65" s="33">
        <f t="shared" si="0"/>
        <v>0</v>
      </c>
      <c r="L65" s="34"/>
    </row>
    <row r="66" spans="1:12">
      <c r="A66" s="29"/>
      <c r="B66" s="30" t="s">
        <v>180</v>
      </c>
      <c r="C66" s="31" t="s">
        <v>4</v>
      </c>
      <c r="D66" s="9">
        <v>25</v>
      </c>
      <c r="E66" s="32">
        <v>20</v>
      </c>
      <c r="F66" s="33">
        <f t="shared" si="1"/>
        <v>500</v>
      </c>
      <c r="G66" s="35"/>
      <c r="H66" s="29"/>
      <c r="I66" s="40"/>
      <c r="J66" s="33"/>
      <c r="K66" s="33"/>
      <c r="L66" s="34"/>
    </row>
    <row r="67" spans="1:12">
      <c r="A67" s="29"/>
      <c r="B67" s="30"/>
      <c r="C67" s="31"/>
      <c r="D67" s="9"/>
      <c r="E67" s="32"/>
      <c r="F67" s="33"/>
      <c r="G67" s="35" t="s">
        <v>181</v>
      </c>
      <c r="H67" s="29" t="s">
        <v>4</v>
      </c>
      <c r="I67" s="40">
        <v>50</v>
      </c>
      <c r="J67" s="33"/>
      <c r="K67" s="33">
        <f t="shared" si="0"/>
        <v>0</v>
      </c>
      <c r="L67" s="34"/>
    </row>
    <row r="68" spans="1:12">
      <c r="A68" s="29"/>
      <c r="B68" s="30"/>
      <c r="C68" s="31"/>
      <c r="D68" s="9"/>
      <c r="E68" s="32"/>
      <c r="F68" s="33"/>
      <c r="G68" s="35" t="s">
        <v>182</v>
      </c>
      <c r="H68" s="29" t="s">
        <v>8</v>
      </c>
      <c r="I68" s="40">
        <v>10</v>
      </c>
      <c r="J68" s="33"/>
      <c r="K68" s="33">
        <f t="shared" si="0"/>
        <v>0</v>
      </c>
      <c r="L68" s="34"/>
    </row>
    <row r="69" spans="1:12">
      <c r="A69" s="29"/>
      <c r="B69" s="30" t="s">
        <v>179</v>
      </c>
      <c r="C69" s="31" t="s">
        <v>4</v>
      </c>
      <c r="D69" s="9">
        <v>30</v>
      </c>
      <c r="E69" s="32">
        <v>35</v>
      </c>
      <c r="F69" s="33">
        <f t="shared" si="1"/>
        <v>1050</v>
      </c>
      <c r="G69" s="35"/>
      <c r="H69" s="29"/>
      <c r="I69" s="40"/>
      <c r="J69" s="33"/>
      <c r="K69" s="33"/>
      <c r="L69" s="34"/>
    </row>
    <row r="70" spans="1:12">
      <c r="A70" s="29"/>
      <c r="B70" s="30"/>
      <c r="C70" s="31"/>
      <c r="D70" s="9"/>
      <c r="E70" s="32"/>
      <c r="F70" s="33"/>
      <c r="G70" s="41" t="s">
        <v>69</v>
      </c>
      <c r="H70" s="42" t="s">
        <v>6</v>
      </c>
      <c r="I70" s="43">
        <f>0.2*400</f>
        <v>80</v>
      </c>
      <c r="J70" s="33"/>
      <c r="K70" s="33">
        <f t="shared" si="0"/>
        <v>0</v>
      </c>
      <c r="L70" s="34"/>
    </row>
    <row r="71" spans="1:12">
      <c r="A71" s="29"/>
      <c r="B71" s="30" t="s">
        <v>200</v>
      </c>
      <c r="C71" s="31" t="s">
        <v>4</v>
      </c>
      <c r="D71" s="9">
        <v>30</v>
      </c>
      <c r="E71" s="32">
        <v>120</v>
      </c>
      <c r="F71" s="33">
        <f t="shared" si="1"/>
        <v>3600</v>
      </c>
      <c r="G71" s="35"/>
      <c r="H71" s="29"/>
      <c r="I71" s="40"/>
      <c r="J71" s="33"/>
      <c r="K71" s="33"/>
      <c r="L71" s="34"/>
    </row>
    <row r="72" spans="1:12">
      <c r="A72" s="29"/>
      <c r="B72" s="30"/>
      <c r="C72" s="31"/>
      <c r="D72" s="9"/>
      <c r="E72" s="32"/>
      <c r="F72" s="33"/>
      <c r="G72" s="35" t="s">
        <v>183</v>
      </c>
      <c r="H72" s="29" t="s">
        <v>6</v>
      </c>
      <c r="I72" s="40">
        <f>0.45*D71</f>
        <v>13.5</v>
      </c>
      <c r="J72" s="33"/>
      <c r="K72" s="33">
        <f t="shared" si="0"/>
        <v>0</v>
      </c>
      <c r="L72" s="34"/>
    </row>
    <row r="73" spans="1:12" ht="21" customHeight="1">
      <c r="A73" s="113" t="s">
        <v>185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</row>
    <row r="74" spans="1:12" ht="47.25">
      <c r="A74" s="42"/>
      <c r="B74" s="44" t="s">
        <v>33</v>
      </c>
      <c r="C74" s="45" t="s">
        <v>4</v>
      </c>
      <c r="D74" s="11">
        <v>500</v>
      </c>
      <c r="E74" s="32">
        <v>120</v>
      </c>
      <c r="F74" s="33">
        <f t="shared" ref="F74:F93" si="2">E74*D74</f>
        <v>60000</v>
      </c>
      <c r="G74" s="41"/>
      <c r="H74" s="42"/>
      <c r="I74" s="43"/>
      <c r="J74" s="33"/>
      <c r="K74" s="33"/>
      <c r="L74" s="46"/>
    </row>
    <row r="75" spans="1:12">
      <c r="A75" s="42"/>
      <c r="B75" s="44"/>
      <c r="C75" s="45"/>
      <c r="D75" s="11"/>
      <c r="E75" s="32"/>
      <c r="F75" s="33"/>
      <c r="G75" s="41" t="s">
        <v>69</v>
      </c>
      <c r="H75" s="42" t="s">
        <v>6</v>
      </c>
      <c r="I75" s="43">
        <f>0.1*D74</f>
        <v>50</v>
      </c>
      <c r="J75" s="33"/>
      <c r="K75" s="33">
        <f t="shared" ref="K75:K107" si="3">J75*I75</f>
        <v>0</v>
      </c>
      <c r="L75" s="46"/>
    </row>
    <row r="76" spans="1:12" ht="31.5">
      <c r="A76" s="42"/>
      <c r="B76" s="44"/>
      <c r="C76" s="45"/>
      <c r="D76" s="11"/>
      <c r="E76" s="32"/>
      <c r="F76" s="33"/>
      <c r="G76" s="44" t="s">
        <v>76</v>
      </c>
      <c r="H76" s="45" t="s">
        <v>6</v>
      </c>
      <c r="I76" s="11">
        <f>2*0.15*D74</f>
        <v>150</v>
      </c>
      <c r="J76" s="33"/>
      <c r="K76" s="33">
        <f t="shared" si="3"/>
        <v>0</v>
      </c>
      <c r="L76" s="46"/>
    </row>
    <row r="77" spans="1:12" ht="63">
      <c r="A77" s="42"/>
      <c r="B77" s="44" t="s">
        <v>158</v>
      </c>
      <c r="C77" s="45" t="s">
        <v>4</v>
      </c>
      <c r="D77" s="11">
        <v>50</v>
      </c>
      <c r="E77" s="32">
        <v>200</v>
      </c>
      <c r="F77" s="33">
        <f t="shared" si="2"/>
        <v>10000</v>
      </c>
      <c r="G77" s="41"/>
      <c r="H77" s="42"/>
      <c r="I77" s="43"/>
      <c r="J77" s="33"/>
      <c r="K77" s="33"/>
      <c r="L77" s="46"/>
    </row>
    <row r="78" spans="1:12">
      <c r="A78" s="42"/>
      <c r="B78" s="44"/>
      <c r="C78" s="45"/>
      <c r="D78" s="11"/>
      <c r="E78" s="32"/>
      <c r="F78" s="33"/>
      <c r="G78" s="41" t="s">
        <v>69</v>
      </c>
      <c r="H78" s="42" t="s">
        <v>6</v>
      </c>
      <c r="I78" s="43">
        <f>0.1*D77</f>
        <v>5</v>
      </c>
      <c r="J78" s="33"/>
      <c r="K78" s="33">
        <f t="shared" si="3"/>
        <v>0</v>
      </c>
      <c r="L78" s="46"/>
    </row>
    <row r="79" spans="1:12" ht="31.5">
      <c r="A79" s="42"/>
      <c r="B79" s="44"/>
      <c r="C79" s="45"/>
      <c r="D79" s="11"/>
      <c r="E79" s="32"/>
      <c r="F79" s="33"/>
      <c r="G79" s="44" t="s">
        <v>76</v>
      </c>
      <c r="H79" s="45" t="s">
        <v>6</v>
      </c>
      <c r="I79" s="11">
        <f>2*0.15*D77</f>
        <v>15</v>
      </c>
      <c r="J79" s="33"/>
      <c r="K79" s="33">
        <f t="shared" si="3"/>
        <v>0</v>
      </c>
      <c r="L79" s="46"/>
    </row>
    <row r="80" spans="1:12" ht="62.25" customHeight="1">
      <c r="A80" s="42"/>
      <c r="B80" s="44" t="s">
        <v>116</v>
      </c>
      <c r="C80" s="45" t="s">
        <v>4</v>
      </c>
      <c r="D80" s="11">
        <v>30</v>
      </c>
      <c r="E80" s="32">
        <v>700</v>
      </c>
      <c r="F80" s="33">
        <f t="shared" si="2"/>
        <v>21000</v>
      </c>
      <c r="G80" s="41"/>
      <c r="H80" s="42"/>
      <c r="I80" s="43"/>
      <c r="J80" s="33"/>
      <c r="K80" s="33"/>
      <c r="L80" s="46"/>
    </row>
    <row r="81" spans="1:12">
      <c r="A81" s="42"/>
      <c r="B81" s="44"/>
      <c r="C81" s="45"/>
      <c r="D81" s="11"/>
      <c r="E81" s="32"/>
      <c r="F81" s="33"/>
      <c r="G81" s="44" t="s">
        <v>29</v>
      </c>
      <c r="H81" s="45" t="s">
        <v>6</v>
      </c>
      <c r="I81" s="11">
        <v>15</v>
      </c>
      <c r="J81" s="33"/>
      <c r="K81" s="33">
        <f t="shared" si="3"/>
        <v>0</v>
      </c>
      <c r="L81" s="46"/>
    </row>
    <row r="82" spans="1:12" ht="31.5">
      <c r="A82" s="42"/>
      <c r="B82" s="44"/>
      <c r="C82" s="45"/>
      <c r="D82" s="11"/>
      <c r="E82" s="32"/>
      <c r="F82" s="33"/>
      <c r="G82" s="44" t="s">
        <v>77</v>
      </c>
      <c r="H82" s="45" t="s">
        <v>4</v>
      </c>
      <c r="I82" s="11">
        <f>D80*1.1</f>
        <v>33</v>
      </c>
      <c r="J82" s="33"/>
      <c r="K82" s="33">
        <f t="shared" si="3"/>
        <v>0</v>
      </c>
      <c r="L82" s="46"/>
    </row>
    <row r="83" spans="1:12">
      <c r="A83" s="42"/>
      <c r="B83" s="44"/>
      <c r="C83" s="45"/>
      <c r="D83" s="11"/>
      <c r="E83" s="32"/>
      <c r="F83" s="33"/>
      <c r="G83" s="44" t="s">
        <v>153</v>
      </c>
      <c r="H83" s="45" t="s">
        <v>4</v>
      </c>
      <c r="I83" s="11">
        <v>15</v>
      </c>
      <c r="J83" s="33"/>
      <c r="K83" s="33">
        <f t="shared" si="3"/>
        <v>0</v>
      </c>
      <c r="L83" s="46"/>
    </row>
    <row r="84" spans="1:12">
      <c r="A84" s="42"/>
      <c r="B84" s="44"/>
      <c r="C84" s="45"/>
      <c r="D84" s="11"/>
      <c r="E84" s="32"/>
      <c r="F84" s="33"/>
      <c r="G84" s="44" t="s">
        <v>78</v>
      </c>
      <c r="H84" s="45" t="s">
        <v>5</v>
      </c>
      <c r="I84" s="11">
        <f>5*D80</f>
        <v>150</v>
      </c>
      <c r="J84" s="33"/>
      <c r="K84" s="33">
        <f t="shared" si="3"/>
        <v>0</v>
      </c>
      <c r="L84" s="46"/>
    </row>
    <row r="85" spans="1:12">
      <c r="A85" s="42"/>
      <c r="B85" s="44"/>
      <c r="C85" s="45"/>
      <c r="D85" s="11"/>
      <c r="E85" s="32"/>
      <c r="F85" s="33"/>
      <c r="G85" s="44" t="s">
        <v>58</v>
      </c>
      <c r="H85" s="45" t="s">
        <v>5</v>
      </c>
      <c r="I85" s="11">
        <f>0.5*80</f>
        <v>40</v>
      </c>
      <c r="J85" s="33"/>
      <c r="K85" s="33">
        <f t="shared" si="3"/>
        <v>0</v>
      </c>
      <c r="L85" s="46"/>
    </row>
    <row r="86" spans="1:12">
      <c r="A86" s="42"/>
      <c r="B86" s="44"/>
      <c r="C86" s="45"/>
      <c r="D86" s="11"/>
      <c r="E86" s="32"/>
      <c r="F86" s="33"/>
      <c r="G86" s="44" t="s">
        <v>59</v>
      </c>
      <c r="H86" s="45" t="s">
        <v>60</v>
      </c>
      <c r="I86" s="11">
        <v>20</v>
      </c>
      <c r="J86" s="33"/>
      <c r="K86" s="33">
        <f t="shared" si="3"/>
        <v>0</v>
      </c>
      <c r="L86" s="46"/>
    </row>
    <row r="87" spans="1:12">
      <c r="A87" s="42"/>
      <c r="B87" s="44"/>
      <c r="C87" s="45"/>
      <c r="D87" s="11"/>
      <c r="E87" s="32"/>
      <c r="F87" s="33"/>
      <c r="G87" s="44" t="s">
        <v>61</v>
      </c>
      <c r="H87" s="45" t="s">
        <v>60</v>
      </c>
      <c r="I87" s="11">
        <v>8</v>
      </c>
      <c r="J87" s="33"/>
      <c r="K87" s="33">
        <f t="shared" si="3"/>
        <v>0</v>
      </c>
      <c r="L87" s="46"/>
    </row>
    <row r="88" spans="1:12" ht="47.25">
      <c r="A88" s="42"/>
      <c r="B88" s="44" t="s">
        <v>130</v>
      </c>
      <c r="C88" s="45" t="s">
        <v>4</v>
      </c>
      <c r="D88" s="11">
        <v>350</v>
      </c>
      <c r="E88" s="32">
        <v>15</v>
      </c>
      <c r="F88" s="33">
        <f t="shared" si="2"/>
        <v>5250</v>
      </c>
      <c r="G88" s="44"/>
      <c r="H88" s="45"/>
      <c r="I88" s="11"/>
      <c r="J88" s="33"/>
      <c r="K88" s="33"/>
      <c r="L88" s="46"/>
    </row>
    <row r="89" spans="1:12">
      <c r="A89" s="42"/>
      <c r="B89" s="44"/>
      <c r="C89" s="45"/>
      <c r="D89" s="11"/>
      <c r="E89" s="32"/>
      <c r="F89" s="33"/>
      <c r="G89" s="41" t="s">
        <v>69</v>
      </c>
      <c r="H89" s="42" t="s">
        <v>6</v>
      </c>
      <c r="I89" s="43">
        <f>0.1*D88</f>
        <v>35</v>
      </c>
      <c r="J89" s="33"/>
      <c r="K89" s="33">
        <f t="shared" si="3"/>
        <v>0</v>
      </c>
      <c r="L89" s="46"/>
    </row>
    <row r="90" spans="1:12" ht="31.5">
      <c r="A90" s="42"/>
      <c r="B90" s="44" t="s">
        <v>127</v>
      </c>
      <c r="C90" s="45" t="s">
        <v>4</v>
      </c>
      <c r="D90" s="11">
        <v>100</v>
      </c>
      <c r="E90" s="32">
        <v>200</v>
      </c>
      <c r="F90" s="33">
        <f t="shared" si="2"/>
        <v>20000</v>
      </c>
      <c r="G90" s="44"/>
      <c r="H90" s="45"/>
      <c r="I90" s="11"/>
      <c r="J90" s="33"/>
      <c r="K90" s="33"/>
      <c r="L90" s="46"/>
    </row>
    <row r="91" spans="1:12">
      <c r="A91" s="42"/>
      <c r="B91" s="44"/>
      <c r="C91" s="45"/>
      <c r="D91" s="11"/>
      <c r="E91" s="32"/>
      <c r="F91" s="33"/>
      <c r="G91" s="44" t="s">
        <v>128</v>
      </c>
      <c r="H91" s="45" t="s">
        <v>4</v>
      </c>
      <c r="I91" s="11">
        <f>D90*1.05</f>
        <v>105</v>
      </c>
      <c r="J91" s="33"/>
      <c r="K91" s="33">
        <f t="shared" si="3"/>
        <v>0</v>
      </c>
      <c r="L91" s="46"/>
    </row>
    <row r="92" spans="1:12">
      <c r="A92" s="42"/>
      <c r="B92" s="44"/>
      <c r="C92" s="45"/>
      <c r="D92" s="11"/>
      <c r="E92" s="32"/>
      <c r="F92" s="33"/>
      <c r="G92" s="44" t="s">
        <v>129</v>
      </c>
      <c r="H92" s="45" t="s">
        <v>5</v>
      </c>
      <c r="I92" s="11">
        <f>I91*0.5</f>
        <v>52.5</v>
      </c>
      <c r="J92" s="33"/>
      <c r="K92" s="33">
        <f t="shared" si="3"/>
        <v>0</v>
      </c>
      <c r="L92" s="46"/>
    </row>
    <row r="93" spans="1:12">
      <c r="A93" s="42"/>
      <c r="B93" s="44" t="s">
        <v>131</v>
      </c>
      <c r="C93" s="45" t="s">
        <v>7</v>
      </c>
      <c r="D93" s="11">
        <v>100</v>
      </c>
      <c r="E93" s="32">
        <v>80</v>
      </c>
      <c r="F93" s="33">
        <f t="shared" si="2"/>
        <v>8000</v>
      </c>
      <c r="G93" s="44"/>
      <c r="H93" s="45"/>
      <c r="I93" s="11"/>
      <c r="J93" s="33"/>
      <c r="K93" s="33"/>
      <c r="L93" s="46"/>
    </row>
    <row r="94" spans="1:12">
      <c r="A94" s="42"/>
      <c r="B94" s="44"/>
      <c r="C94" s="45"/>
      <c r="D94" s="11"/>
      <c r="E94" s="32"/>
      <c r="F94" s="33"/>
      <c r="G94" s="44" t="s">
        <v>78</v>
      </c>
      <c r="H94" s="45" t="s">
        <v>5</v>
      </c>
      <c r="I94" s="11" t="e">
        <f>5*#REF!</f>
        <v>#REF!</v>
      </c>
      <c r="J94" s="33"/>
      <c r="K94" s="33" t="e">
        <f t="shared" si="3"/>
        <v>#REF!</v>
      </c>
      <c r="L94" s="46"/>
    </row>
    <row r="95" spans="1:12">
      <c r="A95" s="42"/>
      <c r="B95" s="44"/>
      <c r="C95" s="45"/>
      <c r="D95" s="11"/>
      <c r="E95" s="32"/>
      <c r="F95" s="33"/>
      <c r="G95" s="44" t="s">
        <v>58</v>
      </c>
      <c r="H95" s="45" t="s">
        <v>5</v>
      </c>
      <c r="I95" s="11">
        <f>0.5*80</f>
        <v>40</v>
      </c>
      <c r="J95" s="33"/>
      <c r="K95" s="33">
        <f t="shared" si="3"/>
        <v>0</v>
      </c>
      <c r="L95" s="46"/>
    </row>
    <row r="96" spans="1:12">
      <c r="A96" s="42"/>
      <c r="B96" s="44"/>
      <c r="C96" s="45"/>
      <c r="D96" s="11"/>
      <c r="E96" s="32"/>
      <c r="F96" s="33"/>
      <c r="G96" s="44" t="s">
        <v>59</v>
      </c>
      <c r="H96" s="45" t="s">
        <v>60</v>
      </c>
      <c r="I96" s="11">
        <v>20</v>
      </c>
      <c r="J96" s="33"/>
      <c r="K96" s="33">
        <f t="shared" si="3"/>
        <v>0</v>
      </c>
      <c r="L96" s="46"/>
    </row>
    <row r="97" spans="1:12">
      <c r="A97" s="42"/>
      <c r="B97" s="44"/>
      <c r="C97" s="45"/>
      <c r="D97" s="11"/>
      <c r="E97" s="32"/>
      <c r="F97" s="33"/>
      <c r="G97" s="44" t="s">
        <v>61</v>
      </c>
      <c r="H97" s="45" t="s">
        <v>60</v>
      </c>
      <c r="I97" s="11">
        <v>8</v>
      </c>
      <c r="J97" s="33"/>
      <c r="K97" s="33">
        <f t="shared" si="3"/>
        <v>0</v>
      </c>
      <c r="L97" s="46"/>
    </row>
    <row r="98" spans="1:12">
      <c r="A98" s="42"/>
      <c r="B98" s="44" t="s">
        <v>79</v>
      </c>
      <c r="C98" s="45" t="s">
        <v>4</v>
      </c>
      <c r="D98" s="11">
        <v>130</v>
      </c>
      <c r="E98" s="32">
        <v>250</v>
      </c>
      <c r="F98" s="33">
        <f t="shared" ref="F98:F141" si="4">E98*D98</f>
        <v>32500</v>
      </c>
      <c r="G98" s="41"/>
      <c r="H98" s="42"/>
      <c r="I98" s="43"/>
      <c r="J98" s="33"/>
      <c r="K98" s="33"/>
      <c r="L98" s="46"/>
    </row>
    <row r="99" spans="1:12" ht="31.5">
      <c r="A99" s="42"/>
      <c r="B99" s="44"/>
      <c r="C99" s="45"/>
      <c r="D99" s="11"/>
      <c r="E99" s="32"/>
      <c r="F99" s="33"/>
      <c r="G99" s="44" t="s">
        <v>188</v>
      </c>
      <c r="H99" s="45" t="s">
        <v>4</v>
      </c>
      <c r="I99" s="11">
        <f>CEILING(D98*1.05,0.72)</f>
        <v>136.79999999999998</v>
      </c>
      <c r="J99" s="33"/>
      <c r="K99" s="33">
        <f t="shared" si="3"/>
        <v>0</v>
      </c>
      <c r="L99" s="46"/>
    </row>
    <row r="100" spans="1:12">
      <c r="A100" s="42"/>
      <c r="B100" s="44"/>
      <c r="C100" s="45"/>
      <c r="D100" s="11"/>
      <c r="E100" s="32"/>
      <c r="F100" s="33"/>
      <c r="G100" s="44" t="s">
        <v>83</v>
      </c>
      <c r="H100" s="45" t="s">
        <v>8</v>
      </c>
      <c r="I100" s="11">
        <f>ROUNDUP(D98*1.5,0)</f>
        <v>195</v>
      </c>
      <c r="J100" s="33"/>
      <c r="K100" s="33">
        <f t="shared" si="3"/>
        <v>0</v>
      </c>
      <c r="L100" s="46"/>
    </row>
    <row r="101" spans="1:12">
      <c r="A101" s="42"/>
      <c r="B101" s="44"/>
      <c r="C101" s="45"/>
      <c r="D101" s="11"/>
      <c r="E101" s="32"/>
      <c r="F101" s="33"/>
      <c r="G101" s="44" t="s">
        <v>82</v>
      </c>
      <c r="H101" s="45" t="s">
        <v>8</v>
      </c>
      <c r="I101" s="11">
        <f>ROUNDUP(D98*0.255,0)</f>
        <v>34</v>
      </c>
      <c r="J101" s="33"/>
      <c r="K101" s="33">
        <f t="shared" si="3"/>
        <v>0</v>
      </c>
      <c r="L101" s="46"/>
    </row>
    <row r="102" spans="1:12">
      <c r="A102" s="42"/>
      <c r="B102" s="44"/>
      <c r="C102" s="45"/>
      <c r="D102" s="11"/>
      <c r="E102" s="32"/>
      <c r="F102" s="33"/>
      <c r="G102" s="44" t="s">
        <v>84</v>
      </c>
      <c r="H102" s="45" t="s">
        <v>8</v>
      </c>
      <c r="I102" s="11">
        <f>ROUNDUP(D98*0.23,0)</f>
        <v>30</v>
      </c>
      <c r="J102" s="33"/>
      <c r="K102" s="33">
        <f t="shared" si="3"/>
        <v>0</v>
      </c>
      <c r="L102" s="46"/>
    </row>
    <row r="103" spans="1:12">
      <c r="A103" s="42"/>
      <c r="B103" s="44"/>
      <c r="C103" s="45"/>
      <c r="D103" s="11"/>
      <c r="E103" s="32"/>
      <c r="F103" s="33"/>
      <c r="G103" s="44" t="s">
        <v>23</v>
      </c>
      <c r="H103" s="45" t="s">
        <v>8</v>
      </c>
      <c r="I103" s="11">
        <f>ROUNDUP(D98*1.09,0)</f>
        <v>142</v>
      </c>
      <c r="J103" s="33"/>
      <c r="K103" s="33">
        <f t="shared" si="3"/>
        <v>0</v>
      </c>
      <c r="L103" s="46"/>
    </row>
    <row r="104" spans="1:12">
      <c r="A104" s="42"/>
      <c r="B104" s="44"/>
      <c r="C104" s="45"/>
      <c r="D104" s="11"/>
      <c r="E104" s="32"/>
      <c r="F104" s="33"/>
      <c r="G104" s="44" t="s">
        <v>24</v>
      </c>
      <c r="H104" s="45" t="s">
        <v>8</v>
      </c>
      <c r="I104" s="11">
        <f>ROUNDUP(D98*1.09,0)</f>
        <v>142</v>
      </c>
      <c r="J104" s="33"/>
      <c r="K104" s="33">
        <f t="shared" si="3"/>
        <v>0</v>
      </c>
      <c r="L104" s="46"/>
    </row>
    <row r="105" spans="1:12">
      <c r="A105" s="42"/>
      <c r="B105" s="44"/>
      <c r="C105" s="45"/>
      <c r="D105" s="11"/>
      <c r="E105" s="32"/>
      <c r="F105" s="33"/>
      <c r="G105" s="41" t="s">
        <v>62</v>
      </c>
      <c r="H105" s="42" t="s">
        <v>74</v>
      </c>
      <c r="I105" s="43">
        <f>CEILING(D98*0.021,1)</f>
        <v>3</v>
      </c>
      <c r="J105" s="33"/>
      <c r="K105" s="33">
        <f t="shared" si="3"/>
        <v>0</v>
      </c>
      <c r="L105" s="46"/>
    </row>
    <row r="106" spans="1:12">
      <c r="A106" s="42"/>
      <c r="B106" s="44"/>
      <c r="C106" s="45"/>
      <c r="D106" s="11"/>
      <c r="E106" s="32"/>
      <c r="F106" s="33"/>
      <c r="G106" s="44" t="s">
        <v>80</v>
      </c>
      <c r="H106" s="45" t="s">
        <v>75</v>
      </c>
      <c r="I106" s="11">
        <f>CEILING(D98*0.011,1)</f>
        <v>2</v>
      </c>
      <c r="J106" s="33"/>
      <c r="K106" s="33">
        <f t="shared" si="3"/>
        <v>0</v>
      </c>
      <c r="L106" s="46"/>
    </row>
    <row r="107" spans="1:12">
      <c r="A107" s="42"/>
      <c r="B107" s="44"/>
      <c r="C107" s="45"/>
      <c r="D107" s="11"/>
      <c r="E107" s="32"/>
      <c r="F107" s="33"/>
      <c r="G107" s="44" t="s">
        <v>25</v>
      </c>
      <c r="H107" s="45" t="s">
        <v>26</v>
      </c>
      <c r="I107" s="11">
        <v>20</v>
      </c>
      <c r="J107" s="33"/>
      <c r="K107" s="33">
        <f t="shared" si="3"/>
        <v>0</v>
      </c>
      <c r="L107" s="46"/>
    </row>
    <row r="108" spans="1:12" ht="31.5">
      <c r="A108" s="42"/>
      <c r="B108" s="44" t="s">
        <v>157</v>
      </c>
      <c r="C108" s="45" t="s">
        <v>4</v>
      </c>
      <c r="D108" s="11">
        <v>6</v>
      </c>
      <c r="E108" s="32">
        <v>250</v>
      </c>
      <c r="F108" s="33">
        <f t="shared" si="4"/>
        <v>1500</v>
      </c>
      <c r="G108" s="41"/>
      <c r="H108" s="42"/>
      <c r="I108" s="43"/>
      <c r="J108" s="33"/>
      <c r="K108" s="33"/>
      <c r="L108" s="46"/>
    </row>
    <row r="109" spans="1:12">
      <c r="A109" s="42"/>
      <c r="B109" s="44"/>
      <c r="C109" s="45"/>
      <c r="D109" s="11"/>
      <c r="E109" s="32"/>
      <c r="F109" s="33"/>
      <c r="G109" s="44" t="s">
        <v>81</v>
      </c>
      <c r="H109" s="45" t="s">
        <v>4</v>
      </c>
      <c r="I109" s="11">
        <f>CEILING(D108*1.05,0.72)</f>
        <v>6.4799999999999995</v>
      </c>
      <c r="J109" s="33"/>
      <c r="K109" s="33">
        <f t="shared" ref="K109:K155" si="5">J109*I109</f>
        <v>0</v>
      </c>
      <c r="L109" s="46"/>
    </row>
    <row r="110" spans="1:12">
      <c r="A110" s="42"/>
      <c r="B110" s="44"/>
      <c r="C110" s="45"/>
      <c r="D110" s="11"/>
      <c r="E110" s="32"/>
      <c r="F110" s="33"/>
      <c r="G110" s="44" t="s">
        <v>83</v>
      </c>
      <c r="H110" s="45" t="s">
        <v>8</v>
      </c>
      <c r="I110" s="11">
        <f>ROUNDUP(D108*1.5,0)</f>
        <v>9</v>
      </c>
      <c r="J110" s="33"/>
      <c r="K110" s="33">
        <f t="shared" si="5"/>
        <v>0</v>
      </c>
      <c r="L110" s="46"/>
    </row>
    <row r="111" spans="1:12">
      <c r="A111" s="42"/>
      <c r="B111" s="44"/>
      <c r="C111" s="45"/>
      <c r="D111" s="11"/>
      <c r="E111" s="32"/>
      <c r="F111" s="33"/>
      <c r="G111" s="44" t="s">
        <v>82</v>
      </c>
      <c r="H111" s="45" t="s">
        <v>8</v>
      </c>
      <c r="I111" s="11">
        <f>ROUNDUP(D108*0.255,0)</f>
        <v>2</v>
      </c>
      <c r="J111" s="33"/>
      <c r="K111" s="33">
        <f t="shared" si="5"/>
        <v>0</v>
      </c>
      <c r="L111" s="46"/>
    </row>
    <row r="112" spans="1:12">
      <c r="A112" s="42"/>
      <c r="B112" s="44"/>
      <c r="C112" s="45"/>
      <c r="D112" s="11"/>
      <c r="E112" s="32"/>
      <c r="F112" s="33"/>
      <c r="G112" s="44" t="s">
        <v>84</v>
      </c>
      <c r="H112" s="45" t="s">
        <v>8</v>
      </c>
      <c r="I112" s="11">
        <f>ROUNDUP(D108*0.23,0)</f>
        <v>2</v>
      </c>
      <c r="J112" s="33"/>
      <c r="K112" s="33">
        <f t="shared" si="5"/>
        <v>0</v>
      </c>
      <c r="L112" s="46"/>
    </row>
    <row r="113" spans="1:12">
      <c r="A113" s="42"/>
      <c r="B113" s="44"/>
      <c r="C113" s="45"/>
      <c r="D113" s="11"/>
      <c r="E113" s="32"/>
      <c r="F113" s="33"/>
      <c r="G113" s="44" t="s">
        <v>23</v>
      </c>
      <c r="H113" s="45" t="s">
        <v>8</v>
      </c>
      <c r="I113" s="11">
        <f>ROUNDUP(D108*1.09,0)</f>
        <v>7</v>
      </c>
      <c r="J113" s="33"/>
      <c r="K113" s="33">
        <f t="shared" si="5"/>
        <v>0</v>
      </c>
      <c r="L113" s="46"/>
    </row>
    <row r="114" spans="1:12">
      <c r="A114" s="42"/>
      <c r="B114" s="44"/>
      <c r="C114" s="45"/>
      <c r="D114" s="11"/>
      <c r="E114" s="32"/>
      <c r="F114" s="33"/>
      <c r="G114" s="44" t="s">
        <v>24</v>
      </c>
      <c r="H114" s="45" t="s">
        <v>8</v>
      </c>
      <c r="I114" s="11">
        <f>ROUNDUP(D108*1.09,0)</f>
        <v>7</v>
      </c>
      <c r="J114" s="33"/>
      <c r="K114" s="33">
        <f t="shared" si="5"/>
        <v>0</v>
      </c>
      <c r="L114" s="46"/>
    </row>
    <row r="115" spans="1:12">
      <c r="A115" s="42"/>
      <c r="B115" s="44"/>
      <c r="C115" s="45"/>
      <c r="D115" s="11"/>
      <c r="E115" s="32"/>
      <c r="F115" s="33"/>
      <c r="G115" s="41" t="s">
        <v>62</v>
      </c>
      <c r="H115" s="42" t="s">
        <v>74</v>
      </c>
      <c r="I115" s="43">
        <f>CEILING(D108*0.021,1)</f>
        <v>1</v>
      </c>
      <c r="J115" s="33"/>
      <c r="K115" s="33">
        <f t="shared" si="5"/>
        <v>0</v>
      </c>
      <c r="L115" s="46"/>
    </row>
    <row r="116" spans="1:12">
      <c r="A116" s="42"/>
      <c r="B116" s="44"/>
      <c r="C116" s="45"/>
      <c r="D116" s="11"/>
      <c r="E116" s="32"/>
      <c r="F116" s="33"/>
      <c r="G116" s="44" t="s">
        <v>80</v>
      </c>
      <c r="H116" s="45" t="s">
        <v>75</v>
      </c>
      <c r="I116" s="11">
        <f>CEILING(D108*0.011,1)</f>
        <v>1</v>
      </c>
      <c r="J116" s="33"/>
      <c r="K116" s="33">
        <f t="shared" si="5"/>
        <v>0</v>
      </c>
      <c r="L116" s="46"/>
    </row>
    <row r="117" spans="1:12">
      <c r="A117" s="42"/>
      <c r="B117" s="44"/>
      <c r="C117" s="45"/>
      <c r="D117" s="11"/>
      <c r="E117" s="32"/>
      <c r="F117" s="33"/>
      <c r="G117" s="44" t="s">
        <v>25</v>
      </c>
      <c r="H117" s="45" t="s">
        <v>26</v>
      </c>
      <c r="I117" s="11">
        <v>3</v>
      </c>
      <c r="J117" s="33"/>
      <c r="K117" s="33">
        <f t="shared" si="5"/>
        <v>0</v>
      </c>
      <c r="L117" s="46"/>
    </row>
    <row r="118" spans="1:12">
      <c r="A118" s="42"/>
      <c r="B118" s="44" t="s">
        <v>34</v>
      </c>
      <c r="C118" s="45" t="s">
        <v>8</v>
      </c>
      <c r="D118" s="11">
        <v>50</v>
      </c>
      <c r="E118" s="32">
        <v>250</v>
      </c>
      <c r="F118" s="33">
        <f t="shared" si="4"/>
        <v>12500</v>
      </c>
      <c r="G118" s="41"/>
      <c r="H118" s="42"/>
      <c r="I118" s="43"/>
      <c r="J118" s="33"/>
      <c r="K118" s="33"/>
      <c r="L118" s="46"/>
    </row>
    <row r="119" spans="1:12">
      <c r="A119" s="42"/>
      <c r="B119" s="44"/>
      <c r="C119" s="45"/>
      <c r="D119" s="11"/>
      <c r="E119" s="32"/>
      <c r="F119" s="33"/>
      <c r="G119" s="44" t="s">
        <v>35</v>
      </c>
      <c r="H119" s="45" t="s">
        <v>8</v>
      </c>
      <c r="I119" s="11">
        <v>50</v>
      </c>
      <c r="J119" s="33"/>
      <c r="K119" s="33">
        <f t="shared" si="5"/>
        <v>0</v>
      </c>
      <c r="L119" s="46"/>
    </row>
    <row r="120" spans="1:12" ht="31.5">
      <c r="A120" s="42"/>
      <c r="B120" s="44" t="s">
        <v>36</v>
      </c>
      <c r="C120" s="45" t="s">
        <v>8</v>
      </c>
      <c r="D120" s="11">
        <v>8</v>
      </c>
      <c r="E120" s="32">
        <v>450</v>
      </c>
      <c r="F120" s="33">
        <f t="shared" si="4"/>
        <v>3600</v>
      </c>
      <c r="G120" s="41"/>
      <c r="H120" s="42"/>
      <c r="I120" s="43"/>
      <c r="J120" s="33"/>
      <c r="K120" s="33"/>
      <c r="L120" s="46"/>
    </row>
    <row r="121" spans="1:12" ht="31.5">
      <c r="A121" s="42"/>
      <c r="B121" s="44" t="s">
        <v>37</v>
      </c>
      <c r="C121" s="45" t="s">
        <v>8</v>
      </c>
      <c r="D121" s="11">
        <v>6</v>
      </c>
      <c r="E121" s="32">
        <v>1500</v>
      </c>
      <c r="F121" s="33">
        <f t="shared" si="4"/>
        <v>9000</v>
      </c>
      <c r="G121" s="41"/>
      <c r="H121" s="42"/>
      <c r="I121" s="43"/>
      <c r="J121" s="33"/>
      <c r="K121" s="33"/>
      <c r="L121" s="46"/>
    </row>
    <row r="122" spans="1:12" ht="31.5">
      <c r="A122" s="42"/>
      <c r="B122" s="44"/>
      <c r="C122" s="45"/>
      <c r="D122" s="11"/>
      <c r="E122" s="32"/>
      <c r="F122" s="33"/>
      <c r="G122" s="44" t="s">
        <v>38</v>
      </c>
      <c r="H122" s="45" t="s">
        <v>8</v>
      </c>
      <c r="I122" s="11">
        <f>D121</f>
        <v>6</v>
      </c>
      <c r="J122" s="33"/>
      <c r="K122" s="33">
        <f t="shared" si="5"/>
        <v>0</v>
      </c>
      <c r="L122" s="46"/>
    </row>
    <row r="123" spans="1:12" ht="31.5">
      <c r="A123" s="42"/>
      <c r="B123" s="44" t="s">
        <v>39</v>
      </c>
      <c r="C123" s="45" t="s">
        <v>8</v>
      </c>
      <c r="D123" s="11">
        <v>15</v>
      </c>
      <c r="E123" s="32">
        <v>180</v>
      </c>
      <c r="F123" s="33">
        <f t="shared" si="4"/>
        <v>2700</v>
      </c>
      <c r="G123" s="41"/>
      <c r="H123" s="42"/>
      <c r="I123" s="43"/>
      <c r="J123" s="33"/>
      <c r="K123" s="33"/>
      <c r="L123" s="46"/>
    </row>
    <row r="124" spans="1:12">
      <c r="A124" s="42"/>
      <c r="B124" s="44"/>
      <c r="C124" s="45"/>
      <c r="D124" s="11"/>
      <c r="E124" s="32"/>
      <c r="F124" s="33"/>
      <c r="G124" s="44" t="s">
        <v>40</v>
      </c>
      <c r="H124" s="45" t="s">
        <v>8</v>
      </c>
      <c r="I124" s="11">
        <f>D123</f>
        <v>15</v>
      </c>
      <c r="J124" s="33"/>
      <c r="K124" s="33">
        <f t="shared" si="5"/>
        <v>0</v>
      </c>
      <c r="L124" s="46"/>
    </row>
    <row r="125" spans="1:12">
      <c r="A125" s="42"/>
      <c r="B125" s="44" t="s">
        <v>45</v>
      </c>
      <c r="C125" s="45" t="s">
        <v>8</v>
      </c>
      <c r="D125" s="11">
        <f>I130</f>
        <v>91</v>
      </c>
      <c r="E125" s="32">
        <v>100</v>
      </c>
      <c r="F125" s="33">
        <f t="shared" si="4"/>
        <v>9100</v>
      </c>
      <c r="G125" s="41"/>
      <c r="H125" s="42"/>
      <c r="I125" s="43"/>
      <c r="J125" s="33"/>
      <c r="K125" s="33"/>
      <c r="L125" s="46"/>
    </row>
    <row r="126" spans="1:12" ht="31.5">
      <c r="A126" s="42"/>
      <c r="B126" s="44"/>
      <c r="C126" s="45"/>
      <c r="D126" s="11"/>
      <c r="E126" s="32"/>
      <c r="F126" s="33"/>
      <c r="G126" s="44" t="s">
        <v>159</v>
      </c>
      <c r="H126" s="45" t="s">
        <v>8</v>
      </c>
      <c r="I126" s="11">
        <v>6</v>
      </c>
      <c r="J126" s="33"/>
      <c r="K126" s="33">
        <f t="shared" si="5"/>
        <v>0</v>
      </c>
      <c r="L126" s="46"/>
    </row>
    <row r="127" spans="1:12" ht="31.5">
      <c r="A127" s="42"/>
      <c r="B127" s="44"/>
      <c r="C127" s="45"/>
      <c r="D127" s="11"/>
      <c r="E127" s="32"/>
      <c r="F127" s="33"/>
      <c r="G127" s="44" t="s">
        <v>43</v>
      </c>
      <c r="H127" s="45" t="s">
        <v>8</v>
      </c>
      <c r="I127" s="11">
        <v>60</v>
      </c>
      <c r="J127" s="33"/>
      <c r="K127" s="33">
        <f t="shared" si="5"/>
        <v>0</v>
      </c>
      <c r="L127" s="46"/>
    </row>
    <row r="128" spans="1:12">
      <c r="A128" s="42"/>
      <c r="B128" s="44"/>
      <c r="C128" s="45"/>
      <c r="D128" s="11"/>
      <c r="E128" s="32"/>
      <c r="F128" s="33"/>
      <c r="G128" s="44" t="s">
        <v>44</v>
      </c>
      <c r="H128" s="45" t="s">
        <v>8</v>
      </c>
      <c r="I128" s="11">
        <v>15</v>
      </c>
      <c r="J128" s="33"/>
      <c r="K128" s="33">
        <f t="shared" si="5"/>
        <v>0</v>
      </c>
      <c r="L128" s="46"/>
    </row>
    <row r="129" spans="1:12">
      <c r="A129" s="42"/>
      <c r="B129" s="44"/>
      <c r="C129" s="45"/>
      <c r="D129" s="11"/>
      <c r="E129" s="32"/>
      <c r="F129" s="33"/>
      <c r="G129" s="44" t="s">
        <v>41</v>
      </c>
      <c r="H129" s="45" t="s">
        <v>8</v>
      </c>
      <c r="I129" s="11">
        <v>10</v>
      </c>
      <c r="J129" s="33"/>
      <c r="K129" s="33">
        <f t="shared" si="5"/>
        <v>0</v>
      </c>
      <c r="L129" s="46"/>
    </row>
    <row r="130" spans="1:12">
      <c r="A130" s="42"/>
      <c r="B130" s="44"/>
      <c r="C130" s="45"/>
      <c r="D130" s="11"/>
      <c r="E130" s="32"/>
      <c r="F130" s="33"/>
      <c r="G130" s="44" t="s">
        <v>42</v>
      </c>
      <c r="H130" s="45" t="s">
        <v>8</v>
      </c>
      <c r="I130" s="11">
        <f>I126+I127+I128+I129</f>
        <v>91</v>
      </c>
      <c r="J130" s="33"/>
      <c r="K130" s="33">
        <f t="shared" si="5"/>
        <v>0</v>
      </c>
      <c r="L130" s="46"/>
    </row>
    <row r="131" spans="1:12" ht="31.5">
      <c r="A131" s="42"/>
      <c r="B131" s="44" t="s">
        <v>161</v>
      </c>
      <c r="C131" s="45" t="s">
        <v>8</v>
      </c>
      <c r="D131" s="11">
        <v>4</v>
      </c>
      <c r="E131" s="32">
        <v>2800</v>
      </c>
      <c r="F131" s="33">
        <f t="shared" si="4"/>
        <v>11200</v>
      </c>
      <c r="G131" s="48"/>
      <c r="H131" s="46"/>
      <c r="I131" s="49"/>
      <c r="J131" s="33"/>
      <c r="K131" s="33"/>
      <c r="L131" s="48"/>
    </row>
    <row r="132" spans="1:12" ht="31.5">
      <c r="A132" s="42"/>
      <c r="B132" s="44"/>
      <c r="C132" s="45"/>
      <c r="D132" s="11"/>
      <c r="E132" s="32"/>
      <c r="F132" s="33"/>
      <c r="G132" s="44" t="s">
        <v>160</v>
      </c>
      <c r="H132" s="45" t="s">
        <v>8</v>
      </c>
      <c r="I132" s="11">
        <v>4</v>
      </c>
      <c r="J132" s="33"/>
      <c r="K132" s="33">
        <f t="shared" si="5"/>
        <v>0</v>
      </c>
      <c r="L132" s="46"/>
    </row>
    <row r="133" spans="1:12" ht="31.5">
      <c r="A133" s="42"/>
      <c r="B133" s="44"/>
      <c r="C133" s="45"/>
      <c r="D133" s="11"/>
      <c r="E133" s="32"/>
      <c r="F133" s="33"/>
      <c r="G133" s="44" t="s">
        <v>85</v>
      </c>
      <c r="H133" s="45" t="s">
        <v>8</v>
      </c>
      <c r="I133" s="11">
        <v>5</v>
      </c>
      <c r="J133" s="33"/>
      <c r="K133" s="33">
        <f t="shared" si="5"/>
        <v>0</v>
      </c>
      <c r="L133" s="46"/>
    </row>
    <row r="134" spans="1:12">
      <c r="A134" s="42"/>
      <c r="B134" s="44"/>
      <c r="C134" s="45"/>
      <c r="D134" s="11"/>
      <c r="E134" s="32"/>
      <c r="F134" s="33"/>
      <c r="G134" s="44" t="s">
        <v>171</v>
      </c>
      <c r="H134" s="45" t="s">
        <v>8</v>
      </c>
      <c r="I134" s="11">
        <v>1</v>
      </c>
      <c r="J134" s="33"/>
      <c r="K134" s="33">
        <f t="shared" si="5"/>
        <v>0</v>
      </c>
      <c r="L134" s="46"/>
    </row>
    <row r="135" spans="1:12">
      <c r="A135" s="42"/>
      <c r="B135" s="44"/>
      <c r="C135" s="45"/>
      <c r="D135" s="11"/>
      <c r="E135" s="32"/>
      <c r="F135" s="33"/>
      <c r="G135" s="44" t="s">
        <v>170</v>
      </c>
      <c r="H135" s="45" t="s">
        <v>8</v>
      </c>
      <c r="I135" s="11">
        <v>3</v>
      </c>
      <c r="J135" s="33"/>
      <c r="K135" s="33">
        <f t="shared" si="5"/>
        <v>0</v>
      </c>
      <c r="L135" s="46"/>
    </row>
    <row r="136" spans="1:12">
      <c r="A136" s="42"/>
      <c r="B136" s="44"/>
      <c r="C136" s="45"/>
      <c r="D136" s="11"/>
      <c r="E136" s="32"/>
      <c r="F136" s="33"/>
      <c r="G136" s="44" t="s">
        <v>54</v>
      </c>
      <c r="H136" s="45" t="s">
        <v>8</v>
      </c>
      <c r="I136" s="11">
        <v>12</v>
      </c>
      <c r="J136" s="33"/>
      <c r="K136" s="33">
        <f t="shared" si="5"/>
        <v>0</v>
      </c>
      <c r="L136" s="46"/>
    </row>
    <row r="137" spans="1:12">
      <c r="A137" s="42"/>
      <c r="B137" s="44"/>
      <c r="C137" s="45"/>
      <c r="D137" s="11"/>
      <c r="E137" s="32"/>
      <c r="F137" s="33"/>
      <c r="G137" s="44" t="s">
        <v>55</v>
      </c>
      <c r="H137" s="45" t="s">
        <v>8</v>
      </c>
      <c r="I137" s="11">
        <v>15</v>
      </c>
      <c r="J137" s="33"/>
      <c r="K137" s="33">
        <f t="shared" si="5"/>
        <v>0</v>
      </c>
      <c r="L137" s="46"/>
    </row>
    <row r="138" spans="1:12" ht="31.5">
      <c r="A138" s="42"/>
      <c r="B138" s="44"/>
      <c r="C138" s="45"/>
      <c r="D138" s="11"/>
      <c r="E138" s="32"/>
      <c r="F138" s="33"/>
      <c r="G138" s="44" t="s">
        <v>214</v>
      </c>
      <c r="H138" s="45" t="s">
        <v>8</v>
      </c>
      <c r="I138" s="11">
        <v>1</v>
      </c>
      <c r="J138" s="33"/>
      <c r="K138" s="33">
        <f t="shared" si="5"/>
        <v>0</v>
      </c>
      <c r="L138" s="46"/>
    </row>
    <row r="139" spans="1:12" ht="31.5">
      <c r="A139" s="42"/>
      <c r="B139" s="44"/>
      <c r="C139" s="45"/>
      <c r="D139" s="11"/>
      <c r="E139" s="32"/>
      <c r="F139" s="33"/>
      <c r="G139" s="44" t="s">
        <v>56</v>
      </c>
      <c r="H139" s="45" t="s">
        <v>31</v>
      </c>
      <c r="I139" s="11">
        <v>3</v>
      </c>
      <c r="J139" s="33"/>
      <c r="K139" s="33">
        <f t="shared" si="5"/>
        <v>0</v>
      </c>
      <c r="L139" s="46"/>
    </row>
    <row r="140" spans="1:12">
      <c r="A140" s="42"/>
      <c r="B140" s="44"/>
      <c r="C140" s="45"/>
      <c r="D140" s="11"/>
      <c r="E140" s="32"/>
      <c r="F140" s="33"/>
      <c r="G140" s="41" t="s">
        <v>86</v>
      </c>
      <c r="H140" s="45" t="s">
        <v>31</v>
      </c>
      <c r="I140" s="11">
        <v>4</v>
      </c>
      <c r="J140" s="33"/>
      <c r="K140" s="33">
        <f t="shared" si="5"/>
        <v>0</v>
      </c>
      <c r="L140" s="46"/>
    </row>
    <row r="141" spans="1:12" ht="63">
      <c r="A141" s="42"/>
      <c r="B141" s="44" t="s">
        <v>197</v>
      </c>
      <c r="C141" s="45" t="s">
        <v>8</v>
      </c>
      <c r="D141" s="11">
        <v>8</v>
      </c>
      <c r="E141" s="32">
        <v>7000</v>
      </c>
      <c r="F141" s="33">
        <f t="shared" si="4"/>
        <v>56000</v>
      </c>
      <c r="G141" s="41"/>
      <c r="H141" s="45"/>
      <c r="I141" s="11"/>
      <c r="J141" s="33"/>
      <c r="K141" s="33"/>
      <c r="L141" s="46"/>
    </row>
    <row r="142" spans="1:12">
      <c r="A142" s="42"/>
      <c r="B142" s="44"/>
      <c r="C142" s="45"/>
      <c r="D142" s="11"/>
      <c r="E142" s="32"/>
      <c r="F142" s="33"/>
      <c r="G142" s="41" t="s">
        <v>68</v>
      </c>
      <c r="H142" s="45" t="s">
        <v>8</v>
      </c>
      <c r="I142" s="11">
        <v>8</v>
      </c>
      <c r="J142" s="33"/>
      <c r="K142" s="33">
        <f t="shared" si="5"/>
        <v>0</v>
      </c>
      <c r="L142" s="46"/>
    </row>
    <row r="143" spans="1:12" ht="31.5">
      <c r="A143" s="42"/>
      <c r="B143" s="44" t="s">
        <v>47</v>
      </c>
      <c r="C143" s="45" t="s">
        <v>18</v>
      </c>
      <c r="D143" s="11">
        <v>6</v>
      </c>
      <c r="E143" s="32">
        <v>200</v>
      </c>
      <c r="F143" s="33">
        <f t="shared" ref="F143:F191" si="6">E143*D143</f>
        <v>1200</v>
      </c>
      <c r="G143" s="41"/>
      <c r="H143" s="42"/>
      <c r="I143" s="43"/>
      <c r="J143" s="33"/>
      <c r="K143" s="33"/>
      <c r="L143" s="46"/>
    </row>
    <row r="144" spans="1:12">
      <c r="A144" s="42"/>
      <c r="B144" s="44"/>
      <c r="C144" s="45"/>
      <c r="D144" s="11"/>
      <c r="E144" s="32"/>
      <c r="F144" s="33"/>
      <c r="G144" s="44" t="s">
        <v>87</v>
      </c>
      <c r="H144" s="45" t="s">
        <v>18</v>
      </c>
      <c r="I144" s="11">
        <v>6</v>
      </c>
      <c r="J144" s="33"/>
      <c r="K144" s="33">
        <f t="shared" si="5"/>
        <v>0</v>
      </c>
      <c r="L144" s="46"/>
    </row>
    <row r="145" spans="1:12" ht="31.5">
      <c r="A145" s="42"/>
      <c r="B145" s="44" t="s">
        <v>46</v>
      </c>
      <c r="C145" s="45" t="s">
        <v>8</v>
      </c>
      <c r="D145" s="11">
        <v>3</v>
      </c>
      <c r="E145" s="32">
        <v>1200</v>
      </c>
      <c r="F145" s="33">
        <f t="shared" si="6"/>
        <v>3600</v>
      </c>
      <c r="G145" s="41"/>
      <c r="H145" s="42"/>
      <c r="I145" s="43"/>
      <c r="J145" s="33"/>
      <c r="K145" s="33"/>
      <c r="L145" s="46"/>
    </row>
    <row r="146" spans="1:12">
      <c r="A146" s="42"/>
      <c r="B146" s="44"/>
      <c r="C146" s="45"/>
      <c r="D146" s="11"/>
      <c r="E146" s="32"/>
      <c r="F146" s="33"/>
      <c r="G146" s="44" t="s">
        <v>99</v>
      </c>
      <c r="H146" s="45" t="s">
        <v>8</v>
      </c>
      <c r="I146" s="11">
        <v>3</v>
      </c>
      <c r="J146" s="33"/>
      <c r="K146" s="33">
        <f t="shared" si="5"/>
        <v>0</v>
      </c>
      <c r="L146" s="46"/>
    </row>
    <row r="147" spans="1:12">
      <c r="A147" s="42"/>
      <c r="B147" s="44"/>
      <c r="C147" s="45"/>
      <c r="D147" s="11"/>
      <c r="E147" s="32"/>
      <c r="F147" s="33"/>
      <c r="G147" s="44" t="s">
        <v>96</v>
      </c>
      <c r="H147" s="45" t="s">
        <v>8</v>
      </c>
      <c r="I147" s="11">
        <v>3</v>
      </c>
      <c r="J147" s="33"/>
      <c r="K147" s="33">
        <f t="shared" si="5"/>
        <v>0</v>
      </c>
      <c r="L147" s="46"/>
    </row>
    <row r="148" spans="1:12">
      <c r="A148" s="42"/>
      <c r="B148" s="44"/>
      <c r="C148" s="45"/>
      <c r="D148" s="11"/>
      <c r="E148" s="32"/>
      <c r="F148" s="33"/>
      <c r="G148" s="44" t="s">
        <v>97</v>
      </c>
      <c r="H148" s="45" t="s">
        <v>8</v>
      </c>
      <c r="I148" s="11">
        <v>10</v>
      </c>
      <c r="J148" s="33"/>
      <c r="K148" s="33">
        <f t="shared" si="5"/>
        <v>0</v>
      </c>
      <c r="L148" s="46"/>
    </row>
    <row r="149" spans="1:12">
      <c r="A149" s="42"/>
      <c r="B149" s="44"/>
      <c r="C149" s="45"/>
      <c r="D149" s="11"/>
      <c r="E149" s="32"/>
      <c r="F149" s="33"/>
      <c r="G149" s="44" t="s">
        <v>98</v>
      </c>
      <c r="H149" s="45" t="s">
        <v>8</v>
      </c>
      <c r="I149" s="11">
        <v>10</v>
      </c>
      <c r="J149" s="33"/>
      <c r="K149" s="33">
        <f t="shared" si="5"/>
        <v>0</v>
      </c>
      <c r="L149" s="46"/>
    </row>
    <row r="150" spans="1:12">
      <c r="A150" s="42"/>
      <c r="B150" s="44"/>
      <c r="C150" s="45"/>
      <c r="D150" s="11"/>
      <c r="E150" s="32"/>
      <c r="F150" s="33"/>
      <c r="G150" s="44" t="s">
        <v>100</v>
      </c>
      <c r="H150" s="45" t="s">
        <v>8</v>
      </c>
      <c r="I150" s="11">
        <v>10</v>
      </c>
      <c r="J150" s="33"/>
      <c r="K150" s="33">
        <f t="shared" si="5"/>
        <v>0</v>
      </c>
      <c r="L150" s="46"/>
    </row>
    <row r="151" spans="1:12">
      <c r="A151" s="42"/>
      <c r="B151" s="44"/>
      <c r="C151" s="45"/>
      <c r="D151" s="11"/>
      <c r="E151" s="32"/>
      <c r="F151" s="33"/>
      <c r="G151" s="44" t="s">
        <v>101</v>
      </c>
      <c r="H151" s="45" t="s">
        <v>8</v>
      </c>
      <c r="I151" s="11">
        <v>20</v>
      </c>
      <c r="J151" s="33"/>
      <c r="K151" s="33">
        <f t="shared" si="5"/>
        <v>0</v>
      </c>
      <c r="L151" s="46"/>
    </row>
    <row r="152" spans="1:12" ht="47.25">
      <c r="A152" s="42"/>
      <c r="B152" s="44" t="s">
        <v>125</v>
      </c>
      <c r="C152" s="45" t="s">
        <v>8</v>
      </c>
      <c r="D152" s="11">
        <v>8</v>
      </c>
      <c r="E152" s="32">
        <v>1200</v>
      </c>
      <c r="F152" s="33">
        <f t="shared" si="6"/>
        <v>9600</v>
      </c>
      <c r="G152" s="48"/>
      <c r="H152" s="46"/>
      <c r="I152" s="49"/>
      <c r="J152" s="33"/>
      <c r="K152" s="33"/>
      <c r="L152" s="46"/>
    </row>
    <row r="153" spans="1:12">
      <c r="A153" s="42"/>
      <c r="B153" s="44"/>
      <c r="C153" s="45"/>
      <c r="D153" s="11"/>
      <c r="E153" s="32"/>
      <c r="F153" s="33"/>
      <c r="G153" s="44" t="s">
        <v>48</v>
      </c>
      <c r="H153" s="45" t="s">
        <v>18</v>
      </c>
      <c r="I153" s="11">
        <v>7</v>
      </c>
      <c r="J153" s="33"/>
      <c r="K153" s="33">
        <f t="shared" si="5"/>
        <v>0</v>
      </c>
      <c r="L153" s="46"/>
    </row>
    <row r="154" spans="1:12">
      <c r="A154" s="42"/>
      <c r="B154" s="44"/>
      <c r="C154" s="45"/>
      <c r="D154" s="11"/>
      <c r="E154" s="32"/>
      <c r="F154" s="33"/>
      <c r="G154" s="44" t="s">
        <v>49</v>
      </c>
      <c r="H154" s="45" t="s">
        <v>18</v>
      </c>
      <c r="I154" s="11">
        <v>50</v>
      </c>
      <c r="J154" s="33"/>
      <c r="K154" s="33">
        <f t="shared" si="5"/>
        <v>0</v>
      </c>
      <c r="L154" s="46"/>
    </row>
    <row r="155" spans="1:12" ht="267.75">
      <c r="A155" s="42"/>
      <c r="B155" s="44"/>
      <c r="C155" s="45"/>
      <c r="D155" s="11"/>
      <c r="E155" s="32"/>
      <c r="F155" s="33"/>
      <c r="G155" s="44" t="s">
        <v>124</v>
      </c>
      <c r="H155" s="45" t="s">
        <v>4</v>
      </c>
      <c r="I155" s="11">
        <v>8</v>
      </c>
      <c r="J155" s="33"/>
      <c r="K155" s="33">
        <f t="shared" si="5"/>
        <v>0</v>
      </c>
      <c r="L155" s="46"/>
    </row>
    <row r="156" spans="1:12">
      <c r="A156" s="42"/>
      <c r="B156" s="12" t="s">
        <v>92</v>
      </c>
      <c r="C156" s="50" t="s">
        <v>8</v>
      </c>
      <c r="D156" s="14">
        <v>9</v>
      </c>
      <c r="E156" s="32">
        <v>400</v>
      </c>
      <c r="F156" s="33">
        <f t="shared" si="6"/>
        <v>3600</v>
      </c>
      <c r="G156" s="44"/>
      <c r="H156" s="45"/>
      <c r="I156" s="11"/>
      <c r="J156" s="33"/>
      <c r="K156" s="33"/>
      <c r="L156" s="46"/>
    </row>
    <row r="157" spans="1:12">
      <c r="A157" s="42"/>
      <c r="B157" s="44"/>
      <c r="C157" s="45"/>
      <c r="D157" s="11"/>
      <c r="E157" s="32"/>
      <c r="F157" s="33"/>
      <c r="G157" s="44" t="s">
        <v>93</v>
      </c>
      <c r="H157" s="45" t="s">
        <v>8</v>
      </c>
      <c r="I157" s="11">
        <v>9</v>
      </c>
      <c r="J157" s="33"/>
      <c r="K157" s="33">
        <f t="shared" ref="K157:K187" si="7">J157*I157</f>
        <v>0</v>
      </c>
      <c r="L157" s="46"/>
    </row>
    <row r="158" spans="1:12">
      <c r="A158" s="42"/>
      <c r="B158" s="44" t="s">
        <v>88</v>
      </c>
      <c r="C158" s="45" t="s">
        <v>18</v>
      </c>
      <c r="D158" s="11">
        <v>1</v>
      </c>
      <c r="E158" s="32">
        <v>1200</v>
      </c>
      <c r="F158" s="33">
        <f t="shared" si="6"/>
        <v>1200</v>
      </c>
      <c r="G158" s="41"/>
      <c r="H158" s="42"/>
      <c r="I158" s="43"/>
      <c r="J158" s="33"/>
      <c r="K158" s="33"/>
      <c r="L158" s="46"/>
    </row>
    <row r="159" spans="1:12">
      <c r="A159" s="42"/>
      <c r="B159" s="44"/>
      <c r="C159" s="45"/>
      <c r="D159" s="11"/>
      <c r="E159" s="32"/>
      <c r="F159" s="33"/>
      <c r="G159" s="44" t="s">
        <v>91</v>
      </c>
      <c r="H159" s="45" t="s">
        <v>18</v>
      </c>
      <c r="I159" s="11">
        <v>1</v>
      </c>
      <c r="J159" s="33"/>
      <c r="K159" s="33">
        <f t="shared" si="7"/>
        <v>0</v>
      </c>
      <c r="L159" s="46"/>
    </row>
    <row r="160" spans="1:12">
      <c r="A160" s="42"/>
      <c r="B160" s="44"/>
      <c r="C160" s="45"/>
      <c r="D160" s="11"/>
      <c r="E160" s="32"/>
      <c r="F160" s="33"/>
      <c r="G160" s="44" t="s">
        <v>154</v>
      </c>
      <c r="H160" s="45" t="s">
        <v>18</v>
      </c>
      <c r="I160" s="11">
        <v>1</v>
      </c>
      <c r="J160" s="33"/>
      <c r="K160" s="33">
        <f t="shared" si="7"/>
        <v>0</v>
      </c>
      <c r="L160" s="46"/>
    </row>
    <row r="161" spans="1:12">
      <c r="A161" s="42"/>
      <c r="B161" s="44"/>
      <c r="C161" s="45"/>
      <c r="D161" s="11"/>
      <c r="E161" s="32"/>
      <c r="F161" s="33"/>
      <c r="G161" s="44" t="s">
        <v>89</v>
      </c>
      <c r="H161" s="45" t="s">
        <v>18</v>
      </c>
      <c r="I161" s="11">
        <v>1</v>
      </c>
      <c r="J161" s="33"/>
      <c r="K161" s="33">
        <f t="shared" si="7"/>
        <v>0</v>
      </c>
      <c r="L161" s="46"/>
    </row>
    <row r="162" spans="1:12">
      <c r="A162" s="42"/>
      <c r="B162" s="44"/>
      <c r="C162" s="45"/>
      <c r="D162" s="11"/>
      <c r="E162" s="32"/>
      <c r="F162" s="33"/>
      <c r="G162" s="44" t="s">
        <v>90</v>
      </c>
      <c r="H162" s="45" t="s">
        <v>18</v>
      </c>
      <c r="I162" s="11">
        <v>1</v>
      </c>
      <c r="J162" s="33"/>
      <c r="K162" s="33">
        <f t="shared" si="7"/>
        <v>0</v>
      </c>
      <c r="L162" s="46"/>
    </row>
    <row r="163" spans="1:12">
      <c r="A163" s="42"/>
      <c r="B163" s="44"/>
      <c r="C163" s="45"/>
      <c r="D163" s="11"/>
      <c r="E163" s="32"/>
      <c r="F163" s="33"/>
      <c r="G163" s="15" t="s">
        <v>25</v>
      </c>
      <c r="H163" s="45" t="s">
        <v>18</v>
      </c>
      <c r="I163" s="16">
        <v>1</v>
      </c>
      <c r="J163" s="33"/>
      <c r="K163" s="33">
        <f t="shared" si="7"/>
        <v>0</v>
      </c>
      <c r="L163" s="46"/>
    </row>
    <row r="164" spans="1:12">
      <c r="A164" s="42"/>
      <c r="B164" s="44" t="s">
        <v>122</v>
      </c>
      <c r="C164" s="45" t="s">
        <v>4</v>
      </c>
      <c r="D164" s="11">
        <v>1</v>
      </c>
      <c r="E164" s="32">
        <v>1600</v>
      </c>
      <c r="F164" s="33">
        <f t="shared" si="6"/>
        <v>1600</v>
      </c>
      <c r="G164" s="17"/>
      <c r="H164" s="45"/>
      <c r="I164" s="18"/>
      <c r="J164" s="33"/>
      <c r="K164" s="33"/>
      <c r="L164" s="46"/>
    </row>
    <row r="165" spans="1:12">
      <c r="A165" s="42"/>
      <c r="B165" s="44"/>
      <c r="C165" s="45"/>
      <c r="D165" s="11"/>
      <c r="E165" s="32"/>
      <c r="F165" s="33"/>
      <c r="G165" s="12" t="s">
        <v>71</v>
      </c>
      <c r="H165" s="13" t="s">
        <v>7</v>
      </c>
      <c r="I165" s="14">
        <v>10</v>
      </c>
      <c r="J165" s="33"/>
      <c r="K165" s="33">
        <f t="shared" si="7"/>
        <v>0</v>
      </c>
      <c r="L165" s="46"/>
    </row>
    <row r="166" spans="1:12">
      <c r="A166" s="42"/>
      <c r="B166" s="44"/>
      <c r="C166" s="45"/>
      <c r="D166" s="11"/>
      <c r="E166" s="32"/>
      <c r="F166" s="33"/>
      <c r="G166" s="12" t="s">
        <v>123</v>
      </c>
      <c r="H166" s="13" t="s">
        <v>8</v>
      </c>
      <c r="I166" s="14">
        <v>3</v>
      </c>
      <c r="J166" s="33"/>
      <c r="K166" s="33">
        <f t="shared" si="7"/>
        <v>0</v>
      </c>
      <c r="L166" s="46"/>
    </row>
    <row r="167" spans="1:12">
      <c r="A167" s="42"/>
      <c r="B167" s="44"/>
      <c r="C167" s="45"/>
      <c r="D167" s="11"/>
      <c r="E167" s="32"/>
      <c r="F167" s="33"/>
      <c r="G167" s="12" t="s">
        <v>72</v>
      </c>
      <c r="H167" s="13" t="s">
        <v>7</v>
      </c>
      <c r="I167" s="14">
        <v>10</v>
      </c>
      <c r="J167" s="33"/>
      <c r="K167" s="33">
        <f t="shared" si="7"/>
        <v>0</v>
      </c>
      <c r="L167" s="46"/>
    </row>
    <row r="168" spans="1:12">
      <c r="A168" s="42"/>
      <c r="B168" s="44"/>
      <c r="C168" s="45"/>
      <c r="D168" s="11"/>
      <c r="E168" s="32"/>
      <c r="F168" s="33"/>
      <c r="G168" s="12" t="s">
        <v>28</v>
      </c>
      <c r="H168" s="13" t="s">
        <v>7</v>
      </c>
      <c r="I168" s="14">
        <v>6</v>
      </c>
      <c r="J168" s="33"/>
      <c r="K168" s="33">
        <f t="shared" si="7"/>
        <v>0</v>
      </c>
      <c r="L168" s="46"/>
    </row>
    <row r="169" spans="1:12">
      <c r="A169" s="42"/>
      <c r="B169" s="44"/>
      <c r="C169" s="45"/>
      <c r="D169" s="11"/>
      <c r="E169" s="32"/>
      <c r="F169" s="33"/>
      <c r="G169" s="12" t="s">
        <v>73</v>
      </c>
      <c r="H169" s="13" t="s">
        <v>8</v>
      </c>
      <c r="I169" s="14">
        <v>100</v>
      </c>
      <c r="J169" s="33"/>
      <c r="K169" s="33">
        <f t="shared" si="7"/>
        <v>0</v>
      </c>
      <c r="L169" s="46"/>
    </row>
    <row r="170" spans="1:12">
      <c r="A170" s="42"/>
      <c r="B170" s="44"/>
      <c r="C170" s="45"/>
      <c r="D170" s="11"/>
      <c r="E170" s="32"/>
      <c r="F170" s="33"/>
      <c r="G170" s="12" t="s">
        <v>32</v>
      </c>
      <c r="H170" s="12" t="s">
        <v>8</v>
      </c>
      <c r="I170" s="14">
        <v>200</v>
      </c>
      <c r="J170" s="33"/>
      <c r="K170" s="33">
        <f t="shared" si="7"/>
        <v>0</v>
      </c>
      <c r="L170" s="46"/>
    </row>
    <row r="171" spans="1:12">
      <c r="A171" s="42"/>
      <c r="B171" s="44" t="s">
        <v>120</v>
      </c>
      <c r="C171" s="45" t="s">
        <v>18</v>
      </c>
      <c r="D171" s="11">
        <v>1</v>
      </c>
      <c r="E171" s="32">
        <v>2400</v>
      </c>
      <c r="F171" s="33">
        <f t="shared" si="6"/>
        <v>2400</v>
      </c>
      <c r="G171" s="41"/>
      <c r="H171" s="42"/>
      <c r="I171" s="43"/>
      <c r="J171" s="33"/>
      <c r="K171" s="33"/>
      <c r="L171" s="46"/>
    </row>
    <row r="172" spans="1:12">
      <c r="A172" s="42"/>
      <c r="B172" s="44"/>
      <c r="C172" s="45"/>
      <c r="D172" s="11"/>
      <c r="E172" s="32"/>
      <c r="F172" s="33"/>
      <c r="G172" s="15" t="s">
        <v>25</v>
      </c>
      <c r="H172" s="45" t="s">
        <v>18</v>
      </c>
      <c r="I172" s="16">
        <v>1</v>
      </c>
      <c r="J172" s="33"/>
      <c r="K172" s="33">
        <f t="shared" si="7"/>
        <v>0</v>
      </c>
      <c r="L172" s="46"/>
    </row>
    <row r="173" spans="1:12" ht="31.5">
      <c r="A173" s="42"/>
      <c r="B173" s="44"/>
      <c r="C173" s="45"/>
      <c r="D173" s="11"/>
      <c r="E173" s="32"/>
      <c r="F173" s="33"/>
      <c r="G173" s="44" t="s">
        <v>121</v>
      </c>
      <c r="H173" s="45" t="s">
        <v>18</v>
      </c>
      <c r="I173" s="11">
        <v>1</v>
      </c>
      <c r="J173" s="33"/>
      <c r="K173" s="33">
        <f t="shared" si="7"/>
        <v>0</v>
      </c>
      <c r="L173" s="46"/>
    </row>
    <row r="174" spans="1:12" ht="31.5">
      <c r="A174" s="42"/>
      <c r="B174" s="44"/>
      <c r="C174" s="45"/>
      <c r="D174" s="11"/>
      <c r="E174" s="32"/>
      <c r="F174" s="33"/>
      <c r="G174" s="44" t="s">
        <v>126</v>
      </c>
      <c r="H174" s="45" t="s">
        <v>31</v>
      </c>
      <c r="I174" s="11">
        <v>1</v>
      </c>
      <c r="J174" s="33"/>
      <c r="K174" s="33">
        <f t="shared" si="7"/>
        <v>0</v>
      </c>
      <c r="L174" s="46"/>
    </row>
    <row r="175" spans="1:12">
      <c r="A175" s="42"/>
      <c r="B175" s="44" t="s">
        <v>51</v>
      </c>
      <c r="C175" s="45" t="s">
        <v>18</v>
      </c>
      <c r="D175" s="11">
        <v>1</v>
      </c>
      <c r="E175" s="32">
        <v>250</v>
      </c>
      <c r="F175" s="33">
        <f t="shared" si="6"/>
        <v>250</v>
      </c>
      <c r="G175" s="41"/>
      <c r="H175" s="42"/>
      <c r="I175" s="43"/>
      <c r="J175" s="33"/>
      <c r="K175" s="33"/>
      <c r="L175" s="46"/>
    </row>
    <row r="176" spans="1:12">
      <c r="A176" s="42"/>
      <c r="B176" s="44"/>
      <c r="C176" s="45"/>
      <c r="D176" s="11"/>
      <c r="E176" s="32"/>
      <c r="F176" s="33"/>
      <c r="G176" s="44" t="s">
        <v>50</v>
      </c>
      <c r="H176" s="45" t="s">
        <v>18</v>
      </c>
      <c r="I176" s="11">
        <v>1</v>
      </c>
      <c r="J176" s="33"/>
      <c r="K176" s="33">
        <f t="shared" si="7"/>
        <v>0</v>
      </c>
      <c r="L176" s="46"/>
    </row>
    <row r="177" spans="1:12">
      <c r="A177" s="42"/>
      <c r="B177" s="44" t="s">
        <v>94</v>
      </c>
      <c r="C177" s="45" t="s">
        <v>8</v>
      </c>
      <c r="D177" s="11">
        <v>1</v>
      </c>
      <c r="E177" s="32">
        <v>900</v>
      </c>
      <c r="F177" s="33">
        <f t="shared" si="6"/>
        <v>900</v>
      </c>
      <c r="G177" s="10"/>
      <c r="H177" s="10"/>
      <c r="I177" s="11"/>
      <c r="J177" s="33"/>
      <c r="K177" s="33"/>
      <c r="L177" s="46"/>
    </row>
    <row r="178" spans="1:12">
      <c r="A178" s="42"/>
      <c r="B178" s="44"/>
      <c r="C178" s="45"/>
      <c r="D178" s="11"/>
      <c r="E178" s="32"/>
      <c r="F178" s="33"/>
      <c r="G178" s="44" t="s">
        <v>95</v>
      </c>
      <c r="H178" s="45" t="s">
        <v>8</v>
      </c>
      <c r="I178" s="11">
        <v>1</v>
      </c>
      <c r="J178" s="33"/>
      <c r="K178" s="33">
        <f t="shared" si="7"/>
        <v>0</v>
      </c>
      <c r="L178" s="46"/>
    </row>
    <row r="179" spans="1:12">
      <c r="A179" s="42"/>
      <c r="B179" s="41" t="s">
        <v>104</v>
      </c>
      <c r="C179" s="51" t="s">
        <v>8</v>
      </c>
      <c r="D179" s="52">
        <v>2</v>
      </c>
      <c r="E179" s="32">
        <v>350</v>
      </c>
      <c r="F179" s="33">
        <f t="shared" si="6"/>
        <v>700</v>
      </c>
      <c r="G179" s="10"/>
      <c r="H179" s="10"/>
      <c r="I179" s="11"/>
      <c r="J179" s="33"/>
      <c r="K179" s="33"/>
      <c r="L179" s="46"/>
    </row>
    <row r="180" spans="1:12">
      <c r="A180" s="42"/>
      <c r="B180" s="41"/>
      <c r="C180" s="51"/>
      <c r="D180" s="52"/>
      <c r="E180" s="32"/>
      <c r="F180" s="33"/>
      <c r="G180" s="41" t="s">
        <v>105</v>
      </c>
      <c r="H180" s="51" t="s">
        <v>18</v>
      </c>
      <c r="I180" s="52">
        <v>1</v>
      </c>
      <c r="J180" s="33"/>
      <c r="K180" s="33">
        <f t="shared" si="7"/>
        <v>0</v>
      </c>
      <c r="L180" s="46"/>
    </row>
    <row r="181" spans="1:12">
      <c r="A181" s="42"/>
      <c r="B181" s="41" t="s">
        <v>106</v>
      </c>
      <c r="C181" s="51" t="s">
        <v>8</v>
      </c>
      <c r="D181" s="52">
        <v>2</v>
      </c>
      <c r="E181" s="32">
        <v>250</v>
      </c>
      <c r="F181" s="33">
        <f t="shared" si="6"/>
        <v>500</v>
      </c>
      <c r="G181" s="10"/>
      <c r="H181" s="10"/>
      <c r="I181" s="11"/>
      <c r="J181" s="33"/>
      <c r="K181" s="33"/>
      <c r="L181" s="46"/>
    </row>
    <row r="182" spans="1:12">
      <c r="A182" s="42"/>
      <c r="B182" s="44"/>
      <c r="C182" s="45"/>
      <c r="D182" s="11"/>
      <c r="E182" s="32"/>
      <c r="F182" s="33"/>
      <c r="G182" s="41" t="s">
        <v>107</v>
      </c>
      <c r="H182" s="51" t="s">
        <v>18</v>
      </c>
      <c r="I182" s="52">
        <v>1</v>
      </c>
      <c r="J182" s="33"/>
      <c r="K182" s="33">
        <f t="shared" si="7"/>
        <v>0</v>
      </c>
      <c r="L182" s="46"/>
    </row>
    <row r="183" spans="1:12">
      <c r="A183" s="42"/>
      <c r="B183" s="44" t="s">
        <v>52</v>
      </c>
      <c r="C183" s="45" t="s">
        <v>8</v>
      </c>
      <c r="D183" s="11">
        <v>15</v>
      </c>
      <c r="E183" s="32">
        <v>720</v>
      </c>
      <c r="F183" s="33">
        <f t="shared" si="6"/>
        <v>10800</v>
      </c>
      <c r="G183" s="41"/>
      <c r="H183" s="42"/>
      <c r="I183" s="43"/>
      <c r="J183" s="33"/>
      <c r="K183" s="33"/>
      <c r="L183" s="46"/>
    </row>
    <row r="184" spans="1:12" ht="31.5">
      <c r="A184" s="42"/>
      <c r="B184" s="44" t="s">
        <v>162</v>
      </c>
      <c r="C184" s="45" t="s">
        <v>8</v>
      </c>
      <c r="D184" s="11">
        <v>2</v>
      </c>
      <c r="E184" s="32">
        <v>5400</v>
      </c>
      <c r="F184" s="33">
        <f t="shared" si="6"/>
        <v>10800</v>
      </c>
      <c r="G184" s="41"/>
      <c r="H184" s="42"/>
      <c r="I184" s="43"/>
      <c r="J184" s="33"/>
      <c r="K184" s="33"/>
      <c r="L184" s="46"/>
    </row>
    <row r="185" spans="1:12">
      <c r="A185" s="42"/>
      <c r="B185" s="44" t="s">
        <v>53</v>
      </c>
      <c r="C185" s="45" t="s">
        <v>8</v>
      </c>
      <c r="D185" s="11">
        <v>5</v>
      </c>
      <c r="E185" s="32">
        <v>350</v>
      </c>
      <c r="F185" s="33">
        <f t="shared" si="6"/>
        <v>1750</v>
      </c>
      <c r="G185" s="41"/>
      <c r="H185" s="42"/>
      <c r="I185" s="43"/>
      <c r="J185" s="33"/>
      <c r="K185" s="33"/>
      <c r="L185" s="46"/>
    </row>
    <row r="186" spans="1:12">
      <c r="A186" s="42"/>
      <c r="B186" s="44" t="s">
        <v>155</v>
      </c>
      <c r="C186" s="45" t="s">
        <v>8</v>
      </c>
      <c r="D186" s="11">
        <v>1</v>
      </c>
      <c r="E186" s="32">
        <v>1200</v>
      </c>
      <c r="F186" s="33">
        <f t="shared" si="6"/>
        <v>1200</v>
      </c>
      <c r="G186" s="41"/>
      <c r="H186" s="42"/>
      <c r="I186" s="43"/>
      <c r="J186" s="33"/>
      <c r="K186" s="33"/>
      <c r="L186" s="46"/>
    </row>
    <row r="187" spans="1:12" ht="31.5">
      <c r="A187" s="42"/>
      <c r="B187" s="44"/>
      <c r="C187" s="45"/>
      <c r="D187" s="11"/>
      <c r="E187" s="32"/>
      <c r="F187" s="33"/>
      <c r="G187" s="41" t="s">
        <v>156</v>
      </c>
      <c r="H187" s="45" t="s">
        <v>8</v>
      </c>
      <c r="I187" s="11">
        <v>1</v>
      </c>
      <c r="J187" s="33"/>
      <c r="K187" s="33">
        <f t="shared" si="7"/>
        <v>0</v>
      </c>
      <c r="L187" s="46"/>
    </row>
    <row r="188" spans="1:12">
      <c r="A188" s="42"/>
      <c r="B188" s="44" t="s">
        <v>63</v>
      </c>
      <c r="C188" s="45" t="s">
        <v>31</v>
      </c>
      <c r="D188" s="11">
        <v>1</v>
      </c>
      <c r="E188" s="32">
        <v>4800</v>
      </c>
      <c r="F188" s="33">
        <f t="shared" si="6"/>
        <v>4800</v>
      </c>
      <c r="G188" s="41"/>
      <c r="H188" s="42"/>
      <c r="I188" s="43"/>
      <c r="J188" s="33"/>
      <c r="K188" s="33"/>
      <c r="L188" s="46"/>
    </row>
    <row r="189" spans="1:12">
      <c r="A189" s="42"/>
      <c r="B189" s="44" t="s">
        <v>57</v>
      </c>
      <c r="C189" s="45" t="s">
        <v>4</v>
      </c>
      <c r="D189" s="11">
        <v>160</v>
      </c>
      <c r="E189" s="32">
        <v>20</v>
      </c>
      <c r="F189" s="33">
        <f t="shared" si="6"/>
        <v>3200</v>
      </c>
      <c r="G189" s="41"/>
      <c r="H189" s="42"/>
      <c r="I189" s="53"/>
      <c r="J189" s="54"/>
      <c r="K189" s="55"/>
      <c r="L189" s="46"/>
    </row>
    <row r="190" spans="1:12" ht="21" customHeight="1">
      <c r="A190" s="113" t="s">
        <v>186</v>
      </c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</row>
    <row r="191" spans="1:12">
      <c r="A191" s="46"/>
      <c r="B191" s="48" t="s">
        <v>64</v>
      </c>
      <c r="C191" s="50" t="s">
        <v>8</v>
      </c>
      <c r="D191" s="50">
        <v>41</v>
      </c>
      <c r="E191" s="32">
        <v>250</v>
      </c>
      <c r="F191" s="33">
        <f t="shared" si="6"/>
        <v>10250</v>
      </c>
      <c r="G191" s="48"/>
      <c r="H191" s="42"/>
      <c r="I191" s="53"/>
      <c r="J191" s="54"/>
      <c r="K191" s="55"/>
      <c r="L191" s="46"/>
    </row>
    <row r="192" spans="1:12">
      <c r="A192" s="46"/>
      <c r="B192" s="12"/>
      <c r="C192" s="50"/>
      <c r="D192" s="50"/>
      <c r="E192" s="32"/>
      <c r="F192" s="33"/>
      <c r="G192" s="12" t="s">
        <v>135</v>
      </c>
      <c r="H192" s="50" t="s">
        <v>8</v>
      </c>
      <c r="I192" s="14">
        <v>5</v>
      </c>
      <c r="J192" s="33"/>
      <c r="K192" s="33">
        <f t="shared" ref="K192:K222" si="8">J192*I192</f>
        <v>0</v>
      </c>
      <c r="L192" s="46"/>
    </row>
    <row r="193" spans="1:12">
      <c r="A193" s="46"/>
      <c r="B193" s="12"/>
      <c r="C193" s="50"/>
      <c r="D193" s="50"/>
      <c r="E193" s="32"/>
      <c r="F193" s="33"/>
      <c r="G193" s="12" t="s">
        <v>132</v>
      </c>
      <c r="H193" s="50" t="s">
        <v>8</v>
      </c>
      <c r="I193" s="14">
        <v>10</v>
      </c>
      <c r="J193" s="33"/>
      <c r="K193" s="33">
        <f t="shared" si="8"/>
        <v>0</v>
      </c>
      <c r="L193" s="46"/>
    </row>
    <row r="194" spans="1:12">
      <c r="A194" s="46"/>
      <c r="B194" s="12"/>
      <c r="C194" s="50"/>
      <c r="D194" s="50"/>
      <c r="E194" s="32"/>
      <c r="F194" s="33"/>
      <c r="G194" s="12" t="s">
        <v>133</v>
      </c>
      <c r="H194" s="50" t="s">
        <v>8</v>
      </c>
      <c r="I194" s="14">
        <v>2</v>
      </c>
      <c r="J194" s="33"/>
      <c r="K194" s="33">
        <f t="shared" si="8"/>
        <v>0</v>
      </c>
      <c r="L194" s="46"/>
    </row>
    <row r="195" spans="1:12">
      <c r="A195" s="46"/>
      <c r="B195" s="56"/>
      <c r="C195" s="50"/>
      <c r="D195" s="50"/>
      <c r="E195" s="32"/>
      <c r="F195" s="33"/>
      <c r="G195" s="56" t="s">
        <v>134</v>
      </c>
      <c r="H195" s="50" t="s">
        <v>8</v>
      </c>
      <c r="I195" s="14">
        <v>20</v>
      </c>
      <c r="J195" s="33"/>
      <c r="K195" s="33">
        <f t="shared" si="8"/>
        <v>0</v>
      </c>
      <c r="L195" s="46"/>
    </row>
    <row r="196" spans="1:12">
      <c r="A196" s="46"/>
      <c r="B196" s="56"/>
      <c r="C196" s="50"/>
      <c r="D196" s="50"/>
      <c r="E196" s="32"/>
      <c r="F196" s="33"/>
      <c r="G196" s="56" t="s">
        <v>165</v>
      </c>
      <c r="H196" s="50" t="s">
        <v>8</v>
      </c>
      <c r="I196" s="14">
        <v>1</v>
      </c>
      <c r="J196" s="33"/>
      <c r="K196" s="33">
        <f t="shared" si="8"/>
        <v>0</v>
      </c>
      <c r="L196" s="46"/>
    </row>
    <row r="197" spans="1:12">
      <c r="A197" s="46"/>
      <c r="B197" s="56"/>
      <c r="C197" s="50"/>
      <c r="D197" s="50"/>
      <c r="E197" s="32"/>
      <c r="F197" s="33"/>
      <c r="G197" s="56" t="s">
        <v>164</v>
      </c>
      <c r="H197" s="50" t="s">
        <v>8</v>
      </c>
      <c r="I197" s="14">
        <v>2</v>
      </c>
      <c r="J197" s="33"/>
      <c r="K197" s="33">
        <f t="shared" si="8"/>
        <v>0</v>
      </c>
      <c r="L197" s="46"/>
    </row>
    <row r="198" spans="1:12">
      <c r="A198" s="46"/>
      <c r="B198" s="56"/>
      <c r="C198" s="50"/>
      <c r="D198" s="50"/>
      <c r="E198" s="32"/>
      <c r="F198" s="33"/>
      <c r="G198" s="56" t="s">
        <v>163</v>
      </c>
      <c r="H198" s="50" t="s">
        <v>8</v>
      </c>
      <c r="I198" s="14">
        <v>1</v>
      </c>
      <c r="J198" s="33"/>
      <c r="K198" s="33">
        <f t="shared" si="8"/>
        <v>0</v>
      </c>
      <c r="L198" s="46"/>
    </row>
    <row r="199" spans="1:12">
      <c r="A199" s="46"/>
      <c r="B199" s="56" t="s">
        <v>108</v>
      </c>
      <c r="C199" s="50" t="s">
        <v>8</v>
      </c>
      <c r="D199" s="50">
        <v>12</v>
      </c>
      <c r="E199" s="32">
        <v>900</v>
      </c>
      <c r="F199" s="33">
        <f t="shared" ref="F199:F220" si="9">E199*D199</f>
        <v>10800</v>
      </c>
      <c r="G199" s="56"/>
      <c r="H199" s="50"/>
      <c r="I199" s="14"/>
      <c r="J199" s="33"/>
      <c r="K199" s="33"/>
      <c r="L199" s="46"/>
    </row>
    <row r="200" spans="1:12">
      <c r="A200" s="46"/>
      <c r="B200" s="56"/>
      <c r="C200" s="50"/>
      <c r="D200" s="50"/>
      <c r="E200" s="32"/>
      <c r="F200" s="33"/>
      <c r="G200" s="56" t="s">
        <v>109</v>
      </c>
      <c r="H200" s="50" t="s">
        <v>8</v>
      </c>
      <c r="I200" s="14">
        <v>4</v>
      </c>
      <c r="J200" s="33"/>
      <c r="K200" s="33">
        <f t="shared" si="8"/>
        <v>0</v>
      </c>
      <c r="L200" s="46"/>
    </row>
    <row r="201" spans="1:12">
      <c r="A201" s="46"/>
      <c r="B201" s="56"/>
      <c r="C201" s="50"/>
      <c r="D201" s="50"/>
      <c r="E201" s="32"/>
      <c r="F201" s="33"/>
      <c r="G201" s="56" t="s">
        <v>136</v>
      </c>
      <c r="H201" s="50" t="s">
        <v>8</v>
      </c>
      <c r="I201" s="14">
        <v>4</v>
      </c>
      <c r="J201" s="33"/>
      <c r="K201" s="33">
        <f t="shared" si="8"/>
        <v>0</v>
      </c>
      <c r="L201" s="46"/>
    </row>
    <row r="202" spans="1:12">
      <c r="A202" s="46"/>
      <c r="B202" s="12" t="s">
        <v>27</v>
      </c>
      <c r="C202" s="50" t="s">
        <v>8</v>
      </c>
      <c r="D202" s="14">
        <v>1</v>
      </c>
      <c r="E202" s="32">
        <v>2400</v>
      </c>
      <c r="F202" s="33">
        <f t="shared" si="9"/>
        <v>2400</v>
      </c>
      <c r="G202" s="41"/>
      <c r="H202" s="42"/>
      <c r="I202" s="43"/>
      <c r="J202" s="33"/>
      <c r="K202" s="33"/>
      <c r="L202" s="46"/>
    </row>
    <row r="203" spans="1:12">
      <c r="A203" s="46"/>
      <c r="B203" s="12"/>
      <c r="C203" s="50"/>
      <c r="D203" s="14"/>
      <c r="E203" s="32"/>
      <c r="F203" s="33"/>
      <c r="G203" s="12" t="s">
        <v>137</v>
      </c>
      <c r="H203" s="50" t="s">
        <v>8</v>
      </c>
      <c r="I203" s="14">
        <v>1</v>
      </c>
      <c r="J203" s="33"/>
      <c r="K203" s="33">
        <f t="shared" si="8"/>
        <v>0</v>
      </c>
      <c r="L203" s="46"/>
    </row>
    <row r="204" spans="1:12" ht="31.5">
      <c r="A204" s="46"/>
      <c r="B204" s="12"/>
      <c r="C204" s="50"/>
      <c r="D204" s="14"/>
      <c r="E204" s="32"/>
      <c r="F204" s="33"/>
      <c r="G204" s="12" t="s">
        <v>30</v>
      </c>
      <c r="H204" s="50" t="s">
        <v>8</v>
      </c>
      <c r="I204" s="14">
        <v>1</v>
      </c>
      <c r="J204" s="33"/>
      <c r="K204" s="33">
        <f t="shared" si="8"/>
        <v>0</v>
      </c>
      <c r="L204" s="46"/>
    </row>
    <row r="205" spans="1:12" ht="31.5">
      <c r="A205" s="46"/>
      <c r="B205" s="12"/>
      <c r="C205" s="50"/>
      <c r="D205" s="14"/>
      <c r="E205" s="32"/>
      <c r="F205" s="33"/>
      <c r="G205" s="12" t="s">
        <v>144</v>
      </c>
      <c r="H205" s="50" t="s">
        <v>8</v>
      </c>
      <c r="I205" s="14">
        <v>1</v>
      </c>
      <c r="J205" s="33"/>
      <c r="K205" s="33">
        <f t="shared" si="8"/>
        <v>0</v>
      </c>
      <c r="L205" s="46"/>
    </row>
    <row r="206" spans="1:12">
      <c r="A206" s="46"/>
      <c r="B206" s="12"/>
      <c r="C206" s="50"/>
      <c r="D206" s="14"/>
      <c r="E206" s="32"/>
      <c r="F206" s="33"/>
      <c r="G206" s="12" t="s">
        <v>65</v>
      </c>
      <c r="H206" s="50" t="s">
        <v>8</v>
      </c>
      <c r="I206" s="14">
        <v>1</v>
      </c>
      <c r="J206" s="33"/>
      <c r="K206" s="33">
        <f t="shared" si="8"/>
        <v>0</v>
      </c>
      <c r="L206" s="46"/>
    </row>
    <row r="207" spans="1:12" ht="31.5">
      <c r="A207" s="46"/>
      <c r="B207" s="12"/>
      <c r="C207" s="50"/>
      <c r="D207" s="14"/>
      <c r="E207" s="32"/>
      <c r="F207" s="33"/>
      <c r="G207" s="56" t="s">
        <v>138</v>
      </c>
      <c r="H207" s="50" t="s">
        <v>8</v>
      </c>
      <c r="I207" s="14">
        <v>1</v>
      </c>
      <c r="J207" s="33"/>
      <c r="K207" s="33">
        <f t="shared" si="8"/>
        <v>0</v>
      </c>
      <c r="L207" s="46"/>
    </row>
    <row r="208" spans="1:12" ht="47.25">
      <c r="A208" s="46"/>
      <c r="B208" s="12"/>
      <c r="C208" s="50"/>
      <c r="D208" s="14"/>
      <c r="E208" s="32"/>
      <c r="F208" s="33"/>
      <c r="G208" s="56" t="s">
        <v>140</v>
      </c>
      <c r="H208" s="50" t="s">
        <v>8</v>
      </c>
      <c r="I208" s="14">
        <v>1</v>
      </c>
      <c r="J208" s="33"/>
      <c r="K208" s="33">
        <f t="shared" si="8"/>
        <v>0</v>
      </c>
      <c r="L208" s="46"/>
    </row>
    <row r="209" spans="1:12" ht="31.5">
      <c r="A209" s="46"/>
      <c r="B209" s="12"/>
      <c r="C209" s="50"/>
      <c r="D209" s="14"/>
      <c r="E209" s="32"/>
      <c r="F209" s="33"/>
      <c r="G209" s="56" t="s">
        <v>139</v>
      </c>
      <c r="H209" s="50" t="s">
        <v>8</v>
      </c>
      <c r="I209" s="14">
        <v>2</v>
      </c>
      <c r="J209" s="33"/>
      <c r="K209" s="33">
        <f t="shared" si="8"/>
        <v>0</v>
      </c>
      <c r="L209" s="46"/>
    </row>
    <row r="210" spans="1:12">
      <c r="A210" s="46"/>
      <c r="B210" s="12"/>
      <c r="C210" s="50"/>
      <c r="D210" s="14"/>
      <c r="E210" s="32"/>
      <c r="F210" s="33"/>
      <c r="G210" s="56" t="s">
        <v>141</v>
      </c>
      <c r="H210" s="50" t="s">
        <v>8</v>
      </c>
      <c r="I210" s="14">
        <v>1</v>
      </c>
      <c r="J210" s="33"/>
      <c r="K210" s="33">
        <f t="shared" si="8"/>
        <v>0</v>
      </c>
      <c r="L210" s="46"/>
    </row>
    <row r="211" spans="1:12">
      <c r="A211" s="46"/>
      <c r="B211" s="12"/>
      <c r="C211" s="50"/>
      <c r="D211" s="14"/>
      <c r="E211" s="32"/>
      <c r="F211" s="33"/>
      <c r="G211" s="56" t="s">
        <v>142</v>
      </c>
      <c r="H211" s="50" t="s">
        <v>8</v>
      </c>
      <c r="I211" s="14">
        <v>1</v>
      </c>
      <c r="J211" s="33"/>
      <c r="K211" s="33">
        <f t="shared" si="8"/>
        <v>0</v>
      </c>
      <c r="L211" s="46"/>
    </row>
    <row r="212" spans="1:12">
      <c r="A212" s="46"/>
      <c r="B212" s="12"/>
      <c r="C212" s="50"/>
      <c r="D212" s="14"/>
      <c r="E212" s="32"/>
      <c r="F212" s="33"/>
      <c r="G212" s="56" t="s">
        <v>166</v>
      </c>
      <c r="H212" s="50" t="s">
        <v>8</v>
      </c>
      <c r="I212" s="14">
        <v>1</v>
      </c>
      <c r="J212" s="33"/>
      <c r="K212" s="33">
        <f t="shared" si="8"/>
        <v>0</v>
      </c>
      <c r="L212" s="46"/>
    </row>
    <row r="213" spans="1:12">
      <c r="A213" s="46"/>
      <c r="B213" s="12"/>
      <c r="C213" s="50"/>
      <c r="D213" s="14"/>
      <c r="E213" s="32"/>
      <c r="F213" s="33"/>
      <c r="G213" s="56" t="s">
        <v>143</v>
      </c>
      <c r="H213" s="50" t="s">
        <v>8</v>
      </c>
      <c r="I213" s="14">
        <v>1</v>
      </c>
      <c r="J213" s="33"/>
      <c r="K213" s="33">
        <f t="shared" si="8"/>
        <v>0</v>
      </c>
      <c r="L213" s="46"/>
    </row>
    <row r="214" spans="1:12" ht="31.5">
      <c r="A214" s="46"/>
      <c r="B214" s="12"/>
      <c r="C214" s="50"/>
      <c r="D214" s="14"/>
      <c r="E214" s="32"/>
      <c r="F214" s="33"/>
      <c r="G214" s="56" t="s">
        <v>114</v>
      </c>
      <c r="H214" s="50" t="s">
        <v>8</v>
      </c>
      <c r="I214" s="14">
        <v>10</v>
      </c>
      <c r="J214" s="33"/>
      <c r="K214" s="33">
        <f t="shared" si="8"/>
        <v>0</v>
      </c>
      <c r="L214" s="46"/>
    </row>
    <row r="215" spans="1:12" ht="31.5">
      <c r="A215" s="46"/>
      <c r="B215" s="12"/>
      <c r="C215" s="50"/>
      <c r="D215" s="14"/>
      <c r="E215" s="32"/>
      <c r="F215" s="33"/>
      <c r="G215" s="56" t="s">
        <v>113</v>
      </c>
      <c r="H215" s="50" t="s">
        <v>8</v>
      </c>
      <c r="I215" s="14">
        <v>10</v>
      </c>
      <c r="J215" s="33"/>
      <c r="K215" s="33">
        <f t="shared" si="8"/>
        <v>0</v>
      </c>
      <c r="L215" s="46"/>
    </row>
    <row r="216" spans="1:12" ht="31.5">
      <c r="A216" s="46"/>
      <c r="B216" s="12"/>
      <c r="C216" s="50"/>
      <c r="D216" s="14"/>
      <c r="E216" s="32"/>
      <c r="F216" s="33"/>
      <c r="G216" s="56" t="s">
        <v>110</v>
      </c>
      <c r="H216" s="50" t="s">
        <v>8</v>
      </c>
      <c r="I216" s="14">
        <v>3</v>
      </c>
      <c r="J216" s="33"/>
      <c r="K216" s="33">
        <f t="shared" si="8"/>
        <v>0</v>
      </c>
      <c r="L216" s="46"/>
    </row>
    <row r="217" spans="1:12">
      <c r="A217" s="46"/>
      <c r="B217" s="12"/>
      <c r="C217" s="50"/>
      <c r="D217" s="14"/>
      <c r="E217" s="32"/>
      <c r="F217" s="33"/>
      <c r="G217" s="56" t="s">
        <v>86</v>
      </c>
      <c r="H217" s="50" t="s">
        <v>8</v>
      </c>
      <c r="I217" s="14">
        <v>1</v>
      </c>
      <c r="J217" s="33"/>
      <c r="K217" s="33">
        <f t="shared" si="8"/>
        <v>0</v>
      </c>
      <c r="L217" s="46"/>
    </row>
    <row r="218" spans="1:12">
      <c r="A218" s="46"/>
      <c r="B218" s="56" t="s">
        <v>111</v>
      </c>
      <c r="C218" s="50" t="s">
        <v>8</v>
      </c>
      <c r="D218" s="50">
        <v>5</v>
      </c>
      <c r="E218" s="32">
        <v>700</v>
      </c>
      <c r="F218" s="33">
        <f t="shared" si="9"/>
        <v>3500</v>
      </c>
      <c r="G218" s="56"/>
      <c r="H218" s="50"/>
      <c r="I218" s="14"/>
      <c r="J218" s="33"/>
      <c r="K218" s="33"/>
      <c r="L218" s="46"/>
    </row>
    <row r="219" spans="1:12">
      <c r="A219" s="46"/>
      <c r="B219" s="56"/>
      <c r="C219" s="50"/>
      <c r="D219" s="50"/>
      <c r="E219" s="32"/>
      <c r="F219" s="33"/>
      <c r="G219" s="56" t="s">
        <v>112</v>
      </c>
      <c r="H219" s="50" t="s">
        <v>8</v>
      </c>
      <c r="I219" s="14">
        <v>5</v>
      </c>
      <c r="J219" s="33"/>
      <c r="K219" s="33">
        <f t="shared" si="8"/>
        <v>0</v>
      </c>
      <c r="L219" s="46"/>
    </row>
    <row r="220" spans="1:12">
      <c r="A220" s="46"/>
      <c r="B220" s="56" t="s">
        <v>117</v>
      </c>
      <c r="C220" s="50" t="s">
        <v>8</v>
      </c>
      <c r="D220" s="14">
        <v>1</v>
      </c>
      <c r="E220" s="32">
        <v>1000</v>
      </c>
      <c r="F220" s="33">
        <f t="shared" si="9"/>
        <v>1000</v>
      </c>
      <c r="G220" s="56"/>
      <c r="H220" s="50"/>
      <c r="I220" s="14"/>
      <c r="J220" s="33"/>
      <c r="K220" s="33"/>
      <c r="L220" s="46"/>
    </row>
    <row r="221" spans="1:12">
      <c r="A221" s="46"/>
      <c r="B221" s="56"/>
      <c r="C221" s="50"/>
      <c r="D221" s="14"/>
      <c r="E221" s="32"/>
      <c r="F221" s="33"/>
      <c r="G221" s="56" t="s">
        <v>118</v>
      </c>
      <c r="H221" s="50" t="s">
        <v>8</v>
      </c>
      <c r="I221" s="14">
        <v>1</v>
      </c>
      <c r="J221" s="33"/>
      <c r="K221" s="33">
        <f t="shared" si="8"/>
        <v>0</v>
      </c>
      <c r="L221" s="46"/>
    </row>
    <row r="222" spans="1:12" ht="31.5">
      <c r="A222" s="46"/>
      <c r="B222" s="56"/>
      <c r="C222" s="50"/>
      <c r="D222" s="50"/>
      <c r="E222" s="32"/>
      <c r="F222" s="33"/>
      <c r="G222" s="56" t="s">
        <v>119</v>
      </c>
      <c r="H222" s="50" t="s">
        <v>8</v>
      </c>
      <c r="I222" s="14">
        <v>2</v>
      </c>
      <c r="J222" s="33"/>
      <c r="K222" s="33">
        <f t="shared" si="8"/>
        <v>0</v>
      </c>
      <c r="L222" s="46"/>
    </row>
    <row r="223" spans="1:12">
      <c r="A223" s="113" t="s">
        <v>187</v>
      </c>
      <c r="B223" s="114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</row>
    <row r="224" spans="1:12">
      <c r="A224" s="113" t="s">
        <v>222</v>
      </c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</row>
    <row r="225" spans="1:12" s="74" customFormat="1">
      <c r="A225" s="69">
        <f>SUBTOTAL(3,$D$11:D225)</f>
        <v>61</v>
      </c>
      <c r="B225" s="70" t="s">
        <v>224</v>
      </c>
      <c r="C225" s="69" t="s">
        <v>8</v>
      </c>
      <c r="D225" s="71">
        <v>1</v>
      </c>
      <c r="E225" s="68">
        <v>1200</v>
      </c>
      <c r="F225" s="72">
        <f>E225*D225</f>
        <v>1200</v>
      </c>
      <c r="G225" s="70"/>
      <c r="H225" s="69"/>
      <c r="I225" s="71"/>
      <c r="J225" s="72"/>
      <c r="K225" s="72"/>
      <c r="L225" s="73"/>
    </row>
    <row r="226" spans="1:12" s="74" customFormat="1">
      <c r="A226" s="69"/>
      <c r="B226" s="70"/>
      <c r="C226" s="69"/>
      <c r="D226" s="71"/>
      <c r="E226" s="68"/>
      <c r="F226" s="72"/>
      <c r="G226" s="70" t="s">
        <v>225</v>
      </c>
      <c r="H226" s="69" t="s">
        <v>8</v>
      </c>
      <c r="I226" s="66">
        <v>1</v>
      </c>
      <c r="J226" s="76"/>
      <c r="K226" s="77">
        <f t="shared" ref="K226:K229" si="10">J226*I226</f>
        <v>0</v>
      </c>
      <c r="L226" s="78"/>
    </row>
    <row r="227" spans="1:12" s="74" customFormat="1">
      <c r="A227" s="69">
        <f>SUBTOTAL(3,$D$11:D227)</f>
        <v>62</v>
      </c>
      <c r="B227" s="70" t="s">
        <v>226</v>
      </c>
      <c r="C227" s="69" t="s">
        <v>227</v>
      </c>
      <c r="D227" s="71">
        <v>12</v>
      </c>
      <c r="E227" s="76">
        <v>180</v>
      </c>
      <c r="F227" s="72">
        <f>E227*D227</f>
        <v>2160</v>
      </c>
      <c r="G227" s="70"/>
      <c r="H227" s="69"/>
      <c r="I227" s="71"/>
      <c r="J227" s="76"/>
      <c r="K227" s="77"/>
      <c r="L227" s="73"/>
    </row>
    <row r="228" spans="1:12" s="74" customFormat="1">
      <c r="A228" s="69"/>
      <c r="B228" s="70"/>
      <c r="C228" s="69"/>
      <c r="D228" s="71"/>
      <c r="E228" s="68"/>
      <c r="F228" s="72"/>
      <c r="G228" s="70" t="s">
        <v>228</v>
      </c>
      <c r="H228" s="69" t="s">
        <v>229</v>
      </c>
      <c r="I228" s="67">
        <f>1.5*2*D227</f>
        <v>36</v>
      </c>
      <c r="J228" s="76"/>
      <c r="K228" s="77">
        <f t="shared" si="10"/>
        <v>0</v>
      </c>
      <c r="L228" s="78"/>
    </row>
    <row r="229" spans="1:12" s="74" customFormat="1">
      <c r="A229" s="69"/>
      <c r="B229" s="70"/>
      <c r="C229" s="69"/>
      <c r="D229" s="71"/>
      <c r="E229" s="68"/>
      <c r="F229" s="72"/>
      <c r="G229" s="70" t="s">
        <v>230</v>
      </c>
      <c r="H229" s="69" t="s">
        <v>7</v>
      </c>
      <c r="I229" s="67">
        <v>20</v>
      </c>
      <c r="J229" s="76"/>
      <c r="K229" s="77">
        <f t="shared" si="10"/>
        <v>0</v>
      </c>
      <c r="L229" s="78"/>
    </row>
    <row r="230" spans="1:12" s="74" customFormat="1">
      <c r="A230" s="69">
        <f>SUBTOTAL(3,$D$11:D230)</f>
        <v>63</v>
      </c>
      <c r="B230" s="64" t="s">
        <v>231</v>
      </c>
      <c r="C230" s="69" t="s">
        <v>7</v>
      </c>
      <c r="D230" s="71">
        <v>18</v>
      </c>
      <c r="E230" s="68">
        <v>180</v>
      </c>
      <c r="F230" s="72">
        <f t="shared" ref="F230" si="11">E230*D230</f>
        <v>3240</v>
      </c>
      <c r="G230" s="70"/>
      <c r="H230" s="69"/>
      <c r="I230" s="71"/>
      <c r="J230" s="72"/>
      <c r="K230" s="72"/>
      <c r="L230" s="73"/>
    </row>
    <row r="231" spans="1:12" s="74" customFormat="1">
      <c r="A231" s="69"/>
      <c r="B231" s="64"/>
      <c r="C231" s="69"/>
      <c r="D231" s="71"/>
      <c r="E231" s="68"/>
      <c r="F231" s="72"/>
      <c r="G231" s="64" t="s">
        <v>232</v>
      </c>
      <c r="H231" s="69" t="s">
        <v>7</v>
      </c>
      <c r="I231" s="71">
        <f>1.02*D230</f>
        <v>18.36</v>
      </c>
      <c r="J231" s="72"/>
      <c r="K231" s="72">
        <f t="shared" ref="K231:K234" si="12">J231*I231</f>
        <v>0</v>
      </c>
      <c r="L231" s="78"/>
    </row>
    <row r="232" spans="1:12" s="74" customFormat="1">
      <c r="A232" s="69"/>
      <c r="B232" s="63"/>
      <c r="C232" s="75"/>
      <c r="D232" s="14"/>
      <c r="E232" s="68"/>
      <c r="F232" s="72"/>
      <c r="G232" s="63" t="s">
        <v>233</v>
      </c>
      <c r="H232" s="75" t="s">
        <v>7</v>
      </c>
      <c r="I232" s="47">
        <f>1.02*D230</f>
        <v>18.36</v>
      </c>
      <c r="J232" s="72"/>
      <c r="K232" s="72">
        <f t="shared" si="12"/>
        <v>0</v>
      </c>
      <c r="L232" s="65"/>
    </row>
    <row r="233" spans="1:12" s="74" customFormat="1">
      <c r="A233" s="69"/>
      <c r="B233" s="63"/>
      <c r="C233" s="75"/>
      <c r="D233" s="14"/>
      <c r="E233" s="68"/>
      <c r="F233" s="72"/>
      <c r="G233" s="63" t="s">
        <v>234</v>
      </c>
      <c r="H233" s="75" t="s">
        <v>8</v>
      </c>
      <c r="I233" s="47">
        <f>ROUND(I232*2,0)</f>
        <v>37</v>
      </c>
      <c r="J233" s="72"/>
      <c r="K233" s="72">
        <f t="shared" si="12"/>
        <v>0</v>
      </c>
      <c r="L233" s="65"/>
    </row>
    <row r="234" spans="1:12" s="74" customFormat="1">
      <c r="A234" s="69"/>
      <c r="B234" s="63"/>
      <c r="C234" s="75"/>
      <c r="D234" s="14"/>
      <c r="E234" s="68"/>
      <c r="F234" s="72"/>
      <c r="G234" s="63" t="s">
        <v>235</v>
      </c>
      <c r="H234" s="75" t="s">
        <v>236</v>
      </c>
      <c r="I234" s="47">
        <v>1</v>
      </c>
      <c r="J234" s="72"/>
      <c r="K234" s="72">
        <f t="shared" si="12"/>
        <v>0</v>
      </c>
      <c r="L234" s="79"/>
    </row>
    <row r="235" spans="1:12" s="74" customFormat="1">
      <c r="A235" s="69">
        <f>SUBTOTAL(3,$D$11:D235)</f>
        <v>64</v>
      </c>
      <c r="B235" s="70" t="s">
        <v>237</v>
      </c>
      <c r="C235" s="69" t="s">
        <v>7</v>
      </c>
      <c r="D235" s="71">
        <v>6</v>
      </c>
      <c r="E235" s="68">
        <v>150</v>
      </c>
      <c r="F235" s="72">
        <f t="shared" ref="F235:F245" si="13">E235*D235</f>
        <v>900</v>
      </c>
      <c r="G235" s="70"/>
      <c r="H235" s="69"/>
      <c r="I235" s="71"/>
      <c r="J235" s="72"/>
      <c r="K235" s="72"/>
      <c r="L235" s="73"/>
    </row>
    <row r="236" spans="1:12" s="74" customFormat="1">
      <c r="A236" s="69"/>
      <c r="B236" s="70"/>
      <c r="C236" s="69"/>
      <c r="D236" s="71"/>
      <c r="E236" s="68"/>
      <c r="F236" s="72"/>
      <c r="G236" s="70" t="s">
        <v>238</v>
      </c>
      <c r="H236" s="69" t="s">
        <v>7</v>
      </c>
      <c r="I236" s="71">
        <f>1.02*D235</f>
        <v>6.12</v>
      </c>
      <c r="J236" s="72"/>
      <c r="K236" s="72">
        <f t="shared" ref="K236" si="14">J236*I236</f>
        <v>0</v>
      </c>
      <c r="L236" s="78"/>
    </row>
    <row r="237" spans="1:12" s="74" customFormat="1">
      <c r="A237" s="69">
        <f>SUBTOTAL(3,$D$11:D237)</f>
        <v>65</v>
      </c>
      <c r="B237" s="70" t="s">
        <v>239</v>
      </c>
      <c r="C237" s="69" t="s">
        <v>8</v>
      </c>
      <c r="D237" s="71">
        <v>1</v>
      </c>
      <c r="E237" s="68">
        <v>350</v>
      </c>
      <c r="F237" s="72">
        <f t="shared" si="13"/>
        <v>350</v>
      </c>
      <c r="G237" s="70"/>
      <c r="H237" s="69"/>
      <c r="I237" s="71"/>
      <c r="J237" s="72"/>
      <c r="K237" s="72"/>
      <c r="L237" s="78"/>
    </row>
    <row r="238" spans="1:12" s="74" customFormat="1">
      <c r="A238" s="69"/>
      <c r="B238" s="70"/>
      <c r="C238" s="69"/>
      <c r="D238" s="71"/>
      <c r="E238" s="68"/>
      <c r="F238" s="72"/>
      <c r="G238" s="70" t="s">
        <v>240</v>
      </c>
      <c r="H238" s="69" t="s">
        <v>8</v>
      </c>
      <c r="I238" s="71">
        <v>1</v>
      </c>
      <c r="J238" s="72"/>
      <c r="K238" s="72">
        <f t="shared" ref="K238" si="15">J238*I238</f>
        <v>0</v>
      </c>
      <c r="L238" s="78"/>
    </row>
    <row r="239" spans="1:12" s="74" customFormat="1">
      <c r="A239" s="69"/>
      <c r="B239" s="69" t="s">
        <v>241</v>
      </c>
      <c r="C239" s="69"/>
      <c r="D239" s="71"/>
      <c r="E239" s="68"/>
      <c r="F239" s="72"/>
      <c r="G239" s="70"/>
      <c r="H239" s="69"/>
      <c r="I239" s="71"/>
      <c r="J239" s="72"/>
      <c r="K239" s="72"/>
      <c r="L239" s="73"/>
    </row>
    <row r="240" spans="1:12" s="74" customFormat="1">
      <c r="A240" s="69">
        <f>SUBTOTAL(3,$D$11:D240)</f>
        <v>66</v>
      </c>
      <c r="B240" s="70" t="s">
        <v>242</v>
      </c>
      <c r="C240" s="69" t="s">
        <v>4</v>
      </c>
      <c r="D240" s="71">
        <v>3.8</v>
      </c>
      <c r="E240" s="68">
        <v>300</v>
      </c>
      <c r="F240" s="72">
        <f t="shared" si="13"/>
        <v>1140</v>
      </c>
      <c r="G240" s="70"/>
      <c r="H240" s="69"/>
      <c r="I240" s="71"/>
      <c r="J240" s="72"/>
      <c r="K240" s="72"/>
      <c r="L240" s="73"/>
    </row>
    <row r="241" spans="1:13" s="74" customFormat="1" ht="47.25">
      <c r="A241" s="69">
        <f>SUBTOTAL(3,$D$11:D241)</f>
        <v>67</v>
      </c>
      <c r="B241" s="70" t="s">
        <v>243</v>
      </c>
      <c r="C241" s="69" t="s">
        <v>9</v>
      </c>
      <c r="D241" s="71">
        <f>1.9*1.6*0.3</f>
        <v>0.91199999999999992</v>
      </c>
      <c r="E241" s="68">
        <v>4200</v>
      </c>
      <c r="F241" s="72">
        <f t="shared" si="13"/>
        <v>3830.3999999999996</v>
      </c>
      <c r="G241" s="70"/>
      <c r="H241" s="69"/>
      <c r="I241" s="71"/>
      <c r="J241" s="72"/>
      <c r="K241" s="72"/>
      <c r="L241" s="73"/>
    </row>
    <row r="242" spans="1:13" s="74" customFormat="1" ht="31.5">
      <c r="A242" s="69"/>
      <c r="B242" s="70"/>
      <c r="C242" s="69"/>
      <c r="D242" s="71"/>
      <c r="E242" s="68"/>
      <c r="F242" s="72"/>
      <c r="G242" s="63" t="s">
        <v>70</v>
      </c>
      <c r="H242" s="75" t="s">
        <v>9</v>
      </c>
      <c r="I242" s="47">
        <f>1.02*D241</f>
        <v>0.93023999999999996</v>
      </c>
      <c r="J242" s="72"/>
      <c r="K242" s="72">
        <f t="shared" ref="K242:K244" si="16">J242*I242</f>
        <v>0</v>
      </c>
      <c r="L242" s="73"/>
    </row>
    <row r="243" spans="1:13" s="74" customFormat="1">
      <c r="A243" s="69"/>
      <c r="B243" s="70"/>
      <c r="C243" s="69"/>
      <c r="D243" s="71"/>
      <c r="E243" s="68"/>
      <c r="F243" s="72"/>
      <c r="G243" s="70" t="s">
        <v>194</v>
      </c>
      <c r="H243" s="69" t="s">
        <v>5</v>
      </c>
      <c r="I243" s="71">
        <v>62.2</v>
      </c>
      <c r="J243" s="72"/>
      <c r="K243" s="72">
        <f t="shared" si="16"/>
        <v>0</v>
      </c>
      <c r="L243" s="73"/>
    </row>
    <row r="244" spans="1:13" s="74" customFormat="1">
      <c r="A244" s="69"/>
      <c r="B244" s="70"/>
      <c r="C244" s="69"/>
      <c r="D244" s="71"/>
      <c r="E244" s="68"/>
      <c r="F244" s="72"/>
      <c r="G244" s="70" t="s">
        <v>244</v>
      </c>
      <c r="H244" s="69" t="s">
        <v>8</v>
      </c>
      <c r="I244" s="71">
        <v>180</v>
      </c>
      <c r="J244" s="72"/>
      <c r="K244" s="72">
        <f t="shared" si="16"/>
        <v>0</v>
      </c>
      <c r="L244" s="73"/>
    </row>
    <row r="245" spans="1:13" s="74" customFormat="1">
      <c r="A245" s="69">
        <f>SUBTOTAL(3,$D$11:D245)</f>
        <v>68</v>
      </c>
      <c r="B245" s="70" t="s">
        <v>245</v>
      </c>
      <c r="C245" s="69" t="s">
        <v>8</v>
      </c>
      <c r="D245" s="71">
        <v>2</v>
      </c>
      <c r="E245" s="68">
        <v>350</v>
      </c>
      <c r="F245" s="72">
        <f t="shared" si="13"/>
        <v>700</v>
      </c>
      <c r="G245" s="70"/>
      <c r="H245" s="69"/>
      <c r="I245" s="71"/>
      <c r="J245" s="72"/>
      <c r="K245" s="72"/>
      <c r="L245" s="73"/>
    </row>
    <row r="246" spans="1:13" s="74" customFormat="1" ht="31.5">
      <c r="A246" s="69"/>
      <c r="B246" s="63"/>
      <c r="C246" s="69"/>
      <c r="D246" s="71"/>
      <c r="E246" s="68"/>
      <c r="F246" s="72"/>
      <c r="G246" s="63" t="s">
        <v>246</v>
      </c>
      <c r="H246" s="75" t="s">
        <v>8</v>
      </c>
      <c r="I246" s="47">
        <v>2</v>
      </c>
      <c r="J246" s="77"/>
      <c r="K246" s="72">
        <f t="shared" ref="K246" si="17">J246*I246</f>
        <v>0</v>
      </c>
      <c r="L246" s="65"/>
    </row>
    <row r="247" spans="1:13">
      <c r="A247" s="29"/>
      <c r="B247" s="86" t="s">
        <v>247</v>
      </c>
      <c r="C247" s="31"/>
      <c r="D247" s="9"/>
      <c r="E247" s="80"/>
      <c r="F247" s="33"/>
      <c r="G247" s="81"/>
      <c r="H247" s="82"/>
      <c r="I247" s="83"/>
      <c r="J247" s="84"/>
      <c r="K247" s="85"/>
      <c r="L247" s="46"/>
    </row>
    <row r="248" spans="1:13" s="91" customFormat="1">
      <c r="A248" s="86">
        <f>SUBTOTAL(3,$D$11:D248)</f>
        <v>69</v>
      </c>
      <c r="B248" s="87" t="s">
        <v>248</v>
      </c>
      <c r="C248" s="86" t="s">
        <v>4</v>
      </c>
      <c r="D248" s="88">
        <v>35</v>
      </c>
      <c r="E248" s="76">
        <v>120</v>
      </c>
      <c r="F248" s="77">
        <f t="shared" ref="F248" si="18">E248*D248</f>
        <v>4200</v>
      </c>
      <c r="G248" s="87"/>
      <c r="H248" s="86"/>
      <c r="I248" s="89"/>
      <c r="J248" s="77"/>
      <c r="K248" s="77"/>
      <c r="L248" s="90"/>
    </row>
    <row r="249" spans="1:13" s="91" customFormat="1">
      <c r="A249" s="86"/>
      <c r="B249" s="87"/>
      <c r="C249" s="86"/>
      <c r="D249" s="88"/>
      <c r="E249" s="76"/>
      <c r="F249" s="77"/>
      <c r="G249" s="87" t="s">
        <v>249</v>
      </c>
      <c r="H249" s="86" t="s">
        <v>4</v>
      </c>
      <c r="I249" s="89">
        <f>D248</f>
        <v>35</v>
      </c>
      <c r="J249" s="77"/>
      <c r="K249" s="77">
        <f t="shared" ref="K249" si="19">J249*I249</f>
        <v>0</v>
      </c>
      <c r="L249" s="90"/>
    </row>
    <row r="250" spans="1:13" s="91" customFormat="1">
      <c r="A250" s="86">
        <f>SUBTOTAL(3,$D$11:D250)</f>
        <v>70</v>
      </c>
      <c r="B250" s="87" t="s">
        <v>250</v>
      </c>
      <c r="C250" s="86" t="s">
        <v>5</v>
      </c>
      <c r="D250" s="88">
        <v>240</v>
      </c>
      <c r="E250" s="76">
        <v>40</v>
      </c>
      <c r="F250" s="77">
        <f t="shared" ref="F250:F280" si="20">E250*D250</f>
        <v>9600</v>
      </c>
      <c r="G250" s="87"/>
      <c r="H250" s="86"/>
      <c r="I250" s="89"/>
      <c r="J250" s="77"/>
      <c r="K250" s="77"/>
      <c r="L250" s="90"/>
    </row>
    <row r="251" spans="1:13" s="91" customFormat="1">
      <c r="A251" s="86"/>
      <c r="B251" s="87"/>
      <c r="C251" s="86"/>
      <c r="D251" s="88"/>
      <c r="E251" s="76"/>
      <c r="F251" s="77"/>
      <c r="G251" s="87" t="s">
        <v>251</v>
      </c>
      <c r="H251" s="86" t="s">
        <v>7</v>
      </c>
      <c r="I251" s="89">
        <v>55</v>
      </c>
      <c r="J251" s="77"/>
      <c r="K251" s="77">
        <f t="shared" ref="K251:K295" si="21">J251*I251</f>
        <v>0</v>
      </c>
      <c r="L251" s="92"/>
    </row>
    <row r="252" spans="1:13" s="91" customFormat="1">
      <c r="A252" s="86"/>
      <c r="B252" s="87"/>
      <c r="C252" s="86"/>
      <c r="D252" s="88"/>
      <c r="E252" s="76"/>
      <c r="F252" s="77"/>
      <c r="G252" s="87" t="s">
        <v>252</v>
      </c>
      <c r="H252" s="86" t="s">
        <v>7</v>
      </c>
      <c r="I252" s="89">
        <v>8</v>
      </c>
      <c r="J252" s="77"/>
      <c r="K252" s="77">
        <f t="shared" si="21"/>
        <v>0</v>
      </c>
      <c r="L252" s="92"/>
    </row>
    <row r="253" spans="1:13" s="91" customFormat="1">
      <c r="A253" s="86"/>
      <c r="B253" s="87"/>
      <c r="C253" s="86"/>
      <c r="D253" s="88"/>
      <c r="E253" s="76"/>
      <c r="F253" s="77"/>
      <c r="G253" s="87" t="s">
        <v>253</v>
      </c>
      <c r="H253" s="86" t="s">
        <v>7</v>
      </c>
      <c r="I253" s="89">
        <v>8</v>
      </c>
      <c r="J253" s="77"/>
      <c r="K253" s="77">
        <f t="shared" si="21"/>
        <v>0</v>
      </c>
      <c r="L253" s="92"/>
    </row>
    <row r="254" spans="1:13" s="91" customFormat="1">
      <c r="A254" s="86"/>
      <c r="B254" s="87"/>
      <c r="C254" s="86"/>
      <c r="D254" s="88"/>
      <c r="E254" s="76"/>
      <c r="F254" s="77"/>
      <c r="G254" s="87" t="s">
        <v>254</v>
      </c>
      <c r="H254" s="86" t="s">
        <v>8</v>
      </c>
      <c r="I254" s="89">
        <v>20</v>
      </c>
      <c r="J254" s="77"/>
      <c r="K254" s="77">
        <f t="shared" si="21"/>
        <v>0</v>
      </c>
      <c r="L254" s="92"/>
    </row>
    <row r="255" spans="1:13" s="91" customFormat="1">
      <c r="A255" s="86"/>
      <c r="B255" s="87"/>
      <c r="C255" s="86"/>
      <c r="D255" s="88"/>
      <c r="E255" s="76"/>
      <c r="F255" s="77"/>
      <c r="G255" s="87" t="s">
        <v>255</v>
      </c>
      <c r="H255" s="86" t="s">
        <v>5</v>
      </c>
      <c r="I255" s="89">
        <v>15</v>
      </c>
      <c r="J255" s="77"/>
      <c r="K255" s="77">
        <f t="shared" si="21"/>
        <v>0</v>
      </c>
      <c r="L255" s="92"/>
    </row>
    <row r="256" spans="1:13" s="91" customFormat="1">
      <c r="A256" s="86"/>
      <c r="B256" s="87"/>
      <c r="C256" s="86"/>
      <c r="D256" s="88"/>
      <c r="E256" s="76"/>
      <c r="F256" s="77"/>
      <c r="G256" s="87" t="s">
        <v>289</v>
      </c>
      <c r="H256" s="86" t="s">
        <v>8</v>
      </c>
      <c r="I256" s="89">
        <v>3</v>
      </c>
      <c r="J256" s="77"/>
      <c r="K256" s="77">
        <f t="shared" si="21"/>
        <v>0</v>
      </c>
      <c r="L256" s="92"/>
      <c r="M256" s="93"/>
    </row>
    <row r="257" spans="1:13" s="91" customFormat="1">
      <c r="A257" s="86">
        <f>SUBTOTAL(3,$D$11:D257)</f>
        <v>71</v>
      </c>
      <c r="B257" s="87" t="s">
        <v>256</v>
      </c>
      <c r="C257" s="86" t="s">
        <v>7</v>
      </c>
      <c r="D257" s="88">
        <v>80</v>
      </c>
      <c r="E257" s="76">
        <v>70</v>
      </c>
      <c r="F257" s="77">
        <f t="shared" si="20"/>
        <v>5600</v>
      </c>
      <c r="G257" s="87"/>
      <c r="H257" s="86"/>
      <c r="I257" s="89"/>
      <c r="J257" s="77"/>
      <c r="K257" s="77"/>
      <c r="L257" s="90"/>
    </row>
    <row r="258" spans="1:13" s="91" customFormat="1">
      <c r="A258" s="86"/>
      <c r="B258" s="87"/>
      <c r="C258" s="86"/>
      <c r="D258" s="88"/>
      <c r="E258" s="76"/>
      <c r="F258" s="77"/>
      <c r="G258" s="87" t="s">
        <v>257</v>
      </c>
      <c r="H258" s="86" t="s">
        <v>5</v>
      </c>
      <c r="I258" s="89">
        <v>6</v>
      </c>
      <c r="J258" s="77"/>
      <c r="K258" s="77">
        <f t="shared" si="21"/>
        <v>0</v>
      </c>
      <c r="L258" s="92"/>
    </row>
    <row r="259" spans="1:13" s="91" customFormat="1">
      <c r="A259" s="86">
        <f>SUBTOTAL(3,$D$11:D259)</f>
        <v>72</v>
      </c>
      <c r="B259" s="87" t="s">
        <v>258</v>
      </c>
      <c r="C259" s="86" t="s">
        <v>7</v>
      </c>
      <c r="D259" s="88">
        <v>80</v>
      </c>
      <c r="E259" s="76">
        <v>70</v>
      </c>
      <c r="F259" s="77">
        <f t="shared" si="20"/>
        <v>5600</v>
      </c>
      <c r="G259" s="87"/>
      <c r="H259" s="86"/>
      <c r="I259" s="89"/>
      <c r="J259" s="77"/>
      <c r="K259" s="77"/>
      <c r="L259" s="90"/>
    </row>
    <row r="260" spans="1:13" s="91" customFormat="1">
      <c r="A260" s="86"/>
      <c r="B260" s="87"/>
      <c r="C260" s="86"/>
      <c r="D260" s="88"/>
      <c r="E260" s="76"/>
      <c r="F260" s="77"/>
      <c r="G260" s="87" t="s">
        <v>259</v>
      </c>
      <c r="H260" s="86" t="s">
        <v>5</v>
      </c>
      <c r="I260" s="89">
        <v>8</v>
      </c>
      <c r="J260" s="77"/>
      <c r="K260" s="77">
        <f t="shared" si="21"/>
        <v>0</v>
      </c>
      <c r="L260" s="92"/>
    </row>
    <row r="261" spans="1:13" s="91" customFormat="1" ht="18.75">
      <c r="A261" s="86">
        <f>SUBTOTAL(3,$D$11:D261)</f>
        <v>73</v>
      </c>
      <c r="B261" s="87" t="s">
        <v>260</v>
      </c>
      <c r="C261" s="86" t="s">
        <v>287</v>
      </c>
      <c r="D261" s="88">
        <v>19</v>
      </c>
      <c r="E261" s="76">
        <v>180</v>
      </c>
      <c r="F261" s="77">
        <f t="shared" si="20"/>
        <v>3420</v>
      </c>
      <c r="G261" s="87"/>
      <c r="H261" s="86"/>
      <c r="I261" s="89"/>
      <c r="J261" s="77"/>
      <c r="K261" s="77"/>
      <c r="L261" s="90"/>
    </row>
    <row r="262" spans="1:13" s="91" customFormat="1" ht="18.75">
      <c r="A262" s="86"/>
      <c r="B262" s="87"/>
      <c r="C262" s="86"/>
      <c r="D262" s="88"/>
      <c r="E262" s="76"/>
      <c r="F262" s="77"/>
      <c r="G262" s="87" t="s">
        <v>261</v>
      </c>
      <c r="H262" s="86" t="s">
        <v>288</v>
      </c>
      <c r="I262" s="89">
        <v>0.5</v>
      </c>
      <c r="J262" s="77"/>
      <c r="K262" s="77">
        <f t="shared" si="21"/>
        <v>0</v>
      </c>
      <c r="L262" s="90"/>
    </row>
    <row r="263" spans="1:13" s="91" customFormat="1" ht="18.75">
      <c r="A263" s="86">
        <f>SUBTOTAL(3,$D$11:D263)</f>
        <v>74</v>
      </c>
      <c r="B263" s="87" t="s">
        <v>290</v>
      </c>
      <c r="C263" s="86" t="s">
        <v>287</v>
      </c>
      <c r="D263" s="88">
        <v>10</v>
      </c>
      <c r="E263" s="76">
        <v>50</v>
      </c>
      <c r="F263" s="77">
        <f t="shared" ref="F263" si="22">E263*D263</f>
        <v>500</v>
      </c>
      <c r="G263" s="87"/>
      <c r="H263" s="86"/>
      <c r="I263" s="89"/>
      <c r="J263" s="77"/>
      <c r="K263" s="77"/>
      <c r="L263" s="90"/>
    </row>
    <row r="264" spans="1:13" s="91" customFormat="1" ht="18.75">
      <c r="A264" s="86"/>
      <c r="B264" s="87"/>
      <c r="C264" s="86"/>
      <c r="D264" s="88"/>
      <c r="E264" s="76"/>
      <c r="F264" s="77"/>
      <c r="G264" s="87" t="s">
        <v>291</v>
      </c>
      <c r="H264" s="86" t="s">
        <v>287</v>
      </c>
      <c r="I264" s="89">
        <f>1.1*D263</f>
        <v>11</v>
      </c>
      <c r="J264" s="77"/>
      <c r="K264" s="77">
        <f t="shared" ref="K264" si="23">J264*I264</f>
        <v>0</v>
      </c>
      <c r="L264" s="92"/>
    </row>
    <row r="265" spans="1:13" s="91" customFormat="1" ht="31.5">
      <c r="A265" s="86">
        <f>SUBTOTAL(3,$D$11:D265)</f>
        <v>75</v>
      </c>
      <c r="B265" s="87" t="s">
        <v>292</v>
      </c>
      <c r="C265" s="86" t="s">
        <v>287</v>
      </c>
      <c r="D265" s="88">
        <v>10</v>
      </c>
      <c r="E265" s="76">
        <v>200</v>
      </c>
      <c r="F265" s="77">
        <f t="shared" ref="F265" si="24">E265*D265</f>
        <v>2000</v>
      </c>
      <c r="G265" s="87"/>
      <c r="H265" s="86"/>
      <c r="I265" s="89"/>
      <c r="J265" s="77"/>
      <c r="K265" s="77"/>
      <c r="L265" s="90"/>
    </row>
    <row r="266" spans="1:13" s="91" customFormat="1" ht="18.75">
      <c r="A266" s="86"/>
      <c r="B266" s="87"/>
      <c r="C266" s="86"/>
      <c r="D266" s="88"/>
      <c r="E266" s="76"/>
      <c r="F266" s="77"/>
      <c r="G266" s="87" t="s">
        <v>293</v>
      </c>
      <c r="H266" s="86" t="s">
        <v>287</v>
      </c>
      <c r="I266" s="89">
        <f>1.1*D265</f>
        <v>11</v>
      </c>
      <c r="J266" s="77"/>
      <c r="K266" s="77">
        <f t="shared" ref="K266:K267" si="25">J266*I266</f>
        <v>0</v>
      </c>
      <c r="L266" s="92"/>
      <c r="M266" s="93"/>
    </row>
    <row r="267" spans="1:13" s="91" customFormat="1" ht="18.75">
      <c r="A267" s="86"/>
      <c r="B267" s="87"/>
      <c r="C267" s="86"/>
      <c r="D267" s="88"/>
      <c r="E267" s="76"/>
      <c r="F267" s="77"/>
      <c r="G267" s="87" t="s">
        <v>294</v>
      </c>
      <c r="H267" s="86" t="s">
        <v>287</v>
      </c>
      <c r="I267" s="89">
        <f>1.1*D265</f>
        <v>11</v>
      </c>
      <c r="J267" s="77"/>
      <c r="K267" s="77">
        <f t="shared" si="25"/>
        <v>0</v>
      </c>
      <c r="L267" s="92"/>
    </row>
    <row r="268" spans="1:13" s="91" customFormat="1" ht="18.75">
      <c r="A268" s="86">
        <f>SUBTOTAL(3,$D$11:D268)</f>
        <v>76</v>
      </c>
      <c r="B268" s="87" t="s">
        <v>295</v>
      </c>
      <c r="C268" s="86" t="s">
        <v>287</v>
      </c>
      <c r="D268" s="88">
        <v>12.5</v>
      </c>
      <c r="E268" s="76">
        <v>80</v>
      </c>
      <c r="F268" s="77">
        <f t="shared" ref="F268" si="26">E268*D268</f>
        <v>1000</v>
      </c>
      <c r="G268" s="87"/>
      <c r="H268" s="86"/>
      <c r="I268" s="89"/>
      <c r="J268" s="77"/>
      <c r="K268" s="77"/>
      <c r="L268" s="90"/>
    </row>
    <row r="269" spans="1:13" s="91" customFormat="1" ht="18.75">
      <c r="A269" s="86"/>
      <c r="B269" s="87"/>
      <c r="C269" s="86"/>
      <c r="D269" s="88"/>
      <c r="E269" s="76"/>
      <c r="F269" s="77"/>
      <c r="G269" s="87" t="s">
        <v>296</v>
      </c>
      <c r="H269" s="86" t="s">
        <v>288</v>
      </c>
      <c r="I269" s="89">
        <v>0.04</v>
      </c>
      <c r="J269" s="77"/>
      <c r="K269" s="77">
        <f t="shared" ref="K269" si="27">J269*I269</f>
        <v>0</v>
      </c>
      <c r="L269" s="92"/>
    </row>
    <row r="270" spans="1:13" s="91" customFormat="1" ht="18.75">
      <c r="A270" s="86">
        <f>SUBTOTAL(3,$D$11:D270)</f>
        <v>77</v>
      </c>
      <c r="B270" s="87" t="s">
        <v>297</v>
      </c>
      <c r="C270" s="86" t="s">
        <v>287</v>
      </c>
      <c r="D270" s="88">
        <v>12.5</v>
      </c>
      <c r="E270" s="76">
        <v>50</v>
      </c>
      <c r="F270" s="77">
        <f t="shared" ref="F270" si="28">E270*D270</f>
        <v>625</v>
      </c>
      <c r="G270" s="87"/>
      <c r="H270" s="86"/>
      <c r="I270" s="89"/>
      <c r="J270" s="77"/>
      <c r="K270" s="77"/>
      <c r="L270" s="90"/>
    </row>
    <row r="271" spans="1:13" s="91" customFormat="1" ht="18.75">
      <c r="A271" s="86"/>
      <c r="B271" s="87"/>
      <c r="C271" s="86"/>
      <c r="D271" s="88"/>
      <c r="E271" s="76"/>
      <c r="F271" s="77"/>
      <c r="G271" s="87" t="s">
        <v>298</v>
      </c>
      <c r="H271" s="86" t="s">
        <v>287</v>
      </c>
      <c r="I271" s="89">
        <f>1.1*D270</f>
        <v>13.750000000000002</v>
      </c>
      <c r="J271" s="77"/>
      <c r="K271" s="77">
        <f t="shared" ref="K271" si="29">J271*I271</f>
        <v>0</v>
      </c>
      <c r="L271" s="92"/>
    </row>
    <row r="272" spans="1:13" s="91" customFormat="1" ht="31.5">
      <c r="A272" s="86">
        <f>SUBTOTAL(3,$D$11:D272)</f>
        <v>78</v>
      </c>
      <c r="B272" s="94" t="s">
        <v>262</v>
      </c>
      <c r="C272" s="86" t="s">
        <v>287</v>
      </c>
      <c r="D272" s="88">
        <v>12.5</v>
      </c>
      <c r="E272" s="76">
        <v>150</v>
      </c>
      <c r="F272" s="77">
        <f t="shared" si="20"/>
        <v>1875</v>
      </c>
      <c r="G272" s="87"/>
      <c r="H272" s="86"/>
      <c r="I272" s="89"/>
      <c r="J272" s="77"/>
      <c r="K272" s="77"/>
      <c r="L272" s="90"/>
    </row>
    <row r="273" spans="1:12" s="91" customFormat="1" ht="18.75">
      <c r="A273" s="86"/>
      <c r="B273" s="94"/>
      <c r="C273" s="86"/>
      <c r="D273" s="88"/>
      <c r="E273" s="76"/>
      <c r="F273" s="77"/>
      <c r="G273" s="94" t="s">
        <v>263</v>
      </c>
      <c r="H273" s="86" t="s">
        <v>287</v>
      </c>
      <c r="I273" s="89">
        <f>ROUND(D272*1.1,0)</f>
        <v>14</v>
      </c>
      <c r="J273" s="77"/>
      <c r="K273" s="77">
        <f t="shared" si="21"/>
        <v>0</v>
      </c>
      <c r="L273" s="92"/>
    </row>
    <row r="274" spans="1:12" s="91" customFormat="1">
      <c r="A274" s="86"/>
      <c r="B274" s="94"/>
      <c r="C274" s="86"/>
      <c r="D274" s="88"/>
      <c r="E274" s="76"/>
      <c r="F274" s="77"/>
      <c r="G274" s="94" t="s">
        <v>264</v>
      </c>
      <c r="H274" s="86" t="s">
        <v>8</v>
      </c>
      <c r="I274" s="89">
        <v>120</v>
      </c>
      <c r="J274" s="77"/>
      <c r="K274" s="77">
        <f t="shared" si="21"/>
        <v>0</v>
      </c>
      <c r="L274" s="92"/>
    </row>
    <row r="275" spans="1:12" s="91" customFormat="1">
      <c r="A275" s="86">
        <f>SUBTOTAL(3,$D$11:D275)</f>
        <v>79</v>
      </c>
      <c r="B275" s="94" t="s">
        <v>265</v>
      </c>
      <c r="C275" s="95" t="s">
        <v>227</v>
      </c>
      <c r="D275" s="96">
        <v>19</v>
      </c>
      <c r="E275" s="76">
        <v>80</v>
      </c>
      <c r="F275" s="77">
        <f t="shared" si="20"/>
        <v>1520</v>
      </c>
      <c r="G275" s="87"/>
      <c r="H275" s="86"/>
      <c r="I275" s="89"/>
      <c r="J275" s="77"/>
      <c r="K275" s="77"/>
      <c r="L275" s="90"/>
    </row>
    <row r="276" spans="1:12" s="91" customFormat="1">
      <c r="A276" s="86"/>
      <c r="B276" s="94"/>
      <c r="C276" s="95"/>
      <c r="D276" s="96"/>
      <c r="E276" s="76"/>
      <c r="F276" s="77"/>
      <c r="G276" s="94" t="s">
        <v>266</v>
      </c>
      <c r="H276" s="95" t="s">
        <v>6</v>
      </c>
      <c r="I276" s="96">
        <f>0.8*2*D275</f>
        <v>30.400000000000002</v>
      </c>
      <c r="J276" s="77"/>
      <c r="K276" s="77">
        <f t="shared" si="21"/>
        <v>0</v>
      </c>
      <c r="L276" s="92"/>
    </row>
    <row r="277" spans="1:12" s="91" customFormat="1">
      <c r="A277" s="86">
        <f>SUBTOTAL(3,$D$11:D277)</f>
        <v>80</v>
      </c>
      <c r="B277" s="94" t="s">
        <v>267</v>
      </c>
      <c r="C277" s="95" t="s">
        <v>227</v>
      </c>
      <c r="D277" s="96">
        <v>10</v>
      </c>
      <c r="E277" s="76">
        <v>150</v>
      </c>
      <c r="F277" s="77">
        <f t="shared" si="20"/>
        <v>1500</v>
      </c>
      <c r="G277" s="87"/>
      <c r="H277" s="86"/>
      <c r="I277" s="89"/>
      <c r="J277" s="77"/>
      <c r="K277" s="77"/>
      <c r="L277" s="90"/>
    </row>
    <row r="278" spans="1:12" s="91" customFormat="1">
      <c r="A278" s="86"/>
      <c r="B278" s="87"/>
      <c r="C278" s="86"/>
      <c r="D278" s="88"/>
      <c r="E278" s="76"/>
      <c r="F278" s="77"/>
      <c r="G278" s="94" t="s">
        <v>268</v>
      </c>
      <c r="H278" s="95" t="s">
        <v>227</v>
      </c>
      <c r="I278" s="95">
        <v>12</v>
      </c>
      <c r="J278" s="77"/>
      <c r="K278" s="77">
        <f t="shared" si="21"/>
        <v>0</v>
      </c>
      <c r="L278" s="92"/>
    </row>
    <row r="279" spans="1:12" s="97" customFormat="1" ht="31.5">
      <c r="A279" s="86"/>
      <c r="B279" s="87"/>
      <c r="C279" s="86"/>
      <c r="D279" s="88"/>
      <c r="E279" s="76"/>
      <c r="F279" s="77"/>
      <c r="G279" s="94" t="s">
        <v>269</v>
      </c>
      <c r="H279" s="86" t="s">
        <v>270</v>
      </c>
      <c r="I279" s="89">
        <v>160</v>
      </c>
      <c r="J279" s="77"/>
      <c r="K279" s="77">
        <f t="shared" si="21"/>
        <v>0</v>
      </c>
      <c r="L279" s="90"/>
    </row>
    <row r="280" spans="1:12" s="97" customFormat="1">
      <c r="A280" s="86">
        <f>SUBTOTAL(3,$D$11:D280)</f>
        <v>81</v>
      </c>
      <c r="B280" s="94" t="s">
        <v>271</v>
      </c>
      <c r="C280" s="86" t="s">
        <v>7</v>
      </c>
      <c r="D280" s="89">
        <v>26</v>
      </c>
      <c r="E280" s="76">
        <v>150</v>
      </c>
      <c r="F280" s="77">
        <f t="shared" si="20"/>
        <v>3900</v>
      </c>
      <c r="G280" s="87"/>
      <c r="H280" s="86"/>
      <c r="I280" s="89"/>
      <c r="J280" s="77"/>
      <c r="K280" s="77"/>
      <c r="L280" s="90"/>
    </row>
    <row r="281" spans="1:12" s="91" customFormat="1">
      <c r="A281" s="86"/>
      <c r="B281" s="87"/>
      <c r="C281" s="86"/>
      <c r="D281" s="88"/>
      <c r="E281" s="76"/>
      <c r="F281" s="77"/>
      <c r="G281" s="94" t="s">
        <v>272</v>
      </c>
      <c r="H281" s="86" t="s">
        <v>7</v>
      </c>
      <c r="I281" s="89">
        <v>28</v>
      </c>
      <c r="J281" s="77"/>
      <c r="K281" s="77">
        <f t="shared" si="21"/>
        <v>0</v>
      </c>
      <c r="L281" s="92"/>
    </row>
    <row r="282" spans="1:12" s="91" customFormat="1">
      <c r="A282" s="86">
        <f>SUBTOTAL(3,$D$11:D282)</f>
        <v>82</v>
      </c>
      <c r="B282" s="94" t="s">
        <v>273</v>
      </c>
      <c r="C282" s="95" t="s">
        <v>7</v>
      </c>
      <c r="D282" s="96">
        <v>4</v>
      </c>
      <c r="E282" s="76">
        <v>300</v>
      </c>
      <c r="F282" s="77">
        <f>E282*D282</f>
        <v>1200</v>
      </c>
      <c r="G282" s="87"/>
      <c r="H282" s="86"/>
      <c r="I282" s="89"/>
      <c r="J282" s="77"/>
      <c r="K282" s="77"/>
      <c r="L282" s="90"/>
    </row>
    <row r="283" spans="1:12" s="91" customFormat="1">
      <c r="A283" s="86">
        <f>SUBTOTAL(3,$D$11:D283)</f>
        <v>83</v>
      </c>
      <c r="B283" s="94" t="s">
        <v>274</v>
      </c>
      <c r="C283" s="95" t="s">
        <v>7</v>
      </c>
      <c r="D283" s="96">
        <v>6</v>
      </c>
      <c r="E283" s="76">
        <v>300</v>
      </c>
      <c r="F283" s="77">
        <f>E283*D283</f>
        <v>1800</v>
      </c>
      <c r="G283" s="87"/>
      <c r="H283" s="86"/>
      <c r="I283" s="89"/>
      <c r="J283" s="77"/>
      <c r="K283" s="77"/>
      <c r="L283" s="90"/>
    </row>
    <row r="284" spans="1:12" s="91" customFormat="1">
      <c r="A284" s="86"/>
      <c r="B284" s="94"/>
      <c r="C284" s="95"/>
      <c r="D284" s="96"/>
      <c r="E284" s="76"/>
      <c r="F284" s="77"/>
      <c r="G284" s="98" t="s">
        <v>275</v>
      </c>
      <c r="H284" s="99" t="s">
        <v>7</v>
      </c>
      <c r="I284" s="100">
        <f>D282</f>
        <v>4</v>
      </c>
      <c r="J284" s="77"/>
      <c r="K284" s="77">
        <f t="shared" si="21"/>
        <v>0</v>
      </c>
      <c r="L284" s="92"/>
    </row>
    <row r="285" spans="1:12" s="91" customFormat="1">
      <c r="A285" s="86"/>
      <c r="B285" s="87"/>
      <c r="C285" s="86"/>
      <c r="D285" s="88"/>
      <c r="E285" s="76"/>
      <c r="F285" s="77"/>
      <c r="G285" s="98" t="s">
        <v>276</v>
      </c>
      <c r="H285" s="99" t="s">
        <v>8</v>
      </c>
      <c r="I285" s="100">
        <v>8</v>
      </c>
      <c r="J285" s="77"/>
      <c r="K285" s="77">
        <f>J285*I285</f>
        <v>0</v>
      </c>
      <c r="L285" s="92"/>
    </row>
    <row r="286" spans="1:12" s="91" customFormat="1">
      <c r="A286" s="86"/>
      <c r="B286" s="87"/>
      <c r="C286" s="86"/>
      <c r="D286" s="88"/>
      <c r="E286" s="76"/>
      <c r="F286" s="77"/>
      <c r="G286" s="98" t="s">
        <v>277</v>
      </c>
      <c r="H286" s="99" t="s">
        <v>8</v>
      </c>
      <c r="I286" s="100">
        <v>1</v>
      </c>
      <c r="J286" s="77"/>
      <c r="K286" s="77">
        <f>J286*I286</f>
        <v>0</v>
      </c>
      <c r="L286" s="92"/>
    </row>
    <row r="287" spans="1:12" s="91" customFormat="1">
      <c r="A287" s="86"/>
      <c r="B287" s="87"/>
      <c r="C287" s="86"/>
      <c r="D287" s="88"/>
      <c r="E287" s="76"/>
      <c r="F287" s="77"/>
      <c r="G287" s="98" t="s">
        <v>278</v>
      </c>
      <c r="H287" s="99" t="s">
        <v>8</v>
      </c>
      <c r="I287" s="100">
        <v>1</v>
      </c>
      <c r="J287" s="77"/>
      <c r="K287" s="77">
        <f t="shared" si="21"/>
        <v>0</v>
      </c>
      <c r="L287" s="92"/>
    </row>
    <row r="288" spans="1:12" s="91" customFormat="1">
      <c r="A288" s="86"/>
      <c r="B288" s="87"/>
      <c r="C288" s="86"/>
      <c r="D288" s="88"/>
      <c r="E288" s="76"/>
      <c r="F288" s="77"/>
      <c r="G288" s="98" t="s">
        <v>279</v>
      </c>
      <c r="H288" s="99" t="s">
        <v>8</v>
      </c>
      <c r="I288" s="100">
        <v>1</v>
      </c>
      <c r="J288" s="77"/>
      <c r="K288" s="77">
        <f t="shared" si="21"/>
        <v>0</v>
      </c>
      <c r="L288" s="92"/>
    </row>
    <row r="289" spans="1:13" s="91" customFormat="1">
      <c r="A289" s="86"/>
      <c r="B289" s="87"/>
      <c r="C289" s="86"/>
      <c r="D289" s="88"/>
      <c r="E289" s="76"/>
      <c r="F289" s="77"/>
      <c r="G289" s="98" t="s">
        <v>280</v>
      </c>
      <c r="H289" s="99" t="s">
        <v>8</v>
      </c>
      <c r="I289" s="100">
        <v>1</v>
      </c>
      <c r="J289" s="77"/>
      <c r="K289" s="77">
        <f t="shared" si="21"/>
        <v>0</v>
      </c>
      <c r="L289" s="92"/>
    </row>
    <row r="290" spans="1:13" s="91" customFormat="1">
      <c r="A290" s="86"/>
      <c r="B290" s="87"/>
      <c r="C290" s="86"/>
      <c r="D290" s="88"/>
      <c r="E290" s="76"/>
      <c r="F290" s="77"/>
      <c r="G290" s="98" t="s">
        <v>281</v>
      </c>
      <c r="H290" s="99" t="s">
        <v>7</v>
      </c>
      <c r="I290" s="100">
        <f>D283</f>
        <v>6</v>
      </c>
      <c r="J290" s="77"/>
      <c r="K290" s="77">
        <f t="shared" si="21"/>
        <v>0</v>
      </c>
      <c r="L290" s="92"/>
    </row>
    <row r="291" spans="1:13" s="91" customFormat="1">
      <c r="A291" s="86"/>
      <c r="B291" s="87"/>
      <c r="C291" s="86"/>
      <c r="D291" s="88"/>
      <c r="E291" s="76"/>
      <c r="F291" s="77"/>
      <c r="G291" s="98" t="s">
        <v>282</v>
      </c>
      <c r="H291" s="99" t="s">
        <v>8</v>
      </c>
      <c r="I291" s="100">
        <v>1</v>
      </c>
      <c r="J291" s="77"/>
      <c r="K291" s="77">
        <f t="shared" si="21"/>
        <v>0</v>
      </c>
      <c r="L291" s="92"/>
    </row>
    <row r="292" spans="1:13" s="91" customFormat="1">
      <c r="A292" s="86"/>
      <c r="B292" s="87"/>
      <c r="C292" s="86"/>
      <c r="D292" s="88"/>
      <c r="E292" s="76"/>
      <c r="F292" s="77"/>
      <c r="G292" s="98" t="s">
        <v>283</v>
      </c>
      <c r="H292" s="99" t="s">
        <v>8</v>
      </c>
      <c r="I292" s="99">
        <v>1</v>
      </c>
      <c r="J292" s="77"/>
      <c r="K292" s="77">
        <f t="shared" si="21"/>
        <v>0</v>
      </c>
      <c r="L292" s="92"/>
    </row>
    <row r="293" spans="1:13" s="91" customFormat="1">
      <c r="A293" s="86"/>
      <c r="B293" s="87"/>
      <c r="C293" s="86"/>
      <c r="D293" s="88"/>
      <c r="E293" s="76"/>
      <c r="F293" s="77"/>
      <c r="G293" s="98" t="s">
        <v>284</v>
      </c>
      <c r="H293" s="99" t="s">
        <v>8</v>
      </c>
      <c r="I293" s="99">
        <v>1</v>
      </c>
      <c r="J293" s="77"/>
      <c r="K293" s="77">
        <f t="shared" si="21"/>
        <v>0</v>
      </c>
      <c r="L293" s="92"/>
    </row>
    <row r="294" spans="1:13" s="91" customFormat="1">
      <c r="A294" s="86"/>
      <c r="B294" s="87"/>
      <c r="C294" s="86"/>
      <c r="D294" s="88"/>
      <c r="E294" s="76"/>
      <c r="F294" s="77"/>
      <c r="G294" s="98" t="s">
        <v>285</v>
      </c>
      <c r="H294" s="99" t="s">
        <v>8</v>
      </c>
      <c r="I294" s="99">
        <v>8</v>
      </c>
      <c r="J294" s="77"/>
      <c r="K294" s="77">
        <f t="shared" si="21"/>
        <v>0</v>
      </c>
      <c r="L294" s="92"/>
    </row>
    <row r="295" spans="1:13" s="91" customFormat="1">
      <c r="A295" s="86"/>
      <c r="B295" s="87"/>
      <c r="C295" s="86"/>
      <c r="D295" s="88"/>
      <c r="E295" s="76"/>
      <c r="F295" s="77"/>
      <c r="G295" s="98" t="s">
        <v>286</v>
      </c>
      <c r="H295" s="99" t="s">
        <v>8</v>
      </c>
      <c r="I295" s="99">
        <v>8</v>
      </c>
      <c r="J295" s="77"/>
      <c r="K295" s="77">
        <f t="shared" si="21"/>
        <v>0</v>
      </c>
      <c r="L295" s="92"/>
    </row>
    <row r="296" spans="1:13" s="91" customFormat="1" ht="31.5">
      <c r="A296" s="86"/>
      <c r="B296" s="87" t="s">
        <v>299</v>
      </c>
      <c r="C296" s="86"/>
      <c r="D296" s="88"/>
      <c r="E296" s="76"/>
      <c r="F296" s="77"/>
      <c r="G296" s="87"/>
      <c r="H296" s="86"/>
      <c r="I296" s="89"/>
      <c r="J296" s="77"/>
      <c r="K296" s="77"/>
      <c r="L296" s="101"/>
      <c r="M296" s="93"/>
    </row>
    <row r="297" spans="1:13" s="91" customFormat="1">
      <c r="A297" s="86">
        <f>SUBTOTAL(3,$D$11:D297)</f>
        <v>84</v>
      </c>
      <c r="B297" s="87" t="s">
        <v>300</v>
      </c>
      <c r="C297" s="86" t="s">
        <v>9</v>
      </c>
      <c r="D297" s="89">
        <v>2.2000000000000002</v>
      </c>
      <c r="E297" s="76">
        <v>600</v>
      </c>
      <c r="F297" s="77">
        <f t="shared" ref="F297:F298" si="30">E297*D297</f>
        <v>1320</v>
      </c>
      <c r="G297" s="87"/>
      <c r="H297" s="86"/>
      <c r="I297" s="89"/>
      <c r="J297" s="77"/>
      <c r="K297" s="77"/>
      <c r="L297" s="90"/>
    </row>
    <row r="298" spans="1:13" s="91" customFormat="1" ht="31.5">
      <c r="A298" s="86">
        <f>SUBTOTAL(3,$D$11:D298)</f>
        <v>85</v>
      </c>
      <c r="B298" s="87" t="s">
        <v>301</v>
      </c>
      <c r="C298" s="86" t="s">
        <v>9</v>
      </c>
      <c r="D298" s="88">
        <v>1.5</v>
      </c>
      <c r="E298" s="76">
        <v>4500</v>
      </c>
      <c r="F298" s="77">
        <f t="shared" si="30"/>
        <v>6750</v>
      </c>
      <c r="G298" s="87"/>
      <c r="H298" s="86"/>
      <c r="I298" s="89"/>
      <c r="J298" s="77"/>
      <c r="K298" s="77"/>
      <c r="L298" s="102"/>
    </row>
    <row r="299" spans="1:13" s="91" customFormat="1">
      <c r="A299" s="86"/>
      <c r="B299" s="87"/>
      <c r="C299" s="86"/>
      <c r="D299" s="88"/>
      <c r="E299" s="76"/>
      <c r="F299" s="77"/>
      <c r="G299" s="87" t="s">
        <v>302</v>
      </c>
      <c r="H299" s="86" t="s">
        <v>9</v>
      </c>
      <c r="I299" s="88">
        <v>1.6</v>
      </c>
      <c r="J299" s="77"/>
      <c r="K299" s="77">
        <f t="shared" ref="K299:K302" si="31">J299*I299</f>
        <v>0</v>
      </c>
      <c r="L299" s="90"/>
    </row>
    <row r="300" spans="1:13" s="91" customFormat="1">
      <c r="A300" s="86"/>
      <c r="B300" s="87"/>
      <c r="C300" s="86"/>
      <c r="D300" s="88"/>
      <c r="E300" s="76"/>
      <c r="F300" s="77"/>
      <c r="G300" s="87" t="s">
        <v>194</v>
      </c>
      <c r="H300" s="86" t="s">
        <v>5</v>
      </c>
      <c r="I300" s="89">
        <f>80*D298</f>
        <v>120</v>
      </c>
      <c r="J300" s="77"/>
      <c r="K300" s="77">
        <f t="shared" si="31"/>
        <v>0</v>
      </c>
      <c r="L300" s="102"/>
    </row>
    <row r="301" spans="1:13" s="91" customFormat="1">
      <c r="A301" s="86"/>
      <c r="B301" s="87"/>
      <c r="C301" s="86"/>
      <c r="D301" s="88"/>
      <c r="E301" s="76"/>
      <c r="F301" s="77"/>
      <c r="G301" s="87" t="s">
        <v>223</v>
      </c>
      <c r="H301" s="86" t="s">
        <v>4</v>
      </c>
      <c r="I301" s="88">
        <v>5</v>
      </c>
      <c r="J301" s="77"/>
      <c r="K301" s="77">
        <f t="shared" si="31"/>
        <v>0</v>
      </c>
      <c r="L301" s="102"/>
    </row>
    <row r="302" spans="1:13" s="91" customFormat="1">
      <c r="A302" s="86"/>
      <c r="B302" s="87"/>
      <c r="C302" s="86"/>
      <c r="D302" s="88"/>
      <c r="E302" s="76"/>
      <c r="F302" s="77"/>
      <c r="G302" s="87" t="s">
        <v>303</v>
      </c>
      <c r="H302" s="86" t="s">
        <v>5</v>
      </c>
      <c r="I302" s="89">
        <v>3</v>
      </c>
      <c r="J302" s="77"/>
      <c r="K302" s="77">
        <f t="shared" si="31"/>
        <v>0</v>
      </c>
      <c r="L302" s="92"/>
    </row>
    <row r="303" spans="1:13">
      <c r="A303" s="106" t="s">
        <v>19</v>
      </c>
      <c r="B303" s="106"/>
      <c r="C303" s="106"/>
      <c r="D303" s="106"/>
      <c r="E303" s="107">
        <f>SUM(F24:F302)</f>
        <v>632630.4</v>
      </c>
      <c r="F303" s="107"/>
      <c r="G303" s="106" t="s">
        <v>20</v>
      </c>
      <c r="H303" s="106"/>
      <c r="I303" s="106"/>
      <c r="J303" s="107" t="e">
        <f>SUM(K24:K302)</f>
        <v>#REF!</v>
      </c>
      <c r="K303" s="107"/>
      <c r="L303" s="37"/>
    </row>
    <row r="304" spans="1:13">
      <c r="A304" s="106" t="s">
        <v>21</v>
      </c>
      <c r="B304" s="106"/>
      <c r="C304" s="106"/>
      <c r="D304" s="106"/>
      <c r="E304" s="107"/>
      <c r="F304" s="107"/>
      <c r="G304" s="108"/>
      <c r="H304" s="108"/>
      <c r="I304" s="108"/>
      <c r="J304" s="108"/>
      <c r="K304" s="108"/>
      <c r="L304" s="108"/>
    </row>
    <row r="305" spans="1:238" s="24" customFormat="1">
      <c r="A305" s="2"/>
      <c r="B305" s="1"/>
      <c r="C305" s="3"/>
      <c r="D305" s="3"/>
      <c r="E305" s="3"/>
      <c r="F305" s="22"/>
      <c r="G305" s="19"/>
      <c r="H305" s="20"/>
      <c r="I305" s="21"/>
      <c r="J305" s="22"/>
      <c r="K305" s="22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3"/>
      <c r="IC305" s="23"/>
      <c r="ID305" s="23"/>
    </row>
    <row r="306" spans="1:238" s="24" customFormat="1">
      <c r="A306" s="2"/>
      <c r="B306" s="1"/>
      <c r="C306" s="3"/>
      <c r="D306" s="3"/>
      <c r="E306" s="3"/>
      <c r="F306" s="22"/>
      <c r="G306" s="19"/>
      <c r="H306" s="20"/>
      <c r="I306" s="21"/>
      <c r="J306" s="22"/>
      <c r="K306" s="22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3"/>
      <c r="IC306" s="23"/>
      <c r="ID306" s="23"/>
    </row>
    <row r="307" spans="1:238" s="24" customFormat="1" ht="36.75" customHeight="1">
      <c r="A307" s="60"/>
      <c r="B307" s="61" t="s">
        <v>221</v>
      </c>
      <c r="C307" s="62"/>
      <c r="D307" s="62"/>
      <c r="E307" s="3"/>
      <c r="F307" s="22"/>
      <c r="G307" s="19"/>
      <c r="H307" s="20"/>
      <c r="I307" s="21"/>
      <c r="J307" s="22"/>
      <c r="K307" s="22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3"/>
      <c r="IC307" s="23"/>
      <c r="ID307" s="23"/>
    </row>
    <row r="308" spans="1:238" s="24" customFormat="1">
      <c r="A308" s="1"/>
      <c r="B308" s="103" t="s">
        <v>22</v>
      </c>
      <c r="C308" s="103"/>
      <c r="D308" s="103"/>
      <c r="E308" s="103"/>
      <c r="F308" s="22"/>
      <c r="G308" s="19"/>
      <c r="H308" s="20"/>
      <c r="I308" s="21"/>
      <c r="J308" s="22"/>
      <c r="K308" s="22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3"/>
      <c r="IC308" s="23"/>
      <c r="ID308" s="23"/>
    </row>
    <row r="309" spans="1:238" s="24" customFormat="1">
      <c r="A309" s="20"/>
      <c r="B309" s="28"/>
      <c r="C309" s="25"/>
      <c r="D309" s="26"/>
      <c r="E309" s="27"/>
      <c r="F309" s="22"/>
      <c r="G309" s="19"/>
      <c r="H309" s="20"/>
      <c r="I309" s="21"/>
      <c r="J309" s="22"/>
      <c r="K309" s="22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3"/>
      <c r="IC309" s="23"/>
      <c r="ID309" s="23"/>
    </row>
    <row r="310" spans="1:238" s="24" customFormat="1">
      <c r="A310" s="20"/>
      <c r="B310" s="28"/>
      <c r="C310" s="25"/>
      <c r="D310" s="26"/>
      <c r="E310" s="27"/>
      <c r="F310" s="22"/>
      <c r="G310" s="19"/>
      <c r="H310" s="20"/>
      <c r="I310" s="21"/>
      <c r="J310" s="22"/>
      <c r="K310" s="22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3"/>
      <c r="IC310" s="23"/>
      <c r="ID310" s="23"/>
    </row>
    <row r="311" spans="1:238" s="24" customFormat="1">
      <c r="A311" s="20"/>
      <c r="B311" s="28"/>
      <c r="C311" s="25"/>
      <c r="D311" s="26"/>
      <c r="E311" s="27"/>
      <c r="F311" s="22"/>
      <c r="G311" s="19"/>
      <c r="H311" s="20"/>
      <c r="I311" s="21"/>
      <c r="J311" s="22"/>
      <c r="K311" s="22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  <c r="HE311" s="23"/>
      <c r="HF311" s="23"/>
      <c r="HG311" s="23"/>
      <c r="HH311" s="23"/>
      <c r="HI311" s="23"/>
      <c r="HJ311" s="23"/>
      <c r="HK311" s="23"/>
      <c r="HL311" s="23"/>
      <c r="HM311" s="23"/>
      <c r="HN311" s="23"/>
      <c r="HO311" s="23"/>
      <c r="HP311" s="23"/>
      <c r="HQ311" s="23"/>
      <c r="HR311" s="23"/>
      <c r="HS311" s="23"/>
      <c r="HT311" s="23"/>
      <c r="HU311" s="23"/>
      <c r="HV311" s="23"/>
      <c r="HW311" s="23"/>
      <c r="HX311" s="23"/>
      <c r="HY311" s="23"/>
      <c r="HZ311" s="23"/>
      <c r="IA311" s="23"/>
      <c r="IB311" s="23"/>
      <c r="IC311" s="23"/>
      <c r="ID311" s="23"/>
    </row>
    <row r="312" spans="1:238">
      <c r="A312" s="20"/>
      <c r="B312" s="28"/>
      <c r="C312" s="25"/>
      <c r="D312" s="26"/>
      <c r="E312" s="27"/>
      <c r="F312" s="22"/>
    </row>
  </sheetData>
  <autoFilter ref="A22:L304">
    <filterColumn colId="4" showButton="0"/>
    <filterColumn colId="9" showButton="0"/>
  </autoFilter>
  <mergeCells count="36">
    <mergeCell ref="A24:L24"/>
    <mergeCell ref="A223:L223"/>
    <mergeCell ref="A224:L224"/>
    <mergeCell ref="A10:F10"/>
    <mergeCell ref="J12:L12"/>
    <mergeCell ref="J13:L13"/>
    <mergeCell ref="L22:L23"/>
    <mergeCell ref="A21:L21"/>
    <mergeCell ref="A62:L62"/>
    <mergeCell ref="J22:K22"/>
    <mergeCell ref="A22:A23"/>
    <mergeCell ref="B22:B23"/>
    <mergeCell ref="C22:C23"/>
    <mergeCell ref="D22:D23"/>
    <mergeCell ref="E22:F22"/>
    <mergeCell ref="A303:D303"/>
    <mergeCell ref="E303:F303"/>
    <mergeCell ref="G303:I303"/>
    <mergeCell ref="A73:L73"/>
    <mergeCell ref="A190:L190"/>
    <mergeCell ref="B308:E308"/>
    <mergeCell ref="A15:L15"/>
    <mergeCell ref="A20:L20"/>
    <mergeCell ref="A304:D304"/>
    <mergeCell ref="E304:F304"/>
    <mergeCell ref="G304:L304"/>
    <mergeCell ref="A16:F18"/>
    <mergeCell ref="A19:F19"/>
    <mergeCell ref="G16:L16"/>
    <mergeCell ref="G17:L17"/>
    <mergeCell ref="G18:L18"/>
    <mergeCell ref="G19:L19"/>
    <mergeCell ref="G22:G23"/>
    <mergeCell ref="J303:K303"/>
    <mergeCell ref="H22:H23"/>
    <mergeCell ref="I22:I23"/>
  </mergeCells>
  <phoneticPr fontId="3" type="noConversion"/>
  <pageMargins left="0.70866141732283472" right="0.70866141732283472" top="0.39370078740157483" bottom="0.3937007874015748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Кошторис заг+дод</vt:lpstr>
      <vt:lpstr>'Кошторис заг+дод'!Область_печати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2026-10-15T12:54:18Z</dcterms:modified>
</cp:coreProperties>
</file>