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/>
  </bookViews>
  <sheets>
    <sheet name="Смета" sheetId="1" r:id="rId1"/>
  </sheets>
  <calcPr calcId="152511"/>
</workbook>
</file>

<file path=xl/calcChain.xml><?xml version="1.0" encoding="utf-8"?>
<calcChain xmlns="http://schemas.openxmlformats.org/spreadsheetml/2006/main">
  <c r="H33" i="1" l="1"/>
  <c r="G217" i="1" l="1"/>
  <c r="G216" i="1"/>
  <c r="A216" i="1"/>
  <c r="A217" i="1" s="1"/>
  <c r="D215" i="1"/>
  <c r="G215" i="1" s="1"/>
  <c r="A215" i="1"/>
  <c r="G214" i="1"/>
  <c r="I212" i="1"/>
  <c r="G211" i="1"/>
  <c r="D211" i="1"/>
  <c r="G210" i="1"/>
  <c r="G209" i="1"/>
  <c r="G208" i="1"/>
  <c r="G207" i="1"/>
  <c r="D206" i="1"/>
  <c r="G206" i="1" s="1"/>
  <c r="G205" i="1"/>
  <c r="G204" i="1"/>
  <c r="G203" i="1"/>
  <c r="G202" i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G201" i="1"/>
  <c r="I199" i="1"/>
  <c r="G198" i="1"/>
  <c r="G197" i="1"/>
  <c r="G196" i="1"/>
  <c r="G195" i="1"/>
  <c r="G194" i="1"/>
  <c r="G193" i="1"/>
  <c r="G192" i="1"/>
  <c r="A192" i="1"/>
  <c r="A193" i="1" s="1"/>
  <c r="A194" i="1" s="1"/>
  <c r="A195" i="1" s="1"/>
  <c r="A196" i="1" s="1"/>
  <c r="A197" i="1" s="1"/>
  <c r="A198" i="1" s="1"/>
  <c r="A199" i="1" s="1"/>
  <c r="G191" i="1"/>
  <c r="I189" i="1"/>
  <c r="G188" i="1"/>
  <c r="A188" i="1"/>
  <c r="A189" i="1" s="1"/>
  <c r="G187" i="1"/>
  <c r="A187" i="1"/>
  <c r="G186" i="1"/>
  <c r="H184" i="1"/>
  <c r="G183" i="1"/>
  <c r="A183" i="1"/>
  <c r="A184" i="1" s="1"/>
  <c r="G182" i="1"/>
  <c r="I181" i="1" s="1"/>
  <c r="A182" i="1"/>
  <c r="G181" i="1"/>
  <c r="H179" i="1"/>
  <c r="H178" i="1"/>
  <c r="H177" i="1"/>
  <c r="G176" i="1"/>
  <c r="G175" i="1"/>
  <c r="G174" i="1"/>
  <c r="G173" i="1"/>
  <c r="G172" i="1"/>
  <c r="D172" i="1"/>
  <c r="A172" i="1"/>
  <c r="A173" i="1" s="1"/>
  <c r="A174" i="1" s="1"/>
  <c r="A175" i="1" s="1"/>
  <c r="A176" i="1" s="1"/>
  <c r="A177" i="1" s="1"/>
  <c r="A178" i="1" s="1"/>
  <c r="D171" i="1"/>
  <c r="G171" i="1" s="1"/>
  <c r="A171" i="1"/>
  <c r="G170" i="1"/>
  <c r="A170" i="1"/>
  <c r="G169" i="1"/>
  <c r="H167" i="1"/>
  <c r="H166" i="1"/>
  <c r="H165" i="1"/>
  <c r="H164" i="1"/>
  <c r="H163" i="1"/>
  <c r="H162" i="1"/>
  <c r="H161" i="1"/>
  <c r="H160" i="1"/>
  <c r="G159" i="1"/>
  <c r="G158" i="1"/>
  <c r="G157" i="1"/>
  <c r="D156" i="1"/>
  <c r="G156" i="1" s="1"/>
  <c r="G155" i="1"/>
  <c r="G154" i="1"/>
  <c r="D154" i="1"/>
  <c r="G153" i="1"/>
  <c r="G152" i="1"/>
  <c r="D151" i="1"/>
  <c r="G151" i="1" s="1"/>
  <c r="G150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G149" i="1"/>
  <c r="D149" i="1"/>
  <c r="G148" i="1"/>
  <c r="H146" i="1"/>
  <c r="H145" i="1"/>
  <c r="H144" i="1"/>
  <c r="H143" i="1"/>
  <c r="H142" i="1"/>
  <c r="H141" i="1"/>
  <c r="H140" i="1"/>
  <c r="D139" i="1"/>
  <c r="G139" i="1" s="1"/>
  <c r="G138" i="1"/>
  <c r="D138" i="1"/>
  <c r="D137" i="1"/>
  <c r="G137" i="1" s="1"/>
  <c r="G136" i="1"/>
  <c r="G135" i="1"/>
  <c r="D135" i="1"/>
  <c r="D134" i="1"/>
  <c r="G134" i="1" s="1"/>
  <c r="G133" i="1"/>
  <c r="D133" i="1"/>
  <c r="D132" i="1"/>
  <c r="G132" i="1" s="1"/>
  <c r="G131" i="1"/>
  <c r="D131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G130" i="1"/>
  <c r="D130" i="1"/>
  <c r="H128" i="1"/>
  <c r="H127" i="1"/>
  <c r="H126" i="1"/>
  <c r="H125" i="1"/>
  <c r="H124" i="1"/>
  <c r="H123" i="1"/>
  <c r="H122" i="1"/>
  <c r="H121" i="1"/>
  <c r="D121" i="1"/>
  <c r="H120" i="1"/>
  <c r="G119" i="1"/>
  <c r="D119" i="1"/>
  <c r="D118" i="1"/>
  <c r="G118" i="1" s="1"/>
  <c r="G117" i="1"/>
  <c r="G116" i="1"/>
  <c r="G115" i="1"/>
  <c r="D115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D114" i="1"/>
  <c r="G114" i="1" s="1"/>
  <c r="A114" i="1"/>
  <c r="D113" i="1"/>
  <c r="G113" i="1" s="1"/>
  <c r="H111" i="1"/>
  <c r="H110" i="1"/>
  <c r="H109" i="1"/>
  <c r="H108" i="1"/>
  <c r="H107" i="1"/>
  <c r="H106" i="1"/>
  <c r="H105" i="1"/>
  <c r="H104" i="1"/>
  <c r="H103" i="1"/>
  <c r="H102" i="1"/>
  <c r="H101" i="1"/>
  <c r="H100" i="1"/>
  <c r="G99" i="1"/>
  <c r="D99" i="1"/>
  <c r="G98" i="1"/>
  <c r="D97" i="1"/>
  <c r="G97" i="1" s="1"/>
  <c r="G96" i="1"/>
  <c r="D96" i="1"/>
  <c r="A96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G95" i="1"/>
  <c r="D95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D70" i="1"/>
  <c r="G70" i="1" s="1"/>
  <c r="G69" i="1"/>
  <c r="G68" i="1"/>
  <c r="G67" i="1"/>
  <c r="G66" i="1"/>
  <c r="G65" i="1"/>
  <c r="G64" i="1"/>
  <c r="D64" i="1"/>
  <c r="G63" i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G62" i="1"/>
  <c r="D60" i="1"/>
  <c r="H60" i="1" s="1"/>
  <c r="H59" i="1"/>
  <c r="H58" i="1"/>
  <c r="H57" i="1"/>
  <c r="H56" i="1"/>
  <c r="H55" i="1"/>
  <c r="G54" i="1"/>
  <c r="D54" i="1"/>
  <c r="G53" i="1"/>
  <c r="G52" i="1"/>
  <c r="D52" i="1"/>
  <c r="A52" i="1"/>
  <c r="A53" i="1" s="1"/>
  <c r="A54" i="1" s="1"/>
  <c r="A55" i="1" s="1"/>
  <c r="A56" i="1" s="1"/>
  <c r="D51" i="1"/>
  <c r="G51" i="1" s="1"/>
  <c r="A51" i="1"/>
  <c r="D50" i="1"/>
  <c r="G50" i="1" s="1"/>
  <c r="H48" i="1"/>
  <c r="I48" i="1" s="1"/>
  <c r="G47" i="1"/>
  <c r="G46" i="1"/>
  <c r="G45" i="1"/>
  <c r="G44" i="1"/>
  <c r="G43" i="1"/>
  <c r="G42" i="1"/>
  <c r="A42" i="1"/>
  <c r="A43" i="1" s="1"/>
  <c r="A44" i="1" s="1"/>
  <c r="A45" i="1" s="1"/>
  <c r="A46" i="1" s="1"/>
  <c r="A47" i="1" s="1"/>
  <c r="A48" i="1" s="1"/>
  <c r="G41" i="1"/>
  <c r="H39" i="1"/>
  <c r="H38" i="1"/>
  <c r="H37" i="1"/>
  <c r="H36" i="1"/>
  <c r="H35" i="1"/>
  <c r="H34" i="1"/>
  <c r="D32" i="1"/>
  <c r="G32" i="1" s="1"/>
  <c r="G31" i="1"/>
  <c r="G30" i="1"/>
  <c r="G29" i="1"/>
  <c r="D29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G28" i="1"/>
  <c r="I28" i="1" s="1"/>
  <c r="D28" i="1"/>
  <c r="H26" i="1"/>
  <c r="H25" i="1"/>
  <c r="G24" i="1"/>
  <c r="D23" i="1"/>
  <c r="G23" i="1" s="1"/>
  <c r="I23" i="1" s="1"/>
  <c r="I177" i="1" l="1"/>
  <c r="I25" i="1"/>
  <c r="I214" i="1"/>
  <c r="I201" i="1"/>
  <c r="I191" i="1"/>
  <c r="I186" i="1"/>
  <c r="I169" i="1"/>
  <c r="I148" i="1"/>
  <c r="I113" i="1"/>
  <c r="I95" i="1"/>
  <c r="I62" i="1"/>
  <c r="I50" i="1"/>
  <c r="I41" i="1"/>
  <c r="I33" i="1"/>
  <c r="I160" i="1"/>
  <c r="I140" i="1"/>
  <c r="I120" i="1"/>
  <c r="I100" i="1"/>
  <c r="I71" i="1"/>
  <c r="I55" i="1"/>
  <c r="A58" i="1"/>
  <c r="A59" i="1" s="1"/>
  <c r="A60" i="1" s="1"/>
  <c r="A57" i="1"/>
  <c r="I130" i="1"/>
  <c r="J10" i="1"/>
  <c r="J12" i="1" s="1"/>
  <c r="J11" i="1" l="1"/>
  <c r="J13" i="1" s="1"/>
  <c r="J9" i="1" l="1"/>
</calcChain>
</file>

<file path=xl/sharedStrings.xml><?xml version="1.0" encoding="utf-8"?>
<sst xmlns="http://schemas.openxmlformats.org/spreadsheetml/2006/main" count="411" uniqueCount="208">
  <si>
    <t>Утверждаю:</t>
  </si>
  <si>
    <t xml:space="preserve">                                                         /                                                       /</t>
  </si>
  <si>
    <t xml:space="preserve">                                                   /                                                           / </t>
  </si>
  <si>
    <t xml:space="preserve">                    дата                                                    подпись </t>
  </si>
  <si>
    <t>дата</t>
  </si>
  <si>
    <t>подпись</t>
  </si>
  <si>
    <t>Предварительная смета</t>
  </si>
  <si>
    <t>(наименование работ и затрат, наименование объекта)</t>
  </si>
  <si>
    <t>Сметная стоимость:</t>
  </si>
  <si>
    <t>Средства на оплату труда:</t>
  </si>
  <si>
    <t>Средства на материалы:</t>
  </si>
  <si>
    <t>Накладные расходы:</t>
  </si>
  <si>
    <t>Транспортные расходы:</t>
  </si>
  <si>
    <t>Сметный расчет не является окончательной стоимостью, и будет закрыт по актам выполненных работ</t>
  </si>
  <si>
    <t>Составлена в текущих (прогнозных) ценах по состоянию на:</t>
  </si>
  <si>
    <t>Составил:</t>
  </si>
  <si>
    <t>№
П/п</t>
  </si>
  <si>
    <t>Наименование работ, материаов, затрат</t>
  </si>
  <si>
    <t>Ед.
Изм.</t>
  </si>
  <si>
    <t>Кол-во</t>
  </si>
  <si>
    <t>Стоимость единицы, грн.</t>
  </si>
  <si>
    <t>Общая стоимость, грн.</t>
  </si>
  <si>
    <t>Примечание</t>
  </si>
  <si>
    <t>Стоимость
работ</t>
  </si>
  <si>
    <t>Стоимость
Материалов</t>
  </si>
  <si>
    <t>Всего</t>
  </si>
  <si>
    <t>1. Демонтажные работы</t>
  </si>
  <si>
    <t>Демонтаж перегородок из кирпича, газобетона</t>
  </si>
  <si>
    <t>м.кв</t>
  </si>
  <si>
    <t>Демонтаж окон, дверей</t>
  </si>
  <si>
    <t>шт.</t>
  </si>
  <si>
    <t>Мешки строительные для мусора</t>
  </si>
  <si>
    <t>Веник, совок</t>
  </si>
  <si>
    <t>2. Черновая отделка стен</t>
  </si>
  <si>
    <t>Грунтовка стен бетоконтактом в 1 слой</t>
  </si>
  <si>
    <t>Устройство обмазочной гидроизоляции  (3 слоя)</t>
  </si>
  <si>
    <t>Монтаж подоконников(с материалами для установки)</t>
  </si>
  <si>
    <t>м.п</t>
  </si>
  <si>
    <t>Штукатурка откосов</t>
  </si>
  <si>
    <t>Штукатурка стен маячная</t>
  </si>
  <si>
    <t>Грунтовка контакт-плюс Siltek Е-105, 10 л</t>
  </si>
  <si>
    <t>Ceresit CR-65 25 кг... гидроизоляция</t>
  </si>
  <si>
    <t>Штукатурка Knauf Rotband 30 кг</t>
  </si>
  <si>
    <t>Штукатурка цементная Siltek Р-11, 25 кг</t>
  </si>
  <si>
    <t>Подоконники Данке 250 комплект</t>
  </si>
  <si>
    <t>м.п.</t>
  </si>
  <si>
    <t>Маяк штукатурный 6 мм 3м</t>
  </si>
  <si>
    <t>Расходные материалы</t>
  </si>
  <si>
    <t>3. Монтаж сантехники черновой</t>
  </si>
  <si>
    <t>Монтаж точки водоснабжения (гор.+холодная)</t>
  </si>
  <si>
    <t>Монтаж точки канализации</t>
  </si>
  <si>
    <t xml:space="preserve">Монтаж инсталяции </t>
  </si>
  <si>
    <t>Штробление стен</t>
  </si>
  <si>
    <t>Монтаж трапа</t>
  </si>
  <si>
    <t>Монтаж точки отопления</t>
  </si>
  <si>
    <t>Демонтаж-монтаж радиаторов</t>
  </si>
  <si>
    <t>во время отделочных работ</t>
  </si>
  <si>
    <t>Комплект материалов (сантехника, канализация)</t>
  </si>
  <si>
    <t>коммерческое предложение</t>
  </si>
  <si>
    <t>4. Устройство чернового пола</t>
  </si>
  <si>
    <t>Грунтовка пола 1 слой</t>
  </si>
  <si>
    <t>Стяжка пола до 10 см</t>
  </si>
  <si>
    <t>Утепление пола</t>
  </si>
  <si>
    <t>Обустройство душевого подиума</t>
  </si>
  <si>
    <t>Устройство обмазочной гидроизоляции пола (3 слоя)</t>
  </si>
  <si>
    <t>Лента гидроизоляционная Siltek 120*70</t>
  </si>
  <si>
    <t>Экструдированный пенополистирол Техноплекс 30</t>
  </si>
  <si>
    <t>Грунтовка универсальная Siltek Е-100, 10 л</t>
  </si>
  <si>
    <t>Маяк штукатурный ЕКО 6мм, 3.0м Прямая полка</t>
  </si>
  <si>
    <t>Стяжка для пола Siltek F-20, 25 кг</t>
  </si>
  <si>
    <t>5. Устройство черновой электрики</t>
  </si>
  <si>
    <t>Сверление и монтаж подрозетников</t>
  </si>
  <si>
    <t>Монтаж щита на 48 групп(обуствойство ниши+установка )</t>
  </si>
  <si>
    <t>Штроба</t>
  </si>
  <si>
    <t>Монтаж автомата 1 фазного</t>
  </si>
  <si>
    <t>Монтаж дифавтомата</t>
  </si>
  <si>
    <t>Монтаж и настройка реле напряжения</t>
  </si>
  <si>
    <t>Монтаж теплого пола</t>
  </si>
  <si>
    <t>м.кв.</t>
  </si>
  <si>
    <t>Монтаж кабеля силового</t>
  </si>
  <si>
    <t>Монтаж слаботочного кабеля</t>
  </si>
  <si>
    <t>Кабель ВВГ нг 3*1,5</t>
  </si>
  <si>
    <t xml:space="preserve">Провод ШВВП 2х1 </t>
  </si>
  <si>
    <t>Кабель ВВГ нг 3*2,5</t>
  </si>
  <si>
    <t>Кабель ВВГ нг 3*4</t>
  </si>
  <si>
    <t>Кабель ВВГ нг 3*6</t>
  </si>
  <si>
    <t>Кабель TV sat Plus</t>
  </si>
  <si>
    <t xml:space="preserve">Витая пара FTP в экране </t>
  </si>
  <si>
    <t>Мат нагревательный, 2м, 2кв.м. 260Вт FinnMat, Ensto</t>
  </si>
  <si>
    <t>шт</t>
  </si>
  <si>
    <t>Мат нагревательный, 2м, 4кв.м. 520Вт FinnMat, Ensto</t>
  </si>
  <si>
    <t>Мат нагревательный, 2м, 2,5кв.м. 325Вт FinnMat, Ensto</t>
  </si>
  <si>
    <t>Мат нагревательный, 2м, 5кв.м. 650Вт FinnMat, Ensto</t>
  </si>
  <si>
    <t>Установочные коробки Schneider кирп.бетон</t>
  </si>
  <si>
    <t>Щит на 48(56) модулів, в/у з металевими дверями, без клем, VOLTA</t>
  </si>
  <si>
    <t>Авт. выкл Hager 1р. B, 10А</t>
  </si>
  <si>
    <t>Авт. выкл Hager 1р. B, 16А</t>
  </si>
  <si>
    <t>Авт. выкл Hager 1р. B, 25А</t>
  </si>
  <si>
    <t>Авт. выкл Hager 1р. B, 32А</t>
  </si>
  <si>
    <t>Авт. выкл Hager 1р. B, 40А</t>
  </si>
  <si>
    <t>Диф. автомат 1+N, B, 16/0</t>
  </si>
  <si>
    <t>Диф. автомат 1+N, B, 25/0</t>
  </si>
  <si>
    <t>Реле напряжения D40 ZUВR</t>
  </si>
  <si>
    <t>Утримувач з клемами PE/N: 21xN+20xPE / 5xN+6xPE</t>
  </si>
  <si>
    <t>6. Устройство стен из гипсокартона</t>
  </si>
  <si>
    <t>Монтаж перегородок (без утеплителя) в один слой</t>
  </si>
  <si>
    <t>Монтаж шумоизоляции, утеплителя</t>
  </si>
  <si>
    <t>Монтаж дополнительного слоя гипсокартона</t>
  </si>
  <si>
    <t>Монтаж короба инсталяции</t>
  </si>
  <si>
    <t>Монтаж фальшстены</t>
  </si>
  <si>
    <t>Гипсокартон влагостойкий Knauf 2000x1200x12.5 мм</t>
  </si>
  <si>
    <t>ГК Профиль UD-28/27/0,6 - 3 м</t>
  </si>
  <si>
    <t>Профиль стоечный  UW75  3м. 0,55мм</t>
  </si>
  <si>
    <t>Профиль направляющий CW75 3м. 0,55мм</t>
  </si>
  <si>
    <t>ГК Профиль  CD-60/27/0,6 - 3 м</t>
  </si>
  <si>
    <t>Подвес прямой L=60х125 мм 0,9</t>
  </si>
  <si>
    <t>Дюбель Koelner  6/40 100шт.</t>
  </si>
  <si>
    <t>Шуруп самонарезающий LN 9 1000шт.</t>
  </si>
  <si>
    <t>Шуруп самонарезающий TN 35 1000шт.</t>
  </si>
  <si>
    <t>Шуруп самонарезающий TN 25 1000шт.</t>
  </si>
  <si>
    <t>Минеральная вата Профитеп 100, 6м.кв</t>
  </si>
  <si>
    <t>7. Устройство потолка из гипсокартона</t>
  </si>
  <si>
    <t>Монтаж глухого прямолинейного короба</t>
  </si>
  <si>
    <t>Монтаж откоса из ГКЛ</t>
  </si>
  <si>
    <t>Монтаж ниши под скрытое освещение(парящий потолок)</t>
  </si>
  <si>
    <t>Монтаж ниши под карниз</t>
  </si>
  <si>
    <t>Монтаж ниши (потолок гостинной)</t>
  </si>
  <si>
    <t>Звукоизоляция(теплоизоляция) потолка</t>
  </si>
  <si>
    <t>Монтаж одноуровневого гипсокартонного потолка</t>
  </si>
  <si>
    <t>ГК Профиль  UD-28/27/0,6 - 3 м</t>
  </si>
  <si>
    <t>Дюбель анкерный BIERBACH (TDN) 6/35, 100шт.</t>
  </si>
  <si>
    <t>8. Отделка потолков</t>
  </si>
  <si>
    <t>Грунтовка откосов 3 слоя</t>
  </si>
  <si>
    <t>Монтаж малярного уголка (металического, бумажного)</t>
  </si>
  <si>
    <t>Грунтовка потолка 3 слоя</t>
  </si>
  <si>
    <t>Поклейка стеклохолста на потолок</t>
  </si>
  <si>
    <t>Шпаклевка потолков под окраску, декоративную штукатурку 
(высококачественная, 3 слоя)</t>
  </si>
  <si>
    <t>Покраска потолка, от</t>
  </si>
  <si>
    <t>Декоративная штукатурка микробетон, от</t>
  </si>
  <si>
    <t xml:space="preserve">в зависимости от вида </t>
  </si>
  <si>
    <t>Поклейка стеклохолста на откос</t>
  </si>
  <si>
    <t>Шпаклевка откосов под окраску, декоративную штукатурку 
(высококачественная, 3 слоя)"</t>
  </si>
  <si>
    <t>Покраска откосов</t>
  </si>
  <si>
    <t>Угол армировочный 3м</t>
  </si>
  <si>
    <t>Грунтовка Siltek Profi Е-100</t>
  </si>
  <si>
    <t>Шпаклевка Knauf HP-Finish 25 кг</t>
  </si>
  <si>
    <t>Клей Oscar Для стеклообоев 10 кг</t>
  </si>
  <si>
    <t xml:space="preserve">Стеклохолст Oscar 1х50 м </t>
  </si>
  <si>
    <t>Шпаклевка Dufa Acryl-Spachtel 16 кг</t>
  </si>
  <si>
    <t>9. Отделка стен</t>
  </si>
  <si>
    <t>Грунтовка стен 2 слоя</t>
  </si>
  <si>
    <t>Грунтовка стен 3 слоя</t>
  </si>
  <si>
    <t>Поклейка стеклохолста на стену</t>
  </si>
  <si>
    <t>Шпаклевка стен под обои</t>
  </si>
  <si>
    <t>Шпаклевка стен под окраску(высококачественная, 3 слоя)</t>
  </si>
  <si>
    <t>Шпаклевка откосов под окраску(высококачественная, 3 слоя)</t>
  </si>
  <si>
    <t>Декоративная штукатурка, от</t>
  </si>
  <si>
    <t>Покраска стен</t>
  </si>
  <si>
    <t>Поклейка обоев на стену</t>
  </si>
  <si>
    <t>Грунтовка проникающая укрепляющая Siltek Е-110, 10 л</t>
  </si>
  <si>
    <t xml:space="preserve"> </t>
  </si>
  <si>
    <t>Клей для гипсокартона Knauf Perlfix, 30 кг, белый</t>
  </si>
  <si>
    <t>10. Плиточные работы</t>
  </si>
  <si>
    <t>Укладка плитки на пол (Соты)</t>
  </si>
  <si>
    <t>Укладка плитки на стену (керамогранит)</t>
  </si>
  <si>
    <t>Грунтовка стен</t>
  </si>
  <si>
    <t>Грунтовка пола</t>
  </si>
  <si>
    <t>Укладка плитки на пол (керамогранит)</t>
  </si>
  <si>
    <t>Укладка плитки на откос</t>
  </si>
  <si>
    <t>Прирезка плитки под 45</t>
  </si>
  <si>
    <t>Сверление отверстий в плитке, мозаике</t>
  </si>
  <si>
    <t>Клей для плитки SILTEK Т-80, 25кг</t>
  </si>
  <si>
    <t>Клей для плитки SILTEK Т-81, 25кг</t>
  </si>
  <si>
    <t>11. Устройство полов</t>
  </si>
  <si>
    <t>Укладка винила</t>
  </si>
  <si>
    <t>Монтаж плинтуса деревяного, мдф, полиуретан</t>
  </si>
  <si>
    <t>12. Устройство дверных проемов</t>
  </si>
  <si>
    <t>Монтаж входной двери</t>
  </si>
  <si>
    <t>Монтаж межкомнатных дверей</t>
  </si>
  <si>
    <t>Монтаж дверного добора на входную дверь</t>
  </si>
  <si>
    <t>13. Монтаж чистовой сантехники</t>
  </si>
  <si>
    <t>Монтаж умывальника с тумбой</t>
  </si>
  <si>
    <t>Монтаж мойки кухонной без врезки в столешницу</t>
  </si>
  <si>
    <t>Монтаж сифона на умывальник/раковину</t>
  </si>
  <si>
    <t>Монтаж смесителя на умывальник/раковину</t>
  </si>
  <si>
    <t>Сборка и монтаж унитаза навесного с кнопкой</t>
  </si>
  <si>
    <t>Сборка и монтаж душевой кабины</t>
  </si>
  <si>
    <t>Установка ванны</t>
  </si>
  <si>
    <t>Монтаж душевой стойки</t>
  </si>
  <si>
    <t>14. Монтаж чистовой электрики</t>
  </si>
  <si>
    <t>Монтаж спотов двойных</t>
  </si>
  <si>
    <t>Монтаж бра</t>
  </si>
  <si>
    <t>Монтаж люстры</t>
  </si>
  <si>
    <t>Монтаж точечного светильника, от</t>
  </si>
  <si>
    <t>Монтаж трековых систем</t>
  </si>
  <si>
    <t>Монтаж лед ленты</t>
  </si>
  <si>
    <t>Монтаж терморегулятора</t>
  </si>
  <si>
    <t>Монтаж блока питания для лед ленты</t>
  </si>
  <si>
    <t>Монтаж вентилятора вытяжного</t>
  </si>
  <si>
    <t>Монтаж полотенцесушителя</t>
  </si>
  <si>
    <t>Монтаж розеток, выключателей</t>
  </si>
  <si>
    <t>15. Другие работы</t>
  </si>
  <si>
    <t>Разгрузка материалов за весь период</t>
  </si>
  <si>
    <t>т/этаж</t>
  </si>
  <si>
    <t>Вынос мусора за весь период</t>
  </si>
  <si>
    <t>Клининг (комплекс)</t>
  </si>
  <si>
    <t>Монтаж стиральной машины</t>
  </si>
  <si>
    <t xml:space="preserve">Отделочные работы г. Киев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</si>
</sst>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5" x14ac:knownFonts="1">
    <font>
      <sz val="10"/>
      <color rgb="FF000000"/>
      <name val="Arial"/>
    </font>
    <font>
      <sz val="9"/>
      <color rgb="FF000000"/>
      <name val="Times New Roman"/>
    </font>
    <font>
      <sz val="10"/>
      <name val="Arial"/>
    </font>
    <font>
      <sz val="10"/>
      <color rgb="FF000000"/>
      <name val="Times New Roman"/>
    </font>
    <font>
      <sz val="8"/>
      <color rgb="FF000000"/>
      <name val="Times New Roman"/>
    </font>
    <font>
      <u/>
      <sz val="9"/>
      <color rgb="FF000000"/>
      <name val="Times New Roman"/>
    </font>
    <font>
      <sz val="7"/>
      <color rgb="FF00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b/>
      <sz val="9"/>
      <color rgb="FF000000"/>
      <name val="Times New Roman"/>
    </font>
    <font>
      <sz val="10"/>
      <name val="Arial"/>
    </font>
    <font>
      <sz val="9"/>
      <name val="Times New Roman"/>
    </font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1" fillId="0" borderId="1" xfId="0" applyNumberFormat="1" applyFont="1" applyBorder="1" applyAlignment="1"/>
    <xf numFmtId="164" fontId="1" fillId="0" borderId="0" xfId="0" applyNumberFormat="1" applyFont="1" applyAlignment="1"/>
    <xf numFmtId="0" fontId="7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0" fillId="0" borderId="0" xfId="0" applyFont="1" applyAlignment="1"/>
    <xf numFmtId="0" fontId="1" fillId="0" borderId="7" xfId="0" applyFont="1" applyBorder="1" applyAlignment="1"/>
    <xf numFmtId="0" fontId="1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1" fillId="0" borderId="10" xfId="0" applyFont="1" applyBorder="1" applyAlignment="1">
      <alignment horizontal="center"/>
    </xf>
    <xf numFmtId="0" fontId="11" fillId="0" borderId="7" xfId="0" applyFont="1" applyBorder="1" applyAlignment="1"/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2" fillId="4" borderId="7" xfId="0" applyFont="1" applyFill="1" applyBorder="1"/>
    <xf numFmtId="0" fontId="1" fillId="0" borderId="0" xfId="0" applyFont="1" applyAlignment="1"/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0" fillId="4" borderId="10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/>
    <xf numFmtId="0" fontId="1" fillId="3" borderId="0" xfId="0" applyFont="1" applyFill="1" applyAlignment="1"/>
    <xf numFmtId="0" fontId="1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1" fillId="3" borderId="7" xfId="0" applyFont="1" applyFill="1" applyBorder="1" applyAlignment="1">
      <alignment horizontal="center"/>
    </xf>
    <xf numFmtId="0" fontId="1" fillId="0" borderId="7" xfId="0" applyFont="1" applyBorder="1" applyAlignment="1"/>
    <xf numFmtId="0" fontId="1" fillId="0" borderId="10" xfId="0" applyFont="1" applyBorder="1" applyAlignment="1">
      <alignment horizontal="center"/>
    </xf>
    <xf numFmtId="0" fontId="11" fillId="4" borderId="10" xfId="0" applyFont="1" applyFill="1" applyBorder="1" applyAlignment="1"/>
    <xf numFmtId="0" fontId="1" fillId="4" borderId="7" xfId="0" applyFont="1" applyFill="1" applyBorder="1" applyAlignment="1"/>
    <xf numFmtId="0" fontId="11" fillId="4" borderId="10" xfId="0" applyFont="1" applyFill="1" applyBorder="1" applyAlignment="1"/>
    <xf numFmtId="0" fontId="1" fillId="4" borderId="7" xfId="0" applyFont="1" applyFill="1" applyBorder="1"/>
    <xf numFmtId="0" fontId="1" fillId="0" borderId="7" xfId="0" applyFont="1" applyBorder="1" applyAlignment="1"/>
    <xf numFmtId="0" fontId="1" fillId="4" borderId="0" xfId="0" applyFont="1" applyFill="1" applyAlignment="1">
      <alignment horizontal="left"/>
    </xf>
    <xf numFmtId="0" fontId="1" fillId="3" borderId="0" xfId="0" applyFont="1" applyFill="1" applyAlignment="1"/>
    <xf numFmtId="0" fontId="1" fillId="4" borderId="7" xfId="0" applyFont="1" applyFill="1" applyBorder="1" applyAlignment="1"/>
    <xf numFmtId="0" fontId="1" fillId="4" borderId="8" xfId="0" applyFont="1" applyFill="1" applyBorder="1" applyAlignment="1"/>
    <xf numFmtId="0" fontId="10" fillId="4" borderId="9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/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10" fillId="4" borderId="9" xfId="0" applyFont="1" applyFill="1" applyBorder="1" applyAlignment="1"/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1" fillId="0" borderId="7" xfId="0" applyFont="1" applyBorder="1" applyAlignment="1"/>
    <xf numFmtId="0" fontId="10" fillId="0" borderId="9" xfId="0" applyFont="1" applyBorder="1" applyAlignment="1"/>
    <xf numFmtId="0" fontId="11" fillId="0" borderId="8" xfId="0" applyFont="1" applyBorder="1" applyAlignment="1"/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" fillId="4" borderId="10" xfId="0" applyFont="1" applyFill="1" applyBorder="1" applyAlignment="1"/>
    <xf numFmtId="0" fontId="1" fillId="4" borderId="8" xfId="0" applyFont="1" applyFill="1" applyBorder="1" applyAlignment="1"/>
    <xf numFmtId="0" fontId="1" fillId="4" borderId="9" xfId="0" applyFont="1" applyFill="1" applyBorder="1" applyAlignment="1"/>
    <xf numFmtId="0" fontId="1" fillId="4" borderId="8" xfId="0" applyFont="1" applyFill="1" applyBorder="1" applyAlignment="1">
      <alignment wrapText="1"/>
    </xf>
    <xf numFmtId="0" fontId="1" fillId="0" borderId="8" xfId="0" applyFont="1" applyBorder="1" applyAlignment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/>
    <xf numFmtId="0" fontId="11" fillId="0" borderId="9" xfId="0" applyFont="1" applyBorder="1" applyAlignment="1">
      <alignment horizontal="center"/>
    </xf>
    <xf numFmtId="0" fontId="1" fillId="0" borderId="7" xfId="0" applyFont="1" applyBorder="1" applyAlignment="1"/>
    <xf numFmtId="0" fontId="11" fillId="0" borderId="7" xfId="0" applyFont="1" applyBorder="1" applyAlignment="1"/>
    <xf numFmtId="0" fontId="1" fillId="6" borderId="9" xfId="0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/>
    <xf numFmtId="0" fontId="1" fillId="0" borderId="8" xfId="0" applyFont="1" applyBorder="1" applyAlignment="1"/>
    <xf numFmtId="0" fontId="11" fillId="0" borderId="8" xfId="0" applyFont="1" applyBorder="1" applyAlignment="1"/>
    <xf numFmtId="0" fontId="0" fillId="3" borderId="0" xfId="0" applyFont="1" applyFill="1" applyAlignment="1"/>
    <xf numFmtId="0" fontId="11" fillId="0" borderId="8" xfId="0" applyFont="1" applyBorder="1" applyAlignment="1"/>
    <xf numFmtId="0" fontId="0" fillId="3" borderId="0" xfId="0" applyFont="1" applyFill="1" applyAlignment="1"/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7" fillId="0" borderId="7" xfId="0" applyFont="1" applyBorder="1"/>
    <xf numFmtId="0" fontId="1" fillId="0" borderId="0" xfId="0" applyFont="1" applyAlignment="1">
      <alignment horizontal="center"/>
    </xf>
    <xf numFmtId="0" fontId="13" fillId="4" borderId="7" xfId="0" applyFont="1" applyFill="1" applyBorder="1" applyAlignment="1">
      <alignment horizontal="left"/>
    </xf>
    <xf numFmtId="0" fontId="13" fillId="4" borderId="7" xfId="0" applyFont="1" applyFill="1" applyBorder="1" applyAlignment="1"/>
    <xf numFmtId="0" fontId="14" fillId="4" borderId="7" xfId="0" applyFont="1" applyFill="1" applyBorder="1"/>
    <xf numFmtId="0" fontId="13" fillId="4" borderId="9" xfId="0" applyFont="1" applyFill="1" applyBorder="1" applyAlignment="1"/>
    <xf numFmtId="0" fontId="13" fillId="4" borderId="9" xfId="0" applyFont="1" applyFill="1" applyBorder="1" applyAlignment="1">
      <alignment wrapText="1"/>
    </xf>
    <xf numFmtId="0" fontId="13" fillId="4" borderId="8" xfId="0" applyFont="1" applyFill="1" applyBorder="1" applyAlignment="1">
      <alignment wrapText="1"/>
    </xf>
    <xf numFmtId="0" fontId="13" fillId="4" borderId="8" xfId="0" applyFont="1" applyFill="1" applyBorder="1" applyAlignment="1"/>
    <xf numFmtId="0" fontId="13" fillId="4" borderId="7" xfId="0" applyFont="1" applyFill="1" applyBorder="1" applyAlignment="1">
      <alignment wrapText="1"/>
    </xf>
    <xf numFmtId="0" fontId="14" fillId="4" borderId="7" xfId="0" applyFont="1" applyFill="1" applyBorder="1" applyAlignment="1"/>
    <xf numFmtId="2" fontId="1" fillId="4" borderId="9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0" fillId="4" borderId="10" xfId="0" applyNumberFormat="1" applyFont="1" applyFill="1" applyBorder="1" applyAlignment="1"/>
    <xf numFmtId="2" fontId="1" fillId="4" borderId="7" xfId="0" applyNumberFormat="1" applyFont="1" applyFill="1" applyBorder="1" applyAlignment="1"/>
    <xf numFmtId="2" fontId="12" fillId="4" borderId="7" xfId="0" applyNumberFormat="1" applyFont="1" applyFill="1" applyBorder="1"/>
    <xf numFmtId="0" fontId="13" fillId="5" borderId="7" xfId="0" applyFont="1" applyFill="1" applyBorder="1" applyAlignment="1">
      <alignment horizontal="center"/>
    </xf>
    <xf numFmtId="2" fontId="11" fillId="4" borderId="10" xfId="0" applyNumberFormat="1" applyFont="1" applyFill="1" applyBorder="1" applyAlignment="1"/>
    <xf numFmtId="2" fontId="10" fillId="4" borderId="9" xfId="0" applyNumberFormat="1" applyFont="1" applyFill="1" applyBorder="1" applyAlignment="1"/>
    <xf numFmtId="2" fontId="1" fillId="4" borderId="10" xfId="0" applyNumberFormat="1" applyFont="1" applyFill="1" applyBorder="1" applyAlignment="1"/>
    <xf numFmtId="2" fontId="1" fillId="4" borderId="9" xfId="0" applyNumberFormat="1" applyFont="1" applyFill="1" applyBorder="1" applyAlignment="1"/>
    <xf numFmtId="2" fontId="1" fillId="4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/>
    <xf numFmtId="0" fontId="9" fillId="0" borderId="4" xfId="0" applyFont="1" applyBorder="1" applyAlignment="1"/>
    <xf numFmtId="0" fontId="2" fillId="0" borderId="5" xfId="0" applyFont="1" applyBorder="1"/>
    <xf numFmtId="0" fontId="1" fillId="0" borderId="1" xfId="0" applyFont="1" applyBorder="1" applyAlignme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8" fillId="0" borderId="4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0" xfId="0" applyFont="1" applyBorder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2" fontId="1" fillId="8" borderId="9" xfId="0" applyNumberFormat="1" applyFont="1" applyFill="1" applyBorder="1" applyAlignment="1">
      <alignment horizontal="center"/>
    </xf>
    <xf numFmtId="2" fontId="1" fillId="8" borderId="7" xfId="0" applyNumberFormat="1" applyFont="1" applyFill="1" applyBorder="1" applyAlignment="1">
      <alignment horizontal="center"/>
    </xf>
    <xf numFmtId="2" fontId="1" fillId="8" borderId="10" xfId="0" applyNumberFormat="1" applyFont="1" applyFill="1" applyBorder="1" applyAlignment="1">
      <alignment horizontal="center"/>
    </xf>
    <xf numFmtId="2" fontId="11" fillId="8" borderId="10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2" fontId="11" fillId="8" borderId="7" xfId="0" applyNumberFormat="1" applyFont="1" applyFill="1" applyBorder="1" applyAlignment="1">
      <alignment horizontal="center"/>
    </xf>
    <xf numFmtId="2" fontId="11" fillId="8" borderId="8" xfId="0" applyNumberFormat="1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2" fontId="1" fillId="8" borderId="8" xfId="0" applyNumberFormat="1" applyFont="1" applyFill="1" applyBorder="1" applyAlignment="1">
      <alignment horizontal="center"/>
    </xf>
    <xf numFmtId="2" fontId="1" fillId="8" borderId="3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 vertical="center" wrapText="1"/>
    </xf>
    <xf numFmtId="2" fontId="1" fillId="9" borderId="9" xfId="0" applyNumberFormat="1" applyFont="1" applyFill="1" applyBorder="1" applyAlignment="1">
      <alignment horizontal="center"/>
    </xf>
    <xf numFmtId="2" fontId="1" fillId="9" borderId="7" xfId="0" applyNumberFormat="1" applyFont="1" applyFill="1" applyBorder="1" applyAlignment="1">
      <alignment horizontal="center"/>
    </xf>
    <xf numFmtId="2" fontId="1" fillId="9" borderId="10" xfId="0" applyNumberFormat="1" applyFont="1" applyFill="1" applyBorder="1" applyAlignment="1">
      <alignment horizontal="center"/>
    </xf>
    <xf numFmtId="2" fontId="11" fillId="9" borderId="10" xfId="0" applyNumberFormat="1" applyFont="1" applyFill="1" applyBorder="1" applyAlignment="1">
      <alignment horizontal="center"/>
    </xf>
    <xf numFmtId="2" fontId="11" fillId="9" borderId="9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9"/>
  <sheetViews>
    <sheetView tabSelected="1" workbookViewId="0">
      <selection activeCell="L28" sqref="L28"/>
    </sheetView>
  </sheetViews>
  <sheetFormatPr defaultColWidth="17.28515625" defaultRowHeight="15" customHeight="1" x14ac:dyDescent="0.2"/>
  <cols>
    <col min="1" max="1" width="4.5703125" customWidth="1"/>
    <col min="2" max="2" width="43.5703125" customWidth="1"/>
    <col min="3" max="3" width="4.85546875" customWidth="1"/>
    <col min="4" max="4" width="9.42578125" customWidth="1"/>
    <col min="5" max="9" width="9.5703125" customWidth="1"/>
    <col min="10" max="10" width="19.7109375" customWidth="1"/>
    <col min="11" max="11" width="7.28515625" customWidth="1"/>
    <col min="12" max="13" width="10.85546875" customWidth="1"/>
    <col min="14" max="23" width="8.7109375" customWidth="1"/>
    <col min="24" max="26" width="16" customWidth="1"/>
  </cols>
  <sheetData>
    <row r="1" spans="1:26" ht="12.75" customHeight="1" x14ac:dyDescent="0.2">
      <c r="A1" s="157"/>
      <c r="B1" s="158"/>
      <c r="C1" s="1"/>
      <c r="D1" s="1"/>
      <c r="E1" s="1"/>
      <c r="F1" s="2"/>
      <c r="G1" s="157" t="s">
        <v>0</v>
      </c>
      <c r="H1" s="158"/>
      <c r="I1" s="158"/>
      <c r="J1" s="158"/>
      <c r="K1" s="4"/>
      <c r="L1" s="1"/>
      <c r="M1" s="1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157" t="s">
        <v>1</v>
      </c>
      <c r="B2" s="158"/>
      <c r="C2" s="1"/>
      <c r="D2" s="1"/>
      <c r="E2" s="1"/>
      <c r="F2" s="2"/>
      <c r="G2" s="157" t="s">
        <v>2</v>
      </c>
      <c r="H2" s="158"/>
      <c r="I2" s="158"/>
      <c r="J2" s="158"/>
      <c r="K2" s="4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 x14ac:dyDescent="0.2">
      <c r="A3" s="161" t="s">
        <v>3</v>
      </c>
      <c r="B3" s="160"/>
      <c r="C3" s="6"/>
      <c r="D3" s="6"/>
      <c r="E3" s="6"/>
      <c r="F3" s="6"/>
      <c r="G3" s="159" t="s">
        <v>4</v>
      </c>
      <c r="H3" s="160"/>
      <c r="I3" s="159" t="s">
        <v>5</v>
      </c>
      <c r="J3" s="160"/>
      <c r="K3" s="4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62" t="s">
        <v>6</v>
      </c>
      <c r="B4" s="160"/>
      <c r="C4" s="160"/>
      <c r="D4" s="160"/>
      <c r="E4" s="160"/>
      <c r="F4" s="160"/>
      <c r="G4" s="160"/>
      <c r="H4" s="160"/>
      <c r="I4" s="160"/>
      <c r="J4" s="160"/>
      <c r="K4" s="8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8"/>
      <c r="L5" s="2"/>
      <c r="M5" s="2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8.25" customHeight="1" x14ac:dyDescent="0.2">
      <c r="A6" s="168" t="s">
        <v>207</v>
      </c>
      <c r="B6" s="158"/>
      <c r="C6" s="158"/>
      <c r="D6" s="158"/>
      <c r="E6" s="158"/>
      <c r="F6" s="158"/>
      <c r="G6" s="158"/>
      <c r="H6" s="158"/>
      <c r="I6" s="158"/>
      <c r="J6" s="158"/>
      <c r="K6" s="2"/>
      <c r="L6" s="2"/>
      <c r="M6" s="2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67" t="s">
        <v>7</v>
      </c>
      <c r="B7" s="160"/>
      <c r="C7" s="160"/>
      <c r="D7" s="160"/>
      <c r="E7" s="160"/>
      <c r="F7" s="160"/>
      <c r="G7" s="160"/>
      <c r="H7" s="160"/>
      <c r="I7" s="160"/>
      <c r="J7" s="160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2"/>
      <c r="M8" s="2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.75" customHeight="1" x14ac:dyDescent="0.2">
      <c r="A9" s="1"/>
      <c r="B9" s="1"/>
      <c r="C9" s="4"/>
      <c r="D9" s="1"/>
      <c r="E9" s="1"/>
      <c r="F9" s="1"/>
      <c r="G9" s="169" t="s">
        <v>8</v>
      </c>
      <c r="H9" s="160"/>
      <c r="I9" s="160"/>
      <c r="J9" s="3">
        <f>J10+J11+J12+J13</f>
        <v>0</v>
      </c>
      <c r="K9" s="1"/>
      <c r="L9" s="7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"/>
      <c r="B10" s="1"/>
      <c r="C10" s="4"/>
      <c r="D10" s="1"/>
      <c r="E10" s="1"/>
      <c r="F10" s="1"/>
      <c r="G10" s="169" t="s">
        <v>9</v>
      </c>
      <c r="H10" s="160"/>
      <c r="I10" s="160"/>
      <c r="J10" s="3">
        <f>SUM(I23,I28,I41,I50,I62,I95,I113,I130,I148,I169,I181,I186,I191,I201,I214)</f>
        <v>0</v>
      </c>
      <c r="K10" s="1"/>
      <c r="L10" s="1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"/>
      <c r="B11" s="1"/>
      <c r="C11" s="4"/>
      <c r="D11" s="1"/>
      <c r="E11" s="1"/>
      <c r="F11" s="1"/>
      <c r="G11" s="169" t="s">
        <v>10</v>
      </c>
      <c r="H11" s="160"/>
      <c r="I11" s="160"/>
      <c r="J11" s="3">
        <f>SUM(I25,I33,I48,I55,I71,I100,I120,I140,I160,I177,H184,I189,I199,I212)</f>
        <v>0</v>
      </c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"/>
      <c r="B12" s="1"/>
      <c r="C12" s="4"/>
      <c r="D12" s="1"/>
      <c r="E12" s="1"/>
      <c r="F12" s="1"/>
      <c r="G12" s="169" t="s">
        <v>11</v>
      </c>
      <c r="H12" s="160"/>
      <c r="I12" s="160"/>
      <c r="J12" s="3">
        <f>J10*0.05</f>
        <v>0</v>
      </c>
      <c r="K12" s="9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"/>
      <c r="B13" s="1"/>
      <c r="C13" s="4"/>
      <c r="D13" s="1"/>
      <c r="E13" s="1"/>
      <c r="F13" s="1"/>
      <c r="G13" s="169" t="s">
        <v>12</v>
      </c>
      <c r="H13" s="160"/>
      <c r="I13" s="160"/>
      <c r="J13" s="3">
        <f>J11*0.05</f>
        <v>0</v>
      </c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1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5"/>
      <c r="B15" s="12"/>
      <c r="C15" s="12"/>
      <c r="D15" s="13" t="s">
        <v>13</v>
      </c>
      <c r="E15" s="13"/>
      <c r="F15" s="13"/>
      <c r="G15" s="13"/>
      <c r="H15" s="13"/>
      <c r="I15" s="13"/>
      <c r="J15" s="13"/>
      <c r="K15" s="1"/>
      <c r="L15" s="1"/>
      <c r="M15" s="1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">
      <c r="A17" s="169" t="s">
        <v>14</v>
      </c>
      <c r="B17" s="160"/>
      <c r="C17" s="160"/>
      <c r="D17" s="160"/>
      <c r="E17" s="14">
        <v>43157</v>
      </c>
      <c r="F17" s="15"/>
      <c r="G17" s="2"/>
      <c r="H17" s="9" t="s">
        <v>15</v>
      </c>
      <c r="I17" s="168"/>
      <c r="J17" s="158"/>
      <c r="K17" s="1"/>
      <c r="L17" s="1"/>
      <c r="M17" s="1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"/>
      <c r="L18" s="1"/>
      <c r="M18" s="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164" t="s">
        <v>16</v>
      </c>
      <c r="B19" s="164" t="s">
        <v>17</v>
      </c>
      <c r="C19" s="164" t="s">
        <v>18</v>
      </c>
      <c r="D19" s="164" t="s">
        <v>19</v>
      </c>
      <c r="E19" s="170" t="s">
        <v>20</v>
      </c>
      <c r="F19" s="156"/>
      <c r="G19" s="170" t="s">
        <v>21</v>
      </c>
      <c r="H19" s="156"/>
      <c r="I19" s="156"/>
      <c r="J19" s="164" t="s">
        <v>22</v>
      </c>
      <c r="K19" s="1"/>
      <c r="L19" s="1"/>
      <c r="M19" s="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9.25" customHeight="1" x14ac:dyDescent="0.2">
      <c r="A20" s="165"/>
      <c r="B20" s="165"/>
      <c r="C20" s="165"/>
      <c r="D20" s="165"/>
      <c r="E20" s="187" t="s">
        <v>23</v>
      </c>
      <c r="F20" s="17" t="s">
        <v>24</v>
      </c>
      <c r="G20" s="17" t="s">
        <v>23</v>
      </c>
      <c r="H20" s="17" t="s">
        <v>24</v>
      </c>
      <c r="I20" s="18" t="s">
        <v>25</v>
      </c>
      <c r="J20" s="165"/>
      <c r="K20" s="1"/>
      <c r="L20" s="1"/>
      <c r="M20" s="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3.25" customHeight="1" x14ac:dyDescent="0.2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  <c r="H21" s="19">
        <v>8</v>
      </c>
      <c r="I21" s="19">
        <v>9</v>
      </c>
      <c r="J21" s="19">
        <v>10</v>
      </c>
      <c r="K21" s="1"/>
      <c r="L21" s="1"/>
      <c r="M21" s="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163" t="s">
        <v>26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"/>
      <c r="L22" s="1"/>
      <c r="M22" s="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">
      <c r="A23" s="20">
        <v>1</v>
      </c>
      <c r="B23" s="21" t="s">
        <v>27</v>
      </c>
      <c r="C23" s="22" t="s">
        <v>28</v>
      </c>
      <c r="D23" s="22">
        <f>60.5016-1.8-1.8-3.6-1.8+5.4+17.1828-7.2</f>
        <v>66.884400000000014</v>
      </c>
      <c r="E23" s="188">
        <v>0</v>
      </c>
      <c r="F23" s="171"/>
      <c r="G23" s="23">
        <f t="shared" ref="G23:G24" si="0">E23*D23</f>
        <v>0</v>
      </c>
      <c r="H23" s="23"/>
      <c r="I23" s="23">
        <f>G23</f>
        <v>0</v>
      </c>
      <c r="J23" s="23"/>
      <c r="K23" s="1"/>
      <c r="L23" s="5"/>
      <c r="M23" s="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">
      <c r="A24" s="20">
        <v>2</v>
      </c>
      <c r="B24" s="21" t="s">
        <v>29</v>
      </c>
      <c r="C24" s="22" t="s">
        <v>30</v>
      </c>
      <c r="D24" s="22">
        <v>4</v>
      </c>
      <c r="E24" s="188">
        <v>0</v>
      </c>
      <c r="F24" s="171"/>
      <c r="G24" s="23">
        <f t="shared" si="0"/>
        <v>0</v>
      </c>
      <c r="H24" s="23"/>
      <c r="I24" s="24"/>
      <c r="J24" s="24"/>
      <c r="K24" s="1"/>
      <c r="L24" s="1"/>
      <c r="M24" s="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">
      <c r="A25" s="20">
        <v>3</v>
      </c>
      <c r="B25" s="25" t="s">
        <v>31</v>
      </c>
      <c r="C25" s="26" t="s">
        <v>30</v>
      </c>
      <c r="D25" s="26">
        <v>200</v>
      </c>
      <c r="E25" s="143"/>
      <c r="F25" s="172"/>
      <c r="G25" s="27"/>
      <c r="H25" s="27">
        <f t="shared" ref="H25:H26" si="1">F25*D25</f>
        <v>0</v>
      </c>
      <c r="I25" s="27">
        <f>H25+H26</f>
        <v>0</v>
      </c>
      <c r="J25" s="27"/>
      <c r="K25" s="1"/>
      <c r="L25" s="1"/>
      <c r="M25" s="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">
      <c r="A26" s="20">
        <v>4</v>
      </c>
      <c r="B26" s="25" t="s">
        <v>32</v>
      </c>
      <c r="C26" s="26" t="s">
        <v>30</v>
      </c>
      <c r="D26" s="26">
        <v>2</v>
      </c>
      <c r="E26" s="143"/>
      <c r="F26" s="173"/>
      <c r="G26" s="27"/>
      <c r="H26" s="28">
        <f t="shared" si="1"/>
        <v>0</v>
      </c>
      <c r="I26" s="28"/>
      <c r="J26" s="28"/>
      <c r="K26" s="1"/>
      <c r="L26" s="1"/>
      <c r="M26" s="1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155" t="s">
        <v>33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"/>
      <c r="L27" s="1"/>
      <c r="M27" s="1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">
      <c r="A28" s="29">
        <v>1</v>
      </c>
      <c r="B28" s="30" t="s">
        <v>34</v>
      </c>
      <c r="C28" s="31" t="s">
        <v>28</v>
      </c>
      <c r="D28" s="7">
        <f>148.4263+45.8631</f>
        <v>194.2894</v>
      </c>
      <c r="E28" s="189">
        <v>0</v>
      </c>
      <c r="F28" s="19"/>
      <c r="G28" s="19">
        <f t="shared" ref="G28:G32" si="2">E28*D28</f>
        <v>0</v>
      </c>
      <c r="H28" s="19"/>
      <c r="I28" s="19">
        <f>SUM(G28:G32)</f>
        <v>0</v>
      </c>
      <c r="J28" s="19"/>
      <c r="K28" s="1"/>
      <c r="L28" s="1"/>
      <c r="M28" s="1"/>
      <c r="N28" s="5"/>
      <c r="O28" s="3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">
      <c r="A29" s="29">
        <f t="shared" ref="A29:A34" si="3">1+A28</f>
        <v>2</v>
      </c>
      <c r="B29" s="33" t="s">
        <v>35</v>
      </c>
      <c r="C29" s="34" t="s">
        <v>28</v>
      </c>
      <c r="D29" s="34">
        <f>9.56+9+8.1</f>
        <v>26.660000000000004</v>
      </c>
      <c r="E29" s="190">
        <v>0</v>
      </c>
      <c r="F29" s="35"/>
      <c r="G29" s="36">
        <f t="shared" si="2"/>
        <v>0</v>
      </c>
      <c r="H29" s="35"/>
      <c r="I29" s="35"/>
      <c r="J29" s="19"/>
      <c r="K29" s="1"/>
      <c r="L29" s="1"/>
      <c r="M29" s="1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">
      <c r="A30" s="29">
        <f t="shared" si="3"/>
        <v>3</v>
      </c>
      <c r="B30" s="37" t="s">
        <v>36</v>
      </c>
      <c r="C30" s="38" t="s">
        <v>37</v>
      </c>
      <c r="D30" s="39">
        <v>12</v>
      </c>
      <c r="E30" s="191">
        <v>0</v>
      </c>
      <c r="F30" s="35"/>
      <c r="G30" s="40">
        <f t="shared" si="2"/>
        <v>0</v>
      </c>
      <c r="H30" s="35"/>
      <c r="I30" s="35"/>
      <c r="J30" s="35"/>
      <c r="K30" s="1"/>
      <c r="L30" s="1"/>
      <c r="M30" s="1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29">
        <f t="shared" si="3"/>
        <v>4</v>
      </c>
      <c r="B31" s="41" t="s">
        <v>38</v>
      </c>
      <c r="C31" s="38" t="s">
        <v>37</v>
      </c>
      <c r="D31" s="39">
        <v>27.5</v>
      </c>
      <c r="E31" s="191">
        <v>0</v>
      </c>
      <c r="F31" s="35"/>
      <c r="G31" s="40">
        <f t="shared" si="2"/>
        <v>0</v>
      </c>
      <c r="H31" s="35"/>
      <c r="I31" s="35"/>
      <c r="J31" s="35"/>
      <c r="K31" s="1"/>
      <c r="L31" s="1"/>
      <c r="M31" s="1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29">
        <f t="shared" si="3"/>
        <v>5</v>
      </c>
      <c r="B32" s="41" t="s">
        <v>39</v>
      </c>
      <c r="C32" s="31" t="s">
        <v>28</v>
      </c>
      <c r="D32" s="42">
        <f>8.8623+185.4271</f>
        <v>194.2894</v>
      </c>
      <c r="E32" s="189">
        <v>0</v>
      </c>
      <c r="F32" s="19"/>
      <c r="G32" s="19">
        <f t="shared" si="2"/>
        <v>0</v>
      </c>
      <c r="H32" s="19"/>
      <c r="I32" s="19"/>
      <c r="J32" s="19"/>
      <c r="K32" s="1"/>
      <c r="L32" s="1"/>
      <c r="M32" s="1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29">
        <f t="shared" si="3"/>
        <v>6</v>
      </c>
      <c r="B33" s="135" t="s">
        <v>40</v>
      </c>
      <c r="C33" s="43" t="s">
        <v>30</v>
      </c>
      <c r="D33" s="44">
        <v>6</v>
      </c>
      <c r="E33" s="144"/>
      <c r="F33" s="174"/>
      <c r="G33" s="47"/>
      <c r="H33" s="45">
        <f>F33*D33</f>
        <v>0</v>
      </c>
      <c r="I33" s="45">
        <f>SUM(H33:H39)</f>
        <v>0</v>
      </c>
      <c r="J33" s="45"/>
      <c r="K33" s="1"/>
      <c r="L33" s="48"/>
      <c r="M33" s="1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29">
        <f t="shared" si="3"/>
        <v>7</v>
      </c>
      <c r="B34" s="135" t="s">
        <v>41</v>
      </c>
      <c r="C34" s="50" t="s">
        <v>30</v>
      </c>
      <c r="D34" s="51">
        <v>9</v>
      </c>
      <c r="E34" s="145"/>
      <c r="F34" s="175"/>
      <c r="G34" s="52"/>
      <c r="H34" s="53">
        <f t="shared" ref="H34:H36" si="4">F34*D34</f>
        <v>0</v>
      </c>
      <c r="I34" s="52"/>
      <c r="J34" s="45"/>
      <c r="K34" s="1"/>
      <c r="L34" s="48"/>
      <c r="M34" s="1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29">
        <f t="shared" ref="A35:A39" si="5">A34+1</f>
        <v>8</v>
      </c>
      <c r="B35" s="54" t="s">
        <v>42</v>
      </c>
      <c r="C35" s="43" t="s">
        <v>30</v>
      </c>
      <c r="D35" s="44">
        <v>50</v>
      </c>
      <c r="E35" s="144"/>
      <c r="F35" s="174"/>
      <c r="G35" s="45"/>
      <c r="H35" s="45">
        <f t="shared" si="4"/>
        <v>0</v>
      </c>
      <c r="I35" s="45"/>
      <c r="J35" s="45"/>
      <c r="K35" s="1"/>
      <c r="L35" s="48"/>
      <c r="M35" s="1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29">
        <f t="shared" si="5"/>
        <v>9</v>
      </c>
      <c r="B36" s="134" t="s">
        <v>43</v>
      </c>
      <c r="C36" s="43" t="s">
        <v>30</v>
      </c>
      <c r="D36" s="44">
        <v>44</v>
      </c>
      <c r="E36" s="144"/>
      <c r="F36" s="174"/>
      <c r="G36" s="45"/>
      <c r="H36" s="45">
        <f t="shared" si="4"/>
        <v>0</v>
      </c>
      <c r="I36" s="45"/>
      <c r="J36" s="45"/>
      <c r="K36" s="1"/>
      <c r="L36" s="1"/>
      <c r="M36" s="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29">
        <f t="shared" si="5"/>
        <v>10</v>
      </c>
      <c r="B37" s="142" t="s">
        <v>44</v>
      </c>
      <c r="C37" s="55" t="s">
        <v>45</v>
      </c>
      <c r="D37" s="56">
        <v>12</v>
      </c>
      <c r="E37" s="145"/>
      <c r="F37" s="176"/>
      <c r="G37" s="52"/>
      <c r="H37" s="57">
        <f>D37*F37</f>
        <v>0</v>
      </c>
      <c r="I37" s="52"/>
      <c r="J37" s="52"/>
      <c r="K37" s="1"/>
      <c r="L37" s="48"/>
      <c r="M37" s="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29">
        <f t="shared" si="5"/>
        <v>11</v>
      </c>
      <c r="B38" s="58" t="s">
        <v>46</v>
      </c>
      <c r="C38" s="43" t="s">
        <v>30</v>
      </c>
      <c r="D38" s="44">
        <v>100</v>
      </c>
      <c r="E38" s="144"/>
      <c r="F38" s="174"/>
      <c r="G38" s="45"/>
      <c r="H38" s="45">
        <f t="shared" ref="H38:H39" si="6">F38*D38</f>
        <v>0</v>
      </c>
      <c r="I38" s="45"/>
      <c r="J38" s="45"/>
      <c r="K38" s="1"/>
      <c r="L38" s="48"/>
      <c r="M38" s="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29">
        <f t="shared" si="5"/>
        <v>12</v>
      </c>
      <c r="B39" s="59" t="s">
        <v>47</v>
      </c>
      <c r="C39" s="45" t="s">
        <v>30</v>
      </c>
      <c r="D39" s="44">
        <v>1</v>
      </c>
      <c r="E39" s="146"/>
      <c r="F39" s="174"/>
      <c r="G39" s="59"/>
      <c r="H39" s="45">
        <f t="shared" si="6"/>
        <v>0</v>
      </c>
      <c r="I39" s="59"/>
      <c r="J39" s="59"/>
      <c r="K39" s="1"/>
      <c r="L39" s="48"/>
      <c r="M39" s="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155" t="s">
        <v>48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"/>
      <c r="L40" s="48"/>
      <c r="M40" s="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29">
        <v>1</v>
      </c>
      <c r="B41" s="41" t="s">
        <v>49</v>
      </c>
      <c r="C41" s="31" t="s">
        <v>30</v>
      </c>
      <c r="D41" s="31">
        <v>11</v>
      </c>
      <c r="E41" s="189">
        <v>0</v>
      </c>
      <c r="F41" s="19"/>
      <c r="G41" s="19">
        <f t="shared" ref="G41:G47" si="7">E41*D41</f>
        <v>0</v>
      </c>
      <c r="H41" s="19"/>
      <c r="I41" s="19">
        <f>SUM(G41:G47)</f>
        <v>0</v>
      </c>
      <c r="J41" s="19"/>
      <c r="K41" s="1"/>
      <c r="L41" s="1"/>
      <c r="M41" s="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29">
        <f t="shared" ref="A42:A48" si="8">A41+1</f>
        <v>2</v>
      </c>
      <c r="B42" s="41" t="s">
        <v>50</v>
      </c>
      <c r="C42" s="31" t="s">
        <v>30</v>
      </c>
      <c r="D42" s="31">
        <v>13</v>
      </c>
      <c r="E42" s="189">
        <v>0</v>
      </c>
      <c r="F42" s="19"/>
      <c r="G42" s="19">
        <f t="shared" si="7"/>
        <v>0</v>
      </c>
      <c r="H42" s="19"/>
      <c r="I42" s="19"/>
      <c r="J42" s="19"/>
      <c r="K42" s="1"/>
      <c r="L42" s="1"/>
      <c r="M42" s="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29">
        <f t="shared" si="8"/>
        <v>3</v>
      </c>
      <c r="B43" s="41" t="s">
        <v>51</v>
      </c>
      <c r="C43" s="31" t="s">
        <v>30</v>
      </c>
      <c r="D43" s="31">
        <v>3</v>
      </c>
      <c r="E43" s="189">
        <v>0</v>
      </c>
      <c r="F43" s="19"/>
      <c r="G43" s="19">
        <f t="shared" si="7"/>
        <v>0</v>
      </c>
      <c r="H43" s="19"/>
      <c r="I43" s="19"/>
      <c r="J43" s="19"/>
      <c r="K43" s="1"/>
      <c r="L43" s="1"/>
      <c r="M43" s="1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9">
        <f t="shared" si="8"/>
        <v>4</v>
      </c>
      <c r="B44" s="41" t="s">
        <v>52</v>
      </c>
      <c r="C44" s="31" t="s">
        <v>37</v>
      </c>
      <c r="D44" s="31">
        <v>23</v>
      </c>
      <c r="E44" s="189">
        <v>0</v>
      </c>
      <c r="F44" s="19"/>
      <c r="G44" s="19">
        <f t="shared" si="7"/>
        <v>0</v>
      </c>
      <c r="H44" s="19"/>
      <c r="I44" s="19"/>
      <c r="J44" s="19"/>
      <c r="K44" s="1"/>
      <c r="L44" s="1"/>
      <c r="M44" s="1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29">
        <f t="shared" si="8"/>
        <v>5</v>
      </c>
      <c r="B45" s="41" t="s">
        <v>53</v>
      </c>
      <c r="C45" s="31" t="s">
        <v>30</v>
      </c>
      <c r="D45" s="31">
        <v>2</v>
      </c>
      <c r="E45" s="189">
        <v>0</v>
      </c>
      <c r="F45" s="19"/>
      <c r="G45" s="19">
        <f t="shared" si="7"/>
        <v>0</v>
      </c>
      <c r="H45" s="19"/>
      <c r="I45" s="19"/>
      <c r="J45" s="60"/>
      <c r="K45" s="1"/>
      <c r="L45" s="1"/>
      <c r="M45" s="1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29">
        <f t="shared" si="8"/>
        <v>6</v>
      </c>
      <c r="B46" s="41" t="s">
        <v>54</v>
      </c>
      <c r="C46" s="31" t="s">
        <v>30</v>
      </c>
      <c r="D46" s="31">
        <v>2</v>
      </c>
      <c r="E46" s="189">
        <v>0</v>
      </c>
      <c r="F46" s="19"/>
      <c r="G46" s="19">
        <f t="shared" si="7"/>
        <v>0</v>
      </c>
      <c r="H46" s="19"/>
      <c r="I46" s="19"/>
      <c r="J46" s="60"/>
      <c r="K46" s="1"/>
      <c r="L46" s="1"/>
      <c r="M46" s="1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29">
        <f t="shared" si="8"/>
        <v>7</v>
      </c>
      <c r="B47" s="41" t="s">
        <v>55</v>
      </c>
      <c r="C47" s="31" t="s">
        <v>30</v>
      </c>
      <c r="D47" s="31">
        <v>4</v>
      </c>
      <c r="E47" s="189">
        <v>0</v>
      </c>
      <c r="F47" s="19"/>
      <c r="G47" s="19">
        <f t="shared" si="7"/>
        <v>0</v>
      </c>
      <c r="H47" s="19"/>
      <c r="I47" s="19"/>
      <c r="J47" s="148" t="s">
        <v>56</v>
      </c>
      <c r="K47" s="1"/>
      <c r="L47" s="1"/>
      <c r="M47" s="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29">
        <f t="shared" si="8"/>
        <v>8</v>
      </c>
      <c r="B48" s="54" t="s">
        <v>57</v>
      </c>
      <c r="C48" s="44" t="s">
        <v>30</v>
      </c>
      <c r="D48" s="44">
        <v>1</v>
      </c>
      <c r="E48" s="147"/>
      <c r="F48" s="44"/>
      <c r="G48" s="47"/>
      <c r="H48" s="45">
        <f>F48*D48</f>
        <v>0</v>
      </c>
      <c r="I48" s="45">
        <f>H48</f>
        <v>0</v>
      </c>
      <c r="J48" s="61" t="s">
        <v>58</v>
      </c>
      <c r="K48" s="1"/>
      <c r="L48" s="1"/>
      <c r="M48" s="1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155" t="s">
        <v>59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"/>
      <c r="L49" s="48"/>
      <c r="M49" s="1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9">
        <v>1</v>
      </c>
      <c r="B50" s="41" t="s">
        <v>60</v>
      </c>
      <c r="C50" s="31" t="s">
        <v>28</v>
      </c>
      <c r="D50" s="34">
        <f t="shared" ref="D50:D51" si="9">4.85322+3.929352+1.75+2.376+3</f>
        <v>15.908571999999999</v>
      </c>
      <c r="E50" s="189">
        <v>0</v>
      </c>
      <c r="F50" s="62"/>
      <c r="G50" s="19">
        <f t="shared" ref="G50:G53" si="10">D50*E50</f>
        <v>0</v>
      </c>
      <c r="H50" s="19"/>
      <c r="I50" s="19">
        <f>SUM(G50:G54)</f>
        <v>0</v>
      </c>
      <c r="J50" s="19"/>
      <c r="K50" s="1"/>
      <c r="L50" s="1"/>
      <c r="M50" s="1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29">
        <f t="shared" ref="A51:A57" si="11">A50+1</f>
        <v>2</v>
      </c>
      <c r="B51" s="41" t="s">
        <v>61</v>
      </c>
      <c r="C51" s="31" t="s">
        <v>28</v>
      </c>
      <c r="D51" s="34">
        <f t="shared" si="9"/>
        <v>15.908571999999999</v>
      </c>
      <c r="E51" s="189">
        <v>0</v>
      </c>
      <c r="F51" s="62"/>
      <c r="G51" s="19">
        <f t="shared" si="10"/>
        <v>0</v>
      </c>
      <c r="H51" s="19"/>
      <c r="I51" s="19"/>
      <c r="J51" s="19"/>
      <c r="K51" s="1"/>
      <c r="L51" s="63"/>
      <c r="M51" s="1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29">
        <f t="shared" si="11"/>
        <v>3</v>
      </c>
      <c r="B52" s="33" t="s">
        <v>62</v>
      </c>
      <c r="C52" s="31" t="s">
        <v>28</v>
      </c>
      <c r="D52" s="64">
        <f>5.82+4.88</f>
        <v>10.7</v>
      </c>
      <c r="E52" s="189">
        <v>0</v>
      </c>
      <c r="F52" s="65"/>
      <c r="G52" s="19">
        <f t="shared" si="10"/>
        <v>0</v>
      </c>
      <c r="H52" s="35"/>
      <c r="I52" s="35"/>
      <c r="J52" s="66"/>
      <c r="K52" s="1"/>
      <c r="L52" s="1"/>
      <c r="M52" s="1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29">
        <f t="shared" si="11"/>
        <v>4</v>
      </c>
      <c r="B53" s="33" t="s">
        <v>63</v>
      </c>
      <c r="C53" s="31" t="s">
        <v>30</v>
      </c>
      <c r="D53" s="64">
        <v>2</v>
      </c>
      <c r="E53" s="190">
        <v>0</v>
      </c>
      <c r="F53" s="65"/>
      <c r="G53" s="19">
        <f t="shared" si="10"/>
        <v>0</v>
      </c>
      <c r="H53" s="35"/>
      <c r="I53" s="35"/>
      <c r="J53" s="66"/>
      <c r="K53" s="1"/>
      <c r="L53" s="1"/>
      <c r="M53" s="1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29">
        <f t="shared" si="11"/>
        <v>5</v>
      </c>
      <c r="B54" s="67" t="s">
        <v>64</v>
      </c>
      <c r="C54" s="34" t="s">
        <v>28</v>
      </c>
      <c r="D54" s="34">
        <f>15.908*1.1</f>
        <v>17.498799999999999</v>
      </c>
      <c r="E54" s="190">
        <v>0</v>
      </c>
      <c r="F54" s="65"/>
      <c r="G54" s="68">
        <f>E54*D54</f>
        <v>0</v>
      </c>
      <c r="H54" s="35"/>
      <c r="I54" s="35"/>
      <c r="J54" s="66"/>
      <c r="K54" s="1"/>
      <c r="L54" s="1"/>
      <c r="M54" s="1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29">
        <f t="shared" si="11"/>
        <v>6</v>
      </c>
      <c r="B55" s="49" t="s">
        <v>65</v>
      </c>
      <c r="C55" s="50" t="s">
        <v>30</v>
      </c>
      <c r="D55" s="51">
        <v>3</v>
      </c>
      <c r="E55" s="145"/>
      <c r="F55" s="177"/>
      <c r="G55" s="52"/>
      <c r="H55" s="53">
        <f t="shared" ref="H55:H60" si="12">F55*D55</f>
        <v>0</v>
      </c>
      <c r="I55" s="69">
        <f>SUM(H55:H60)</f>
        <v>0</v>
      </c>
      <c r="J55" s="45"/>
      <c r="K55" s="1"/>
      <c r="L55" s="1"/>
      <c r="M55" s="1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29">
        <f t="shared" si="11"/>
        <v>7</v>
      </c>
      <c r="B56" s="49" t="s">
        <v>41</v>
      </c>
      <c r="C56" s="50" t="s">
        <v>30</v>
      </c>
      <c r="D56" s="51">
        <v>5</v>
      </c>
      <c r="E56" s="145"/>
      <c r="F56" s="177"/>
      <c r="G56" s="52"/>
      <c r="H56" s="53">
        <f t="shared" si="12"/>
        <v>0</v>
      </c>
      <c r="I56" s="52"/>
      <c r="J56" s="45"/>
      <c r="K56" s="1"/>
      <c r="L56" s="1"/>
      <c r="M56" s="1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29">
        <f t="shared" si="11"/>
        <v>8</v>
      </c>
      <c r="B57" s="70" t="s">
        <v>66</v>
      </c>
      <c r="C57" s="50" t="s">
        <v>30</v>
      </c>
      <c r="D57" s="56">
        <v>17</v>
      </c>
      <c r="E57" s="149"/>
      <c r="F57" s="178"/>
      <c r="G57" s="71"/>
      <c r="H57" s="57">
        <f t="shared" si="12"/>
        <v>0</v>
      </c>
      <c r="I57" s="69"/>
      <c r="J57" s="69"/>
      <c r="K57" s="1"/>
      <c r="L57" s="48"/>
      <c r="M57" s="1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29">
        <f>A56+1</f>
        <v>8</v>
      </c>
      <c r="B58" s="54" t="s">
        <v>67</v>
      </c>
      <c r="C58" s="43" t="s">
        <v>30</v>
      </c>
      <c r="D58" s="44">
        <v>1</v>
      </c>
      <c r="E58" s="144"/>
      <c r="F58" s="179"/>
      <c r="G58" s="72"/>
      <c r="H58" s="45">
        <f t="shared" si="12"/>
        <v>0</v>
      </c>
      <c r="I58" s="45"/>
      <c r="J58" s="45"/>
      <c r="K58" s="1"/>
      <c r="L58" s="48"/>
      <c r="M58" s="1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29">
        <f t="shared" ref="A59:A60" si="13">A58+1</f>
        <v>9</v>
      </c>
      <c r="B59" s="54" t="s">
        <v>68</v>
      </c>
      <c r="C59" s="43" t="s">
        <v>30</v>
      </c>
      <c r="D59" s="44">
        <v>8</v>
      </c>
      <c r="E59" s="144"/>
      <c r="F59" s="179"/>
      <c r="G59" s="45"/>
      <c r="H59" s="45">
        <f t="shared" si="12"/>
        <v>0</v>
      </c>
      <c r="I59" s="45"/>
      <c r="J59" s="45"/>
      <c r="K59" s="1"/>
      <c r="L59" s="48"/>
      <c r="M59" s="1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29">
        <f t="shared" si="13"/>
        <v>10</v>
      </c>
      <c r="B60" s="54" t="s">
        <v>69</v>
      </c>
      <c r="C60" s="43" t="s">
        <v>30</v>
      </c>
      <c r="D60" s="44">
        <f>64+16</f>
        <v>80</v>
      </c>
      <c r="E60" s="144"/>
      <c r="F60" s="179"/>
      <c r="G60" s="45"/>
      <c r="H60" s="45">
        <f t="shared" si="12"/>
        <v>0</v>
      </c>
      <c r="I60" s="45"/>
      <c r="J60" s="45"/>
      <c r="K60" s="1"/>
      <c r="L60" s="48"/>
      <c r="M60" s="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155" t="s">
        <v>70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"/>
      <c r="L61" s="1"/>
      <c r="M61" s="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29">
        <v>1</v>
      </c>
      <c r="B62" s="41" t="s">
        <v>71</v>
      </c>
      <c r="C62" s="31" t="s">
        <v>30</v>
      </c>
      <c r="D62" s="31">
        <v>132</v>
      </c>
      <c r="E62" s="189">
        <v>0</v>
      </c>
      <c r="F62" s="19"/>
      <c r="G62" s="19">
        <f t="shared" ref="G62:G70" si="14">E62*D62</f>
        <v>0</v>
      </c>
      <c r="H62" s="19"/>
      <c r="I62" s="19">
        <f>SUM(G62:G70)</f>
        <v>0</v>
      </c>
      <c r="J62" s="19"/>
      <c r="K62" s="1"/>
      <c r="L62" s="63"/>
      <c r="M62" s="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29">
        <f t="shared" ref="A63:A93" si="15">A62+1</f>
        <v>2</v>
      </c>
      <c r="B63" s="41" t="s">
        <v>72</v>
      </c>
      <c r="C63" s="31" t="s">
        <v>30</v>
      </c>
      <c r="D63" s="31">
        <v>1</v>
      </c>
      <c r="E63" s="189">
        <v>0</v>
      </c>
      <c r="F63" s="19"/>
      <c r="G63" s="19">
        <f t="shared" si="14"/>
        <v>0</v>
      </c>
      <c r="H63" s="19"/>
      <c r="I63" s="19"/>
      <c r="J63" s="19"/>
      <c r="K63" s="1"/>
      <c r="L63" s="63"/>
      <c r="M63" s="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29">
        <f t="shared" si="15"/>
        <v>3</v>
      </c>
      <c r="B64" s="41" t="s">
        <v>73</v>
      </c>
      <c r="C64" s="31" t="s">
        <v>37</v>
      </c>
      <c r="D64" s="31">
        <f>58*1.5+10</f>
        <v>97</v>
      </c>
      <c r="E64" s="189">
        <v>0</v>
      </c>
      <c r="F64" s="19"/>
      <c r="G64" s="19">
        <f t="shared" si="14"/>
        <v>0</v>
      </c>
      <c r="H64" s="19"/>
      <c r="I64" s="19"/>
      <c r="J64" s="19"/>
      <c r="K64" s="1"/>
      <c r="L64" s="63"/>
      <c r="M64" s="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29">
        <f t="shared" si="15"/>
        <v>4</v>
      </c>
      <c r="B65" s="41" t="s">
        <v>74</v>
      </c>
      <c r="C65" s="31" t="s">
        <v>30</v>
      </c>
      <c r="D65" s="31">
        <v>27</v>
      </c>
      <c r="E65" s="189">
        <v>0</v>
      </c>
      <c r="F65" s="19"/>
      <c r="G65" s="19">
        <f t="shared" si="14"/>
        <v>0</v>
      </c>
      <c r="H65" s="19"/>
      <c r="I65" s="19"/>
      <c r="J65" s="19"/>
      <c r="K65" s="1"/>
      <c r="L65" s="63"/>
      <c r="M65" s="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29">
        <f t="shared" si="15"/>
        <v>5</v>
      </c>
      <c r="B66" s="41" t="s">
        <v>75</v>
      </c>
      <c r="C66" s="31" t="s">
        <v>30</v>
      </c>
      <c r="D66" s="31">
        <v>5</v>
      </c>
      <c r="E66" s="189">
        <v>0</v>
      </c>
      <c r="F66" s="19"/>
      <c r="G66" s="19">
        <f t="shared" si="14"/>
        <v>0</v>
      </c>
      <c r="H66" s="19"/>
      <c r="I66" s="19"/>
      <c r="J66" s="19"/>
      <c r="K66" s="1"/>
      <c r="L66" s="63"/>
      <c r="M66" s="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29">
        <f t="shared" si="15"/>
        <v>6</v>
      </c>
      <c r="B67" s="41" t="s">
        <v>76</v>
      </c>
      <c r="C67" s="31" t="s">
        <v>30</v>
      </c>
      <c r="D67" s="31">
        <v>1</v>
      </c>
      <c r="E67" s="189">
        <v>0</v>
      </c>
      <c r="F67" s="19"/>
      <c r="G67" s="19">
        <f t="shared" si="14"/>
        <v>0</v>
      </c>
      <c r="H67" s="19"/>
      <c r="I67" s="19"/>
      <c r="J67" s="19"/>
      <c r="K67" s="1"/>
      <c r="L67" s="63"/>
      <c r="M67" s="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29">
        <f t="shared" si="15"/>
        <v>7</v>
      </c>
      <c r="B68" s="67" t="s">
        <v>77</v>
      </c>
      <c r="C68" s="34" t="s">
        <v>78</v>
      </c>
      <c r="D68" s="64">
        <v>19.25</v>
      </c>
      <c r="E68" s="190">
        <v>0</v>
      </c>
      <c r="F68" s="35"/>
      <c r="G68" s="36">
        <f t="shared" si="14"/>
        <v>0</v>
      </c>
      <c r="H68" s="35"/>
      <c r="I68" s="36"/>
      <c r="J68" s="35"/>
      <c r="K68" s="1"/>
      <c r="L68" s="63"/>
      <c r="M68" s="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29">
        <f t="shared" si="15"/>
        <v>8</v>
      </c>
      <c r="B69" s="73" t="s">
        <v>79</v>
      </c>
      <c r="C69" s="31" t="s">
        <v>37</v>
      </c>
      <c r="D69" s="31">
        <v>965</v>
      </c>
      <c r="E69" s="189">
        <v>0</v>
      </c>
      <c r="F69" s="19"/>
      <c r="G69" s="19">
        <f t="shared" si="14"/>
        <v>0</v>
      </c>
      <c r="H69" s="19"/>
      <c r="I69" s="19"/>
      <c r="J69" s="19"/>
      <c r="K69" s="1"/>
      <c r="L69" s="63"/>
      <c r="M69" s="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29">
        <f t="shared" si="15"/>
        <v>9</v>
      </c>
      <c r="B70" s="73" t="s">
        <v>80</v>
      </c>
      <c r="C70" s="31" t="s">
        <v>37</v>
      </c>
      <c r="D70" s="31">
        <f>160</f>
        <v>160</v>
      </c>
      <c r="E70" s="189">
        <v>0</v>
      </c>
      <c r="F70" s="19"/>
      <c r="G70" s="19">
        <f t="shared" si="14"/>
        <v>0</v>
      </c>
      <c r="H70" s="19"/>
      <c r="I70" s="19"/>
      <c r="J70" s="19"/>
      <c r="K70" s="1"/>
      <c r="L70" s="63"/>
      <c r="M70" s="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29">
        <f t="shared" si="15"/>
        <v>10</v>
      </c>
      <c r="B71" s="59" t="s">
        <v>81</v>
      </c>
      <c r="C71" s="45" t="s">
        <v>37</v>
      </c>
      <c r="D71" s="44">
        <v>400</v>
      </c>
      <c r="E71" s="146"/>
      <c r="F71" s="180"/>
      <c r="G71" s="59"/>
      <c r="H71" s="45">
        <f t="shared" ref="H71:H93" si="16">F71*D71</f>
        <v>0</v>
      </c>
      <c r="I71" s="45">
        <f>SUM(H71:H93)</f>
        <v>0</v>
      </c>
      <c r="J71" s="59"/>
      <c r="K71" s="1"/>
      <c r="L71" s="63"/>
      <c r="M71" s="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29">
        <f t="shared" si="15"/>
        <v>11</v>
      </c>
      <c r="B72" s="74" t="s">
        <v>82</v>
      </c>
      <c r="C72" s="45" t="s">
        <v>37</v>
      </c>
      <c r="D72" s="44">
        <v>40</v>
      </c>
      <c r="E72" s="146"/>
      <c r="F72" s="179"/>
      <c r="G72" s="59"/>
      <c r="H72" s="45">
        <f t="shared" si="16"/>
        <v>0</v>
      </c>
      <c r="I72" s="59"/>
      <c r="J72" s="59"/>
      <c r="K72" s="1"/>
      <c r="L72" s="75"/>
      <c r="M72" s="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29">
        <f t="shared" si="15"/>
        <v>12</v>
      </c>
      <c r="B73" s="59" t="s">
        <v>83</v>
      </c>
      <c r="C73" s="45" t="s">
        <v>37</v>
      </c>
      <c r="D73" s="44">
        <v>500</v>
      </c>
      <c r="E73" s="146"/>
      <c r="F73" s="180"/>
      <c r="G73" s="59"/>
      <c r="H73" s="45">
        <f t="shared" si="16"/>
        <v>0</v>
      </c>
      <c r="I73" s="59"/>
      <c r="J73" s="59"/>
      <c r="K73" s="1"/>
      <c r="L73" s="75"/>
      <c r="M73" s="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29">
        <f t="shared" si="15"/>
        <v>13</v>
      </c>
      <c r="B74" s="76" t="s">
        <v>84</v>
      </c>
      <c r="C74" s="53" t="s">
        <v>37</v>
      </c>
      <c r="D74" s="51">
        <v>10</v>
      </c>
      <c r="E74" s="145"/>
      <c r="F74" s="181"/>
      <c r="G74" s="52"/>
      <c r="H74" s="53">
        <f t="shared" si="16"/>
        <v>0</v>
      </c>
      <c r="I74" s="52"/>
      <c r="J74" s="52"/>
      <c r="K74" s="1"/>
      <c r="L74" s="63"/>
      <c r="M74" s="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29">
        <f t="shared" si="15"/>
        <v>14</v>
      </c>
      <c r="B75" s="77" t="s">
        <v>85</v>
      </c>
      <c r="C75" s="28" t="s">
        <v>37</v>
      </c>
      <c r="D75" s="26">
        <v>15</v>
      </c>
      <c r="E75" s="150"/>
      <c r="F75" s="182"/>
      <c r="G75" s="78"/>
      <c r="H75" s="28">
        <f t="shared" si="16"/>
        <v>0</v>
      </c>
      <c r="I75" s="78"/>
      <c r="J75" s="78"/>
      <c r="K75" s="1"/>
      <c r="L75" s="63"/>
      <c r="M75" s="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29">
        <f t="shared" si="15"/>
        <v>15</v>
      </c>
      <c r="B76" s="134" t="s">
        <v>86</v>
      </c>
      <c r="C76" s="45" t="s">
        <v>37</v>
      </c>
      <c r="D76" s="44">
        <v>60</v>
      </c>
      <c r="E76" s="146"/>
      <c r="F76" s="174"/>
      <c r="G76" s="59"/>
      <c r="H76" s="45">
        <f t="shared" si="16"/>
        <v>0</v>
      </c>
      <c r="I76" s="59"/>
      <c r="J76" s="59"/>
      <c r="K76" s="1"/>
      <c r="L76" s="63"/>
      <c r="M76" s="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29">
        <f t="shared" si="15"/>
        <v>16</v>
      </c>
      <c r="B77" s="135" t="s">
        <v>87</v>
      </c>
      <c r="C77" s="45" t="s">
        <v>37</v>
      </c>
      <c r="D77" s="44">
        <v>100</v>
      </c>
      <c r="E77" s="146"/>
      <c r="F77" s="174"/>
      <c r="G77" s="59"/>
      <c r="H77" s="45">
        <f t="shared" si="16"/>
        <v>0</v>
      </c>
      <c r="I77" s="59"/>
      <c r="J77" s="59"/>
      <c r="K77" s="1"/>
      <c r="L77" s="63"/>
      <c r="M77" s="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29">
        <f t="shared" si="15"/>
        <v>17</v>
      </c>
      <c r="B78" s="135" t="s">
        <v>88</v>
      </c>
      <c r="C78" s="53" t="s">
        <v>89</v>
      </c>
      <c r="D78" s="51">
        <v>1</v>
      </c>
      <c r="E78" s="145"/>
      <c r="F78" s="175"/>
      <c r="G78" s="52"/>
      <c r="H78" s="53">
        <f t="shared" si="16"/>
        <v>0</v>
      </c>
      <c r="I78" s="52"/>
      <c r="J78" s="52"/>
      <c r="K78" s="1"/>
      <c r="L78" s="63"/>
      <c r="M78" s="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29">
        <f t="shared" si="15"/>
        <v>18</v>
      </c>
      <c r="B79" s="76" t="s">
        <v>90</v>
      </c>
      <c r="C79" s="53" t="s">
        <v>89</v>
      </c>
      <c r="D79" s="51">
        <v>2</v>
      </c>
      <c r="E79" s="145"/>
      <c r="F79" s="175"/>
      <c r="G79" s="52"/>
      <c r="H79" s="53">
        <f t="shared" si="16"/>
        <v>0</v>
      </c>
      <c r="I79" s="52"/>
      <c r="J79" s="52"/>
      <c r="K79" s="1"/>
      <c r="L79" s="63"/>
      <c r="M79" s="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29">
        <f t="shared" si="15"/>
        <v>19</v>
      </c>
      <c r="B80" s="70" t="s">
        <v>91</v>
      </c>
      <c r="C80" s="53" t="s">
        <v>89</v>
      </c>
      <c r="D80" s="51">
        <v>2</v>
      </c>
      <c r="E80" s="145"/>
      <c r="F80" s="175"/>
      <c r="G80" s="52"/>
      <c r="H80" s="53">
        <f t="shared" si="16"/>
        <v>0</v>
      </c>
      <c r="I80" s="52"/>
      <c r="J80" s="59"/>
      <c r="K80" s="1"/>
      <c r="L80" s="63"/>
      <c r="M80" s="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29">
        <f t="shared" si="15"/>
        <v>20</v>
      </c>
      <c r="B81" s="70" t="s">
        <v>92</v>
      </c>
      <c r="C81" s="53" t="s">
        <v>89</v>
      </c>
      <c r="D81" s="51">
        <v>1</v>
      </c>
      <c r="E81" s="145"/>
      <c r="F81" s="175"/>
      <c r="G81" s="52"/>
      <c r="H81" s="53">
        <f t="shared" si="16"/>
        <v>0</v>
      </c>
      <c r="I81" s="52"/>
      <c r="J81" s="59"/>
      <c r="K81" s="1"/>
      <c r="L81" s="63"/>
      <c r="M81" s="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29">
        <f t="shared" si="15"/>
        <v>21</v>
      </c>
      <c r="B82" s="59" t="s">
        <v>93</v>
      </c>
      <c r="C82" s="45" t="s">
        <v>30</v>
      </c>
      <c r="D82" s="44">
        <v>132</v>
      </c>
      <c r="E82" s="146"/>
      <c r="F82" s="174"/>
      <c r="G82" s="59"/>
      <c r="H82" s="45">
        <f t="shared" si="16"/>
        <v>0</v>
      </c>
      <c r="I82" s="59"/>
      <c r="J82" s="59"/>
      <c r="K82" s="1"/>
      <c r="L82" s="63"/>
      <c r="M82" s="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29">
        <f t="shared" si="15"/>
        <v>22</v>
      </c>
      <c r="B83" s="136" t="s">
        <v>94</v>
      </c>
      <c r="C83" s="80" t="s">
        <v>30</v>
      </c>
      <c r="D83" s="44">
        <v>1</v>
      </c>
      <c r="E83" s="146"/>
      <c r="F83" s="181"/>
      <c r="G83" s="76"/>
      <c r="H83" s="45">
        <f t="shared" si="16"/>
        <v>0</v>
      </c>
      <c r="I83" s="59"/>
      <c r="J83" s="59"/>
      <c r="K83" s="1"/>
      <c r="L83" s="63"/>
      <c r="M83" s="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29">
        <f t="shared" si="15"/>
        <v>23</v>
      </c>
      <c r="B84" s="59" t="s">
        <v>95</v>
      </c>
      <c r="C84" s="45" t="s">
        <v>30</v>
      </c>
      <c r="D84" s="44">
        <v>14</v>
      </c>
      <c r="E84" s="146"/>
      <c r="F84" s="180"/>
      <c r="G84" s="59"/>
      <c r="H84" s="45">
        <f t="shared" si="16"/>
        <v>0</v>
      </c>
      <c r="I84" s="59"/>
      <c r="J84" s="59"/>
      <c r="K84" s="1"/>
      <c r="L84" s="63"/>
      <c r="M84" s="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29">
        <f t="shared" si="15"/>
        <v>24</v>
      </c>
      <c r="B85" s="59" t="s">
        <v>96</v>
      </c>
      <c r="C85" s="45" t="s">
        <v>30</v>
      </c>
      <c r="D85" s="44">
        <v>12</v>
      </c>
      <c r="E85" s="146"/>
      <c r="F85" s="183"/>
      <c r="G85" s="59"/>
      <c r="H85" s="45">
        <f t="shared" si="16"/>
        <v>0</v>
      </c>
      <c r="I85" s="59"/>
      <c r="J85" s="59"/>
      <c r="K85" s="1"/>
      <c r="L85" s="63"/>
      <c r="M85" s="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29">
        <f t="shared" si="15"/>
        <v>25</v>
      </c>
      <c r="B86" s="59" t="s">
        <v>97</v>
      </c>
      <c r="C86" s="45" t="s">
        <v>30</v>
      </c>
      <c r="D86" s="44">
        <v>1</v>
      </c>
      <c r="E86" s="146"/>
      <c r="F86" s="183"/>
      <c r="G86" s="59"/>
      <c r="H86" s="45">
        <f t="shared" si="16"/>
        <v>0</v>
      </c>
      <c r="I86" s="59"/>
      <c r="J86" s="59"/>
      <c r="K86" s="1"/>
      <c r="L86" s="63"/>
      <c r="M86" s="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29">
        <f t="shared" si="15"/>
        <v>26</v>
      </c>
      <c r="B87" s="81" t="s">
        <v>98</v>
      </c>
      <c r="C87" s="45" t="s">
        <v>30</v>
      </c>
      <c r="D87" s="44">
        <v>1</v>
      </c>
      <c r="E87" s="146"/>
      <c r="F87" s="183"/>
      <c r="G87" s="59"/>
      <c r="H87" s="45">
        <f t="shared" si="16"/>
        <v>0</v>
      </c>
      <c r="I87" s="59"/>
      <c r="J87" s="59"/>
      <c r="K87" s="1"/>
      <c r="L87" s="63"/>
      <c r="M87" s="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29">
        <f t="shared" si="15"/>
        <v>27</v>
      </c>
      <c r="B88" s="81" t="s">
        <v>99</v>
      </c>
      <c r="C88" s="45" t="s">
        <v>30</v>
      </c>
      <c r="D88" s="44">
        <v>1</v>
      </c>
      <c r="E88" s="146"/>
      <c r="F88" s="183"/>
      <c r="G88" s="59"/>
      <c r="H88" s="45">
        <f t="shared" si="16"/>
        <v>0</v>
      </c>
      <c r="I88" s="59"/>
      <c r="J88" s="59"/>
      <c r="K88" s="1"/>
      <c r="L88" s="63"/>
      <c r="M88" s="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29">
        <f t="shared" si="15"/>
        <v>28</v>
      </c>
      <c r="B89" s="54" t="s">
        <v>100</v>
      </c>
      <c r="C89" s="45" t="s">
        <v>30</v>
      </c>
      <c r="D89" s="44">
        <v>4</v>
      </c>
      <c r="E89" s="146"/>
      <c r="F89" s="182"/>
      <c r="G89" s="59"/>
      <c r="H89" s="45">
        <f t="shared" si="16"/>
        <v>0</v>
      </c>
      <c r="I89" s="59"/>
      <c r="J89" s="59"/>
      <c r="K89" s="1"/>
      <c r="L89" s="63"/>
      <c r="M89" s="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29">
        <f t="shared" si="15"/>
        <v>29</v>
      </c>
      <c r="B90" s="54" t="s">
        <v>101</v>
      </c>
      <c r="C90" s="45" t="s">
        <v>30</v>
      </c>
      <c r="D90" s="44">
        <v>1</v>
      </c>
      <c r="E90" s="146"/>
      <c r="F90" s="182"/>
      <c r="G90" s="59"/>
      <c r="H90" s="45">
        <f t="shared" si="16"/>
        <v>0</v>
      </c>
      <c r="I90" s="59"/>
      <c r="J90" s="59"/>
      <c r="K90" s="1"/>
      <c r="L90" s="63"/>
      <c r="M90" s="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29">
        <f t="shared" si="15"/>
        <v>30</v>
      </c>
      <c r="B91" s="135" t="s">
        <v>102</v>
      </c>
      <c r="C91" s="45" t="s">
        <v>30</v>
      </c>
      <c r="D91" s="44">
        <v>1</v>
      </c>
      <c r="E91" s="146"/>
      <c r="F91" s="182"/>
      <c r="G91" s="59"/>
      <c r="H91" s="45">
        <f t="shared" si="16"/>
        <v>0</v>
      </c>
      <c r="I91" s="59"/>
      <c r="J91" s="59"/>
      <c r="K91" s="1"/>
      <c r="L91" s="63"/>
      <c r="M91" s="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29">
        <f t="shared" si="15"/>
        <v>31</v>
      </c>
      <c r="B92" s="136" t="s">
        <v>103</v>
      </c>
      <c r="C92" s="45" t="s">
        <v>30</v>
      </c>
      <c r="D92" s="44">
        <v>1</v>
      </c>
      <c r="E92" s="146"/>
      <c r="F92" s="174"/>
      <c r="G92" s="59"/>
      <c r="H92" s="45">
        <f t="shared" si="16"/>
        <v>0</v>
      </c>
      <c r="I92" s="59"/>
      <c r="J92" s="59"/>
      <c r="K92" s="1"/>
      <c r="L92" s="63"/>
      <c r="M92" s="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29">
        <f t="shared" si="15"/>
        <v>32</v>
      </c>
      <c r="B93" s="59" t="s">
        <v>47</v>
      </c>
      <c r="C93" s="45" t="s">
        <v>30</v>
      </c>
      <c r="D93" s="44">
        <v>1</v>
      </c>
      <c r="E93" s="146"/>
      <c r="F93" s="174"/>
      <c r="G93" s="59"/>
      <c r="H93" s="45">
        <f t="shared" si="16"/>
        <v>0</v>
      </c>
      <c r="I93" s="59"/>
      <c r="J93" s="59"/>
      <c r="K93" s="1"/>
      <c r="L93" s="63"/>
      <c r="M93" s="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155" t="s">
        <v>104</v>
      </c>
      <c r="B94" s="156"/>
      <c r="C94" s="156"/>
      <c r="D94" s="156"/>
      <c r="E94" s="156"/>
      <c r="F94" s="156"/>
      <c r="G94" s="156"/>
      <c r="H94" s="156"/>
      <c r="I94" s="156"/>
      <c r="J94" s="166"/>
      <c r="K94" s="1"/>
      <c r="L94" s="63"/>
      <c r="M94" s="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82">
        <v>1</v>
      </c>
      <c r="B95" s="83" t="s">
        <v>105</v>
      </c>
      <c r="C95" s="84" t="s">
        <v>28</v>
      </c>
      <c r="D95" s="22">
        <f>49.3274+3.2</f>
        <v>52.5274</v>
      </c>
      <c r="E95" s="188">
        <v>0</v>
      </c>
      <c r="F95" s="83"/>
      <c r="G95" s="85">
        <f t="shared" ref="G95:G99" si="17">E95*D95</f>
        <v>0</v>
      </c>
      <c r="H95" s="83"/>
      <c r="I95" s="85">
        <f>SUM(G95:G99)</f>
        <v>0</v>
      </c>
      <c r="J95" s="83"/>
      <c r="K95" s="1"/>
      <c r="L95" s="63"/>
      <c r="M95" s="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86">
        <f t="shared" ref="A96:A99" si="18">1+A95</f>
        <v>2</v>
      </c>
      <c r="B96" s="87" t="s">
        <v>106</v>
      </c>
      <c r="C96" s="84" t="s">
        <v>28</v>
      </c>
      <c r="D96" s="84">
        <f>49.3274+11.8224</f>
        <v>61.149799999999999</v>
      </c>
      <c r="E96" s="188">
        <v>0</v>
      </c>
      <c r="F96" s="83"/>
      <c r="G96" s="85">
        <f t="shared" si="17"/>
        <v>0</v>
      </c>
      <c r="H96" s="83"/>
      <c r="I96" s="83"/>
      <c r="J96" s="83"/>
      <c r="K96" s="1"/>
      <c r="L96" s="63"/>
      <c r="M96" s="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86">
        <f t="shared" si="18"/>
        <v>3</v>
      </c>
      <c r="B97" s="83" t="s">
        <v>107</v>
      </c>
      <c r="C97" s="84" t="s">
        <v>28</v>
      </c>
      <c r="D97" s="84">
        <f>61.1498*2</f>
        <v>122.2996</v>
      </c>
      <c r="E97" s="188">
        <v>0</v>
      </c>
      <c r="F97" s="83"/>
      <c r="G97" s="85">
        <f t="shared" si="17"/>
        <v>0</v>
      </c>
      <c r="H97" s="83"/>
      <c r="I97" s="83"/>
      <c r="J97" s="83"/>
      <c r="K97" s="1"/>
      <c r="L97" s="63"/>
      <c r="M97" s="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86">
        <f t="shared" si="18"/>
        <v>4</v>
      </c>
      <c r="B98" s="83" t="s">
        <v>108</v>
      </c>
      <c r="C98" s="84" t="s">
        <v>30</v>
      </c>
      <c r="D98" s="22">
        <v>3</v>
      </c>
      <c r="E98" s="188">
        <v>0</v>
      </c>
      <c r="F98" s="83"/>
      <c r="G98" s="85">
        <f t="shared" si="17"/>
        <v>0</v>
      </c>
      <c r="H98" s="83"/>
      <c r="I98" s="83"/>
      <c r="J98" s="83"/>
      <c r="K98" s="1"/>
      <c r="L98" s="63"/>
      <c r="M98" s="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86">
        <f t="shared" si="18"/>
        <v>5</v>
      </c>
      <c r="B99" s="83" t="s">
        <v>109</v>
      </c>
      <c r="C99" s="84" t="s">
        <v>28</v>
      </c>
      <c r="D99" s="84">
        <f>6.0687+2.43+3.3237</f>
        <v>11.8224</v>
      </c>
      <c r="E99" s="188">
        <v>0</v>
      </c>
      <c r="F99" s="83"/>
      <c r="G99" s="85">
        <f t="shared" si="17"/>
        <v>0</v>
      </c>
      <c r="H99" s="83"/>
      <c r="I99" s="83"/>
      <c r="J99" s="83"/>
      <c r="K99" s="1"/>
      <c r="L99" s="63"/>
      <c r="M99" s="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82">
        <f t="shared" ref="A100:A111" si="19">A99+1</f>
        <v>6</v>
      </c>
      <c r="B100" s="88" t="s">
        <v>110</v>
      </c>
      <c r="C100" s="89" t="s">
        <v>30</v>
      </c>
      <c r="D100" s="26">
        <v>100</v>
      </c>
      <c r="E100" s="150"/>
      <c r="F100" s="173"/>
      <c r="G100" s="90"/>
      <c r="H100" s="89">
        <f t="shared" ref="H100:H111" si="20">F100*D100</f>
        <v>0</v>
      </c>
      <c r="I100" s="89">
        <f>SUM(H100:H111)</f>
        <v>0</v>
      </c>
      <c r="J100" s="90"/>
      <c r="K100" s="1"/>
      <c r="L100" s="63"/>
      <c r="M100" s="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82">
        <f t="shared" si="19"/>
        <v>7</v>
      </c>
      <c r="B101" s="137" t="s">
        <v>111</v>
      </c>
      <c r="C101" s="89" t="s">
        <v>30</v>
      </c>
      <c r="D101" s="26">
        <v>21</v>
      </c>
      <c r="E101" s="150"/>
      <c r="F101" s="173"/>
      <c r="G101" s="90"/>
      <c r="H101" s="89">
        <f t="shared" si="20"/>
        <v>0</v>
      </c>
      <c r="I101" s="90"/>
      <c r="J101" s="90"/>
      <c r="K101" s="1"/>
      <c r="L101" s="63"/>
      <c r="M101" s="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82">
        <f t="shared" si="19"/>
        <v>8</v>
      </c>
      <c r="B102" s="138" t="s">
        <v>112</v>
      </c>
      <c r="C102" s="89" t="s">
        <v>30</v>
      </c>
      <c r="D102" s="26">
        <v>42</v>
      </c>
      <c r="E102" s="150"/>
      <c r="F102" s="174"/>
      <c r="G102" s="90"/>
      <c r="H102" s="89">
        <f t="shared" si="20"/>
        <v>0</v>
      </c>
      <c r="I102" s="90"/>
      <c r="J102" s="90"/>
      <c r="K102" s="1"/>
      <c r="L102" s="63"/>
      <c r="M102" s="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82">
        <f t="shared" si="19"/>
        <v>9</v>
      </c>
      <c r="B103" s="91" t="s">
        <v>113</v>
      </c>
      <c r="C103" s="89" t="s">
        <v>30</v>
      </c>
      <c r="D103" s="26">
        <v>50</v>
      </c>
      <c r="E103" s="150"/>
      <c r="F103" s="184"/>
      <c r="G103" s="90"/>
      <c r="H103" s="89">
        <f t="shared" si="20"/>
        <v>0</v>
      </c>
      <c r="I103" s="90"/>
      <c r="J103" s="90"/>
      <c r="K103" s="1"/>
      <c r="L103" s="63"/>
      <c r="M103" s="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82">
        <f t="shared" si="19"/>
        <v>10</v>
      </c>
      <c r="B104" s="25" t="s">
        <v>114</v>
      </c>
      <c r="C104" s="89" t="s">
        <v>30</v>
      </c>
      <c r="D104" s="26">
        <v>21</v>
      </c>
      <c r="E104" s="150"/>
      <c r="F104" s="184"/>
      <c r="G104" s="90"/>
      <c r="H104" s="89">
        <f t="shared" si="20"/>
        <v>0</v>
      </c>
      <c r="I104" s="90"/>
      <c r="J104" s="90"/>
      <c r="K104" s="1"/>
      <c r="L104" s="63"/>
      <c r="M104" s="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82">
        <f t="shared" si="19"/>
        <v>11</v>
      </c>
      <c r="B105" s="88" t="s">
        <v>115</v>
      </c>
      <c r="C105" s="89" t="s">
        <v>30</v>
      </c>
      <c r="D105" s="26">
        <v>100</v>
      </c>
      <c r="E105" s="150"/>
      <c r="F105" s="173"/>
      <c r="G105" s="90"/>
      <c r="H105" s="89">
        <f t="shared" si="20"/>
        <v>0</v>
      </c>
      <c r="I105" s="90"/>
      <c r="J105" s="90"/>
      <c r="K105" s="1"/>
      <c r="L105" s="63"/>
      <c r="M105" s="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82">
        <f t="shared" si="19"/>
        <v>12</v>
      </c>
      <c r="B106" s="138" t="s">
        <v>116</v>
      </c>
      <c r="C106" s="89" t="s">
        <v>30</v>
      </c>
      <c r="D106" s="26">
        <v>3</v>
      </c>
      <c r="E106" s="150"/>
      <c r="F106" s="173"/>
      <c r="G106" s="90"/>
      <c r="H106" s="89">
        <f t="shared" si="20"/>
        <v>0</v>
      </c>
      <c r="I106" s="90"/>
      <c r="J106" s="90"/>
      <c r="K106" s="1"/>
      <c r="L106" s="63"/>
      <c r="M106" s="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82">
        <f t="shared" si="19"/>
        <v>13</v>
      </c>
      <c r="B107" s="92" t="s">
        <v>117</v>
      </c>
      <c r="C107" s="89" t="s">
        <v>30</v>
      </c>
      <c r="D107" s="26">
        <v>2</v>
      </c>
      <c r="E107" s="150"/>
      <c r="F107" s="173"/>
      <c r="G107" s="90"/>
      <c r="H107" s="89">
        <f t="shared" si="20"/>
        <v>0</v>
      </c>
      <c r="I107" s="90"/>
      <c r="J107" s="90"/>
      <c r="K107" s="1"/>
      <c r="L107" s="63"/>
      <c r="M107" s="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82">
        <f t="shared" si="19"/>
        <v>14</v>
      </c>
      <c r="B108" s="92" t="s">
        <v>118</v>
      </c>
      <c r="C108" s="89" t="s">
        <v>30</v>
      </c>
      <c r="D108" s="26">
        <v>8</v>
      </c>
      <c r="E108" s="150"/>
      <c r="F108" s="173"/>
      <c r="G108" s="90"/>
      <c r="H108" s="89">
        <f t="shared" si="20"/>
        <v>0</v>
      </c>
      <c r="I108" s="90"/>
      <c r="J108" s="90"/>
      <c r="K108" s="1"/>
      <c r="L108" s="63"/>
      <c r="M108" s="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82">
        <f t="shared" si="19"/>
        <v>15</v>
      </c>
      <c r="B109" s="92" t="s">
        <v>119</v>
      </c>
      <c r="C109" s="89" t="s">
        <v>30</v>
      </c>
      <c r="D109" s="26">
        <v>6</v>
      </c>
      <c r="E109" s="150"/>
      <c r="F109" s="173"/>
      <c r="G109" s="90"/>
      <c r="H109" s="89">
        <f t="shared" si="20"/>
        <v>0</v>
      </c>
      <c r="I109" s="90"/>
      <c r="J109" s="90"/>
      <c r="K109" s="1"/>
      <c r="L109" s="63"/>
      <c r="M109" s="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82">
        <f t="shared" si="19"/>
        <v>16</v>
      </c>
      <c r="B110" s="138" t="s">
        <v>120</v>
      </c>
      <c r="C110" s="89" t="s">
        <v>30</v>
      </c>
      <c r="D110" s="26">
        <v>11</v>
      </c>
      <c r="E110" s="150"/>
      <c r="F110" s="173"/>
      <c r="G110" s="90"/>
      <c r="H110" s="89">
        <f t="shared" si="20"/>
        <v>0</v>
      </c>
      <c r="I110" s="90"/>
      <c r="J110" s="90"/>
      <c r="K110" s="1"/>
      <c r="L110" s="63"/>
      <c r="M110" s="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82">
        <f t="shared" si="19"/>
        <v>17</v>
      </c>
      <c r="B111" s="59" t="s">
        <v>47</v>
      </c>
      <c r="C111" s="45" t="s">
        <v>30</v>
      </c>
      <c r="D111" s="44">
        <v>1</v>
      </c>
      <c r="E111" s="146"/>
      <c r="F111" s="174"/>
      <c r="G111" s="59"/>
      <c r="H111" s="45">
        <f t="shared" si="20"/>
        <v>0</v>
      </c>
      <c r="I111" s="59"/>
      <c r="J111" s="59"/>
      <c r="K111" s="1"/>
      <c r="L111" s="63"/>
      <c r="M111" s="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155" t="s">
        <v>121</v>
      </c>
      <c r="B112" s="156"/>
      <c r="C112" s="156"/>
      <c r="D112" s="156"/>
      <c r="E112" s="156"/>
      <c r="F112" s="156"/>
      <c r="G112" s="156"/>
      <c r="H112" s="156"/>
      <c r="I112" s="156"/>
      <c r="J112" s="156"/>
      <c r="K112" s="1"/>
      <c r="L112" s="63"/>
      <c r="M112" s="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29">
        <v>1</v>
      </c>
      <c r="B113" s="73" t="s">
        <v>122</v>
      </c>
      <c r="C113" s="31" t="s">
        <v>37</v>
      </c>
      <c r="D113" s="31">
        <f>3.22+1.5+1.42</f>
        <v>6.1400000000000006</v>
      </c>
      <c r="E113" s="189">
        <v>0</v>
      </c>
      <c r="F113" s="19"/>
      <c r="G113" s="19">
        <f t="shared" ref="G113:G119" si="21">E113*D113</f>
        <v>0</v>
      </c>
      <c r="H113" s="19"/>
      <c r="I113" s="19">
        <f>SUM(G113:G119)</f>
        <v>0</v>
      </c>
      <c r="J113" s="19"/>
      <c r="K113" s="1"/>
      <c r="L113" s="63"/>
      <c r="M113" s="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29">
        <f t="shared" ref="A114:A122" si="22">1+A113</f>
        <v>2</v>
      </c>
      <c r="B114" s="73" t="s">
        <v>123</v>
      </c>
      <c r="C114" s="31" t="s">
        <v>37</v>
      </c>
      <c r="D114" s="31">
        <f>6.5*3</f>
        <v>19.5</v>
      </c>
      <c r="E114" s="189">
        <v>0</v>
      </c>
      <c r="F114" s="19"/>
      <c r="G114" s="19">
        <f t="shared" si="21"/>
        <v>0</v>
      </c>
      <c r="H114" s="19"/>
      <c r="I114" s="19"/>
      <c r="J114" s="19"/>
      <c r="K114" s="1"/>
      <c r="L114" s="63"/>
      <c r="M114" s="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29">
        <f t="shared" si="22"/>
        <v>3</v>
      </c>
      <c r="B115" s="37" t="s">
        <v>124</v>
      </c>
      <c r="C115" s="38" t="s">
        <v>37</v>
      </c>
      <c r="D115" s="31">
        <f>19.1+1.3</f>
        <v>20.400000000000002</v>
      </c>
      <c r="E115" s="191">
        <v>0</v>
      </c>
      <c r="F115" s="35"/>
      <c r="G115" s="40">
        <f t="shared" si="21"/>
        <v>0</v>
      </c>
      <c r="H115" s="35"/>
      <c r="I115" s="35"/>
      <c r="J115" s="35"/>
      <c r="K115" s="1"/>
      <c r="L115" s="63"/>
      <c r="M115" s="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29">
        <f t="shared" si="22"/>
        <v>4</v>
      </c>
      <c r="B116" s="93" t="s">
        <v>125</v>
      </c>
      <c r="C116" s="38" t="s">
        <v>37</v>
      </c>
      <c r="D116" s="31">
        <v>6.4</v>
      </c>
      <c r="E116" s="191">
        <v>0</v>
      </c>
      <c r="F116" s="35"/>
      <c r="G116" s="40">
        <f t="shared" si="21"/>
        <v>0</v>
      </c>
      <c r="H116" s="35"/>
      <c r="I116" s="35"/>
      <c r="J116" s="35"/>
      <c r="K116" s="1"/>
      <c r="L116" s="63"/>
      <c r="M116" s="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29">
        <f t="shared" si="22"/>
        <v>5</v>
      </c>
      <c r="B117" s="93" t="s">
        <v>126</v>
      </c>
      <c r="C117" s="38" t="s">
        <v>37</v>
      </c>
      <c r="D117" s="39">
        <v>15.68</v>
      </c>
      <c r="E117" s="191">
        <v>0</v>
      </c>
      <c r="F117" s="94"/>
      <c r="G117" s="40">
        <f t="shared" si="21"/>
        <v>0</v>
      </c>
      <c r="H117" s="94"/>
      <c r="I117" s="94"/>
      <c r="J117" s="94"/>
      <c r="K117" s="1"/>
      <c r="L117" s="63"/>
      <c r="M117" s="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29">
        <f t="shared" si="22"/>
        <v>6</v>
      </c>
      <c r="B118" s="95" t="s">
        <v>127</v>
      </c>
      <c r="C118" s="96" t="s">
        <v>28</v>
      </c>
      <c r="D118" s="38">
        <f t="shared" ref="D118:D119" si="23">85.53+14.01</f>
        <v>99.54</v>
      </c>
      <c r="E118" s="192">
        <v>0</v>
      </c>
      <c r="F118" s="94"/>
      <c r="G118" s="97">
        <f t="shared" si="21"/>
        <v>0</v>
      </c>
      <c r="H118" s="94"/>
      <c r="I118" s="94"/>
      <c r="J118" s="94"/>
      <c r="K118" s="1"/>
      <c r="L118" s="63"/>
      <c r="M118" s="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29">
        <f t="shared" si="22"/>
        <v>7</v>
      </c>
      <c r="B119" s="37" t="s">
        <v>128</v>
      </c>
      <c r="C119" s="38" t="s">
        <v>28</v>
      </c>
      <c r="D119" s="38">
        <f t="shared" si="23"/>
        <v>99.54</v>
      </c>
      <c r="E119" s="191">
        <v>0</v>
      </c>
      <c r="F119" s="35"/>
      <c r="G119" s="40">
        <f t="shared" si="21"/>
        <v>0</v>
      </c>
      <c r="H119" s="35"/>
      <c r="I119" s="19"/>
      <c r="J119" s="19"/>
      <c r="K119" s="1"/>
      <c r="L119" s="63"/>
      <c r="M119" s="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29">
        <f t="shared" si="22"/>
        <v>8</v>
      </c>
      <c r="B120" s="76" t="s">
        <v>110</v>
      </c>
      <c r="C120" s="53" t="s">
        <v>30</v>
      </c>
      <c r="D120" s="51">
        <v>52</v>
      </c>
      <c r="E120" s="151"/>
      <c r="F120" s="175"/>
      <c r="G120" s="98"/>
      <c r="H120" s="53">
        <f t="shared" ref="H120:H128" si="24">F120*D120</f>
        <v>0</v>
      </c>
      <c r="I120" s="53">
        <f>SUM(H120:H128)</f>
        <v>0</v>
      </c>
      <c r="J120" s="98"/>
      <c r="K120" s="1"/>
      <c r="L120" s="75"/>
      <c r="M120" s="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29">
        <f t="shared" si="22"/>
        <v>9</v>
      </c>
      <c r="B121" s="99" t="s">
        <v>129</v>
      </c>
      <c r="C121" s="28" t="s">
        <v>30</v>
      </c>
      <c r="D121" s="26">
        <f>45+6+6+20+6+21+7</f>
        <v>111</v>
      </c>
      <c r="E121" s="152"/>
      <c r="F121" s="173"/>
      <c r="G121" s="100"/>
      <c r="H121" s="53">
        <f t="shared" si="24"/>
        <v>0</v>
      </c>
      <c r="I121" s="100"/>
      <c r="J121" s="100"/>
      <c r="K121" s="1"/>
      <c r="L121" s="63"/>
      <c r="M121" s="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29">
        <f t="shared" si="22"/>
        <v>10</v>
      </c>
      <c r="B122" s="99" t="s">
        <v>114</v>
      </c>
      <c r="C122" s="28" t="s">
        <v>30</v>
      </c>
      <c r="D122" s="26">
        <v>106</v>
      </c>
      <c r="E122" s="152"/>
      <c r="F122" s="173"/>
      <c r="G122" s="100"/>
      <c r="H122" s="53">
        <f t="shared" si="24"/>
        <v>0</v>
      </c>
      <c r="I122" s="100"/>
      <c r="J122" s="100"/>
      <c r="K122" s="1"/>
      <c r="L122" s="75"/>
      <c r="M122" s="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29">
        <f t="shared" ref="A123:A128" si="25">A122+1</f>
        <v>11</v>
      </c>
      <c r="B123" s="77" t="s">
        <v>115</v>
      </c>
      <c r="C123" s="28" t="s">
        <v>30</v>
      </c>
      <c r="D123" s="26">
        <v>400</v>
      </c>
      <c r="E123" s="152"/>
      <c r="F123" s="173"/>
      <c r="G123" s="100"/>
      <c r="H123" s="53">
        <f t="shared" si="24"/>
        <v>0</v>
      </c>
      <c r="I123" s="100"/>
      <c r="J123" s="100"/>
      <c r="K123" s="1"/>
      <c r="L123" s="63"/>
      <c r="M123" s="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29">
        <f t="shared" si="25"/>
        <v>12</v>
      </c>
      <c r="B124" s="101" t="s">
        <v>116</v>
      </c>
      <c r="C124" s="28" t="s">
        <v>30</v>
      </c>
      <c r="D124" s="26">
        <v>4</v>
      </c>
      <c r="E124" s="152"/>
      <c r="F124" s="173"/>
      <c r="G124" s="100"/>
      <c r="H124" s="53">
        <f t="shared" si="24"/>
        <v>0</v>
      </c>
      <c r="I124" s="100"/>
      <c r="J124" s="100"/>
      <c r="K124" s="1"/>
      <c r="L124" s="75"/>
      <c r="M124" s="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29">
        <f t="shared" si="25"/>
        <v>13</v>
      </c>
      <c r="B125" s="139" t="s">
        <v>130</v>
      </c>
      <c r="C125" s="28" t="s">
        <v>30</v>
      </c>
      <c r="D125" s="26">
        <v>8</v>
      </c>
      <c r="E125" s="152"/>
      <c r="F125" s="173"/>
      <c r="G125" s="100"/>
      <c r="H125" s="53">
        <f t="shared" si="24"/>
        <v>0</v>
      </c>
      <c r="I125" s="100"/>
      <c r="J125" s="100"/>
      <c r="K125" s="1"/>
      <c r="L125" s="75"/>
      <c r="M125" s="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29">
        <f t="shared" si="25"/>
        <v>14</v>
      </c>
      <c r="B126" s="101" t="s">
        <v>117</v>
      </c>
      <c r="C126" s="28" t="s">
        <v>30</v>
      </c>
      <c r="D126" s="26">
        <v>2</v>
      </c>
      <c r="E126" s="152"/>
      <c r="F126" s="174"/>
      <c r="G126" s="100"/>
      <c r="H126" s="53">
        <f t="shared" si="24"/>
        <v>0</v>
      </c>
      <c r="I126" s="100"/>
      <c r="J126" s="100"/>
      <c r="K126" s="1"/>
      <c r="L126" s="63"/>
      <c r="M126" s="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29">
        <f t="shared" si="25"/>
        <v>15</v>
      </c>
      <c r="B127" s="101" t="s">
        <v>119</v>
      </c>
      <c r="C127" s="28" t="s">
        <v>30</v>
      </c>
      <c r="D127" s="26">
        <v>5</v>
      </c>
      <c r="E127" s="152"/>
      <c r="F127" s="184"/>
      <c r="G127" s="100"/>
      <c r="H127" s="53">
        <f t="shared" si="24"/>
        <v>0</v>
      </c>
      <c r="I127" s="100"/>
      <c r="J127" s="100"/>
      <c r="K127" s="1"/>
      <c r="L127" s="63"/>
      <c r="M127" s="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29">
        <f t="shared" si="25"/>
        <v>16</v>
      </c>
      <c r="B128" s="59" t="s">
        <v>47</v>
      </c>
      <c r="C128" s="45" t="s">
        <v>30</v>
      </c>
      <c r="D128" s="44">
        <v>1</v>
      </c>
      <c r="E128" s="146"/>
      <c r="F128" s="174"/>
      <c r="G128" s="59"/>
      <c r="H128" s="45">
        <f t="shared" si="24"/>
        <v>0</v>
      </c>
      <c r="I128" s="59"/>
      <c r="J128" s="59"/>
      <c r="K128" s="1"/>
      <c r="L128" s="63"/>
      <c r="M128" s="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155" t="s">
        <v>131</v>
      </c>
      <c r="B129" s="156"/>
      <c r="C129" s="156"/>
      <c r="D129" s="156"/>
      <c r="E129" s="156"/>
      <c r="F129" s="156"/>
      <c r="G129" s="156"/>
      <c r="H129" s="156"/>
      <c r="I129" s="156"/>
      <c r="J129" s="156"/>
      <c r="K129" s="1"/>
      <c r="L129" s="63"/>
      <c r="M129" s="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29">
        <v>1</v>
      </c>
      <c r="B130" s="102" t="s">
        <v>132</v>
      </c>
      <c r="C130" s="103" t="s">
        <v>37</v>
      </c>
      <c r="D130" s="22">
        <f>6.14+19.5+20.4*2+6.4*2+15.68*3</f>
        <v>126.28</v>
      </c>
      <c r="E130" s="188">
        <v>0</v>
      </c>
      <c r="F130" s="103"/>
      <c r="G130" s="36">
        <f t="shared" ref="G130:G139" si="26">E130*D130</f>
        <v>0</v>
      </c>
      <c r="H130" s="103"/>
      <c r="I130" s="36">
        <f>SUM(G130:G139)</f>
        <v>0</v>
      </c>
      <c r="J130" s="36"/>
      <c r="K130" s="1"/>
      <c r="L130" s="63"/>
      <c r="M130" s="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29">
        <f t="shared" ref="A131:A146" si="27">A130+1</f>
        <v>2</v>
      </c>
      <c r="B131" s="102" t="s">
        <v>133</v>
      </c>
      <c r="C131" s="103" t="s">
        <v>37</v>
      </c>
      <c r="D131" s="22">
        <f>48.62+19.5*0.66</f>
        <v>61.489999999999995</v>
      </c>
      <c r="E131" s="188">
        <v>0</v>
      </c>
      <c r="F131" s="103"/>
      <c r="G131" s="36">
        <f t="shared" si="26"/>
        <v>0</v>
      </c>
      <c r="H131" s="103"/>
      <c r="I131" s="103"/>
      <c r="J131" s="103"/>
      <c r="K131" s="1"/>
      <c r="L131" s="63"/>
      <c r="M131" s="1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29">
        <f t="shared" si="27"/>
        <v>3</v>
      </c>
      <c r="B132" s="104" t="s">
        <v>134</v>
      </c>
      <c r="C132" s="40" t="s">
        <v>28</v>
      </c>
      <c r="D132" s="38">
        <f t="shared" ref="D132:D134" si="28">85.53+14.01</f>
        <v>99.54</v>
      </c>
      <c r="E132" s="192">
        <v>0</v>
      </c>
      <c r="F132" s="94"/>
      <c r="G132" s="36">
        <f t="shared" si="26"/>
        <v>0</v>
      </c>
      <c r="H132" s="94"/>
      <c r="I132" s="94"/>
      <c r="J132" s="103"/>
      <c r="K132" s="1"/>
      <c r="L132" s="63"/>
      <c r="M132" s="1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29">
        <f t="shared" si="27"/>
        <v>4</v>
      </c>
      <c r="B133" s="106" t="s">
        <v>135</v>
      </c>
      <c r="C133" s="40" t="s">
        <v>28</v>
      </c>
      <c r="D133" s="38">
        <f t="shared" si="28"/>
        <v>99.54</v>
      </c>
      <c r="E133" s="191">
        <v>0</v>
      </c>
      <c r="F133" s="35"/>
      <c r="G133" s="36">
        <f t="shared" si="26"/>
        <v>0</v>
      </c>
      <c r="H133" s="35"/>
      <c r="I133" s="35"/>
      <c r="J133" s="103"/>
      <c r="K133" s="1"/>
      <c r="L133" s="63"/>
      <c r="M133" s="1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29">
        <f t="shared" si="27"/>
        <v>5</v>
      </c>
      <c r="B134" s="107" t="s">
        <v>136</v>
      </c>
      <c r="C134" s="40" t="s">
        <v>28</v>
      </c>
      <c r="D134" s="38">
        <f t="shared" si="28"/>
        <v>99.54</v>
      </c>
      <c r="E134" s="191">
        <v>0</v>
      </c>
      <c r="F134" s="35"/>
      <c r="G134" s="40">
        <f t="shared" si="26"/>
        <v>0</v>
      </c>
      <c r="H134" s="35"/>
      <c r="I134" s="35"/>
      <c r="J134" s="103"/>
      <c r="K134" s="1"/>
      <c r="L134" s="63"/>
      <c r="M134" s="1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29">
        <f t="shared" si="27"/>
        <v>6</v>
      </c>
      <c r="B135" s="107" t="s">
        <v>137</v>
      </c>
      <c r="C135" s="40" t="s">
        <v>28</v>
      </c>
      <c r="D135" s="38">
        <f>85.53</f>
        <v>85.53</v>
      </c>
      <c r="E135" s="191">
        <v>0</v>
      </c>
      <c r="F135" s="35"/>
      <c r="G135" s="40">
        <f t="shared" si="26"/>
        <v>0</v>
      </c>
      <c r="H135" s="35"/>
      <c r="I135" s="103"/>
      <c r="J135" s="103"/>
      <c r="K135" s="1"/>
      <c r="L135" s="63"/>
      <c r="M135" s="1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29">
        <f t="shared" si="27"/>
        <v>7</v>
      </c>
      <c r="B136" s="104" t="s">
        <v>138</v>
      </c>
      <c r="C136" s="40" t="s">
        <v>28</v>
      </c>
      <c r="D136" s="22">
        <v>14.1</v>
      </c>
      <c r="E136" s="188">
        <v>0</v>
      </c>
      <c r="F136" s="103"/>
      <c r="G136" s="40">
        <f t="shared" si="26"/>
        <v>0</v>
      </c>
      <c r="H136" s="103"/>
      <c r="I136" s="103"/>
      <c r="J136" s="108" t="s">
        <v>139</v>
      </c>
      <c r="K136" s="1"/>
      <c r="L136" s="63"/>
      <c r="M136" s="1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29">
        <f t="shared" si="27"/>
        <v>8</v>
      </c>
      <c r="B137" s="102" t="s">
        <v>140</v>
      </c>
      <c r="C137" s="103" t="s">
        <v>37</v>
      </c>
      <c r="D137" s="22">
        <f t="shared" ref="D137:D139" si="29">6.14+19.5+20.4*2+6.4*2+15.68*3</f>
        <v>126.28</v>
      </c>
      <c r="E137" s="188">
        <v>0</v>
      </c>
      <c r="F137" s="103"/>
      <c r="G137" s="36">
        <f t="shared" si="26"/>
        <v>0</v>
      </c>
      <c r="H137" s="103"/>
      <c r="I137" s="103"/>
      <c r="J137" s="103"/>
      <c r="K137" s="1"/>
      <c r="L137" s="63"/>
      <c r="M137" s="1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29">
        <f t="shared" si="27"/>
        <v>9</v>
      </c>
      <c r="B138" s="102" t="s">
        <v>141</v>
      </c>
      <c r="C138" s="103" t="s">
        <v>37</v>
      </c>
      <c r="D138" s="22">
        <f t="shared" si="29"/>
        <v>126.28</v>
      </c>
      <c r="E138" s="188">
        <v>0</v>
      </c>
      <c r="F138" s="103"/>
      <c r="G138" s="36">
        <f t="shared" si="26"/>
        <v>0</v>
      </c>
      <c r="H138" s="103"/>
      <c r="I138" s="103"/>
      <c r="J138" s="103"/>
      <c r="K138" s="1"/>
      <c r="L138" s="63"/>
      <c r="M138" s="1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29">
        <f t="shared" si="27"/>
        <v>10</v>
      </c>
      <c r="B139" s="104" t="s">
        <v>142</v>
      </c>
      <c r="C139" s="103" t="s">
        <v>37</v>
      </c>
      <c r="D139" s="22">
        <f t="shared" si="29"/>
        <v>126.28</v>
      </c>
      <c r="E139" s="188">
        <v>0</v>
      </c>
      <c r="F139" s="103"/>
      <c r="G139" s="36">
        <f t="shared" si="26"/>
        <v>0</v>
      </c>
      <c r="H139" s="103"/>
      <c r="I139" s="103"/>
      <c r="J139" s="103"/>
      <c r="K139" s="1"/>
      <c r="L139" s="63"/>
      <c r="M139" s="1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29">
        <f t="shared" si="27"/>
        <v>11</v>
      </c>
      <c r="B140" s="101" t="s">
        <v>143</v>
      </c>
      <c r="C140" s="79" t="s">
        <v>30</v>
      </c>
      <c r="D140" s="46">
        <v>25</v>
      </c>
      <c r="E140" s="144"/>
      <c r="F140" s="174"/>
      <c r="G140" s="79"/>
      <c r="H140" s="79">
        <f t="shared" ref="H140:H146" si="30">F140*D140</f>
        <v>0</v>
      </c>
      <c r="I140" s="79">
        <f>SUM(H140:H146)</f>
        <v>0</v>
      </c>
      <c r="J140" s="79"/>
      <c r="K140" s="1"/>
      <c r="L140" s="63"/>
      <c r="M140" s="1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29">
        <f t="shared" si="27"/>
        <v>12</v>
      </c>
      <c r="B141" s="135" t="s">
        <v>144</v>
      </c>
      <c r="C141" s="79" t="s">
        <v>30</v>
      </c>
      <c r="D141" s="46">
        <v>9</v>
      </c>
      <c r="E141" s="144"/>
      <c r="F141" s="174"/>
      <c r="G141" s="79"/>
      <c r="H141" s="79">
        <f t="shared" si="30"/>
        <v>0</v>
      </c>
      <c r="I141" s="79"/>
      <c r="J141" s="79"/>
      <c r="K141" s="1"/>
      <c r="L141" s="75"/>
      <c r="M141" s="1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29">
        <f t="shared" si="27"/>
        <v>13</v>
      </c>
      <c r="B142" s="77" t="s">
        <v>145</v>
      </c>
      <c r="C142" s="79" t="s">
        <v>30</v>
      </c>
      <c r="D142" s="46">
        <v>10</v>
      </c>
      <c r="E142" s="144"/>
      <c r="F142" s="174"/>
      <c r="G142" s="79"/>
      <c r="H142" s="79">
        <f t="shared" si="30"/>
        <v>0</v>
      </c>
      <c r="I142" s="79"/>
      <c r="J142" s="79"/>
      <c r="K142" s="1"/>
      <c r="L142" s="75"/>
      <c r="M142" s="1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29">
        <f t="shared" si="27"/>
        <v>14</v>
      </c>
      <c r="B143" s="140" t="s">
        <v>146</v>
      </c>
      <c r="C143" s="79" t="s">
        <v>30</v>
      </c>
      <c r="D143" s="46">
        <v>7</v>
      </c>
      <c r="E143" s="144"/>
      <c r="F143" s="174"/>
      <c r="G143" s="79"/>
      <c r="H143" s="79">
        <f t="shared" si="30"/>
        <v>0</v>
      </c>
      <c r="I143" s="79"/>
      <c r="J143" s="79"/>
      <c r="K143" s="1"/>
      <c r="L143" s="75"/>
      <c r="M143" s="1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29">
        <f t="shared" si="27"/>
        <v>15</v>
      </c>
      <c r="B144" s="76" t="s">
        <v>147</v>
      </c>
      <c r="C144" s="79" t="s">
        <v>30</v>
      </c>
      <c r="D144" s="46">
        <v>3</v>
      </c>
      <c r="E144" s="146"/>
      <c r="F144" s="174"/>
      <c r="G144" s="76"/>
      <c r="H144" s="79">
        <f t="shared" si="30"/>
        <v>0</v>
      </c>
      <c r="I144" s="76"/>
      <c r="J144" s="76"/>
      <c r="K144" s="1"/>
      <c r="L144" s="75"/>
      <c r="M144" s="1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29">
        <f t="shared" si="27"/>
        <v>16</v>
      </c>
      <c r="B145" s="135" t="s">
        <v>148</v>
      </c>
      <c r="C145" s="79" t="s">
        <v>30</v>
      </c>
      <c r="D145" s="46">
        <v>14</v>
      </c>
      <c r="E145" s="144"/>
      <c r="F145" s="174"/>
      <c r="G145" s="79"/>
      <c r="H145" s="79">
        <f t="shared" si="30"/>
        <v>0</v>
      </c>
      <c r="I145" s="79"/>
      <c r="J145" s="79"/>
      <c r="K145" s="1"/>
      <c r="L145" s="75"/>
      <c r="M145" s="1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29">
        <f t="shared" si="27"/>
        <v>17</v>
      </c>
      <c r="B146" s="109" t="s">
        <v>47</v>
      </c>
      <c r="C146" s="110" t="s">
        <v>30</v>
      </c>
      <c r="D146" s="111">
        <v>1</v>
      </c>
      <c r="E146" s="153"/>
      <c r="F146" s="185"/>
      <c r="G146" s="112"/>
      <c r="H146" s="79">
        <f t="shared" si="30"/>
        <v>0</v>
      </c>
      <c r="I146" s="110"/>
      <c r="J146" s="110"/>
      <c r="K146" s="1"/>
      <c r="L146" s="75"/>
      <c r="M146" s="1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155" t="s">
        <v>149</v>
      </c>
      <c r="B147" s="156"/>
      <c r="C147" s="156"/>
      <c r="D147" s="156"/>
      <c r="E147" s="156"/>
      <c r="F147" s="156"/>
      <c r="G147" s="156"/>
      <c r="H147" s="156"/>
      <c r="I147" s="156"/>
      <c r="J147" s="156"/>
      <c r="K147" s="1"/>
      <c r="L147" s="63"/>
      <c r="M147" s="1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29">
        <v>1</v>
      </c>
      <c r="B148" s="37" t="s">
        <v>150</v>
      </c>
      <c r="C148" s="113" t="s">
        <v>28</v>
      </c>
      <c r="D148" s="105">
        <v>84.1</v>
      </c>
      <c r="E148" s="191">
        <v>0</v>
      </c>
      <c r="F148" s="113"/>
      <c r="G148" s="113">
        <f t="shared" ref="G148:G159" si="31">E148*D148</f>
        <v>0</v>
      </c>
      <c r="H148" s="113"/>
      <c r="I148" s="113">
        <f>SUM(G148:G159)</f>
        <v>0</v>
      </c>
      <c r="J148" s="114"/>
      <c r="K148" s="1"/>
      <c r="L148" s="63"/>
      <c r="M148" s="1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29">
        <v>2</v>
      </c>
      <c r="B149" s="95" t="s">
        <v>151</v>
      </c>
      <c r="C149" s="115" t="s">
        <v>28</v>
      </c>
      <c r="D149" s="96">
        <f>73.3+59.5</f>
        <v>132.80000000000001</v>
      </c>
      <c r="E149" s="192">
        <v>0</v>
      </c>
      <c r="F149" s="115"/>
      <c r="G149" s="115">
        <f t="shared" si="31"/>
        <v>0</v>
      </c>
      <c r="H149" s="116"/>
      <c r="I149" s="116"/>
      <c r="J149" s="115"/>
      <c r="K149" s="1"/>
      <c r="L149" s="63"/>
      <c r="M149" s="1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29">
        <f t="shared" ref="A150:A167" si="32">A149+1</f>
        <v>3</v>
      </c>
      <c r="B150" s="95" t="s">
        <v>132</v>
      </c>
      <c r="C150" s="115" t="s">
        <v>37</v>
      </c>
      <c r="D150" s="105">
        <v>17.600000000000001</v>
      </c>
      <c r="E150" s="192">
        <v>0</v>
      </c>
      <c r="F150" s="115"/>
      <c r="G150" s="115">
        <f t="shared" si="31"/>
        <v>0</v>
      </c>
      <c r="H150" s="116"/>
      <c r="I150" s="116"/>
      <c r="J150" s="116"/>
      <c r="K150" s="1"/>
      <c r="L150" s="63"/>
      <c r="M150" s="1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29">
        <f t="shared" si="32"/>
        <v>4</v>
      </c>
      <c r="B151" s="117" t="s">
        <v>152</v>
      </c>
      <c r="C151" s="115" t="s">
        <v>28</v>
      </c>
      <c r="D151" s="96">
        <f>73.3+59.5</f>
        <v>132.80000000000001</v>
      </c>
      <c r="E151" s="192">
        <v>0</v>
      </c>
      <c r="F151" s="115"/>
      <c r="G151" s="115">
        <f t="shared" si="31"/>
        <v>0</v>
      </c>
      <c r="H151" s="115"/>
      <c r="I151" s="115"/>
      <c r="J151" s="115"/>
      <c r="K151" s="1"/>
      <c r="L151" s="63"/>
      <c r="M151" s="1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29">
        <f t="shared" si="32"/>
        <v>5</v>
      </c>
      <c r="B152" s="117" t="s">
        <v>140</v>
      </c>
      <c r="C152" s="115" t="s">
        <v>37</v>
      </c>
      <c r="D152" s="105">
        <v>17.600000000000001</v>
      </c>
      <c r="E152" s="192">
        <v>0</v>
      </c>
      <c r="F152" s="115"/>
      <c r="G152" s="115">
        <f t="shared" si="31"/>
        <v>0</v>
      </c>
      <c r="H152" s="115"/>
      <c r="I152" s="115"/>
      <c r="J152" s="115"/>
      <c r="K152" s="1"/>
      <c r="L152" s="63"/>
      <c r="M152" s="1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29">
        <f t="shared" si="32"/>
        <v>6</v>
      </c>
      <c r="B153" s="118" t="s">
        <v>153</v>
      </c>
      <c r="C153" s="115" t="s">
        <v>28</v>
      </c>
      <c r="D153" s="105">
        <v>84.1</v>
      </c>
      <c r="E153" s="192">
        <v>0</v>
      </c>
      <c r="F153" s="116"/>
      <c r="G153" s="115">
        <f t="shared" si="31"/>
        <v>0</v>
      </c>
      <c r="H153" s="116"/>
      <c r="I153" s="116"/>
      <c r="J153" s="116"/>
      <c r="K153" s="1"/>
      <c r="L153" s="63"/>
      <c r="M153" s="1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x14ac:dyDescent="0.2">
      <c r="A154" s="29">
        <f t="shared" si="32"/>
        <v>7</v>
      </c>
      <c r="B154" s="95" t="s">
        <v>154</v>
      </c>
      <c r="C154" s="97" t="s">
        <v>28</v>
      </c>
      <c r="D154" s="96">
        <f>73.3+59.5</f>
        <v>132.80000000000001</v>
      </c>
      <c r="E154" s="192">
        <v>0</v>
      </c>
      <c r="F154" s="94"/>
      <c r="G154" s="115">
        <f t="shared" si="31"/>
        <v>0</v>
      </c>
      <c r="H154" s="94"/>
      <c r="I154" s="94"/>
      <c r="J154" s="94"/>
      <c r="K154" s="5"/>
      <c r="L154" s="119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x14ac:dyDescent="0.2">
      <c r="A155" s="29">
        <f t="shared" si="32"/>
        <v>8</v>
      </c>
      <c r="B155" s="95" t="s">
        <v>155</v>
      </c>
      <c r="C155" s="97" t="s">
        <v>37</v>
      </c>
      <c r="D155" s="105">
        <v>17.600000000000001</v>
      </c>
      <c r="E155" s="192">
        <v>0</v>
      </c>
      <c r="F155" s="94"/>
      <c r="G155" s="115">
        <f t="shared" si="31"/>
        <v>0</v>
      </c>
      <c r="H155" s="94"/>
      <c r="I155" s="94"/>
      <c r="J155" s="94"/>
      <c r="K155" s="5"/>
      <c r="L155" s="119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x14ac:dyDescent="0.2">
      <c r="A156" s="29">
        <f t="shared" si="32"/>
        <v>9</v>
      </c>
      <c r="B156" s="120" t="s">
        <v>156</v>
      </c>
      <c r="C156" s="97" t="s">
        <v>28</v>
      </c>
      <c r="D156" s="105">
        <f>59.5+5</f>
        <v>64.5</v>
      </c>
      <c r="E156" s="192">
        <v>0</v>
      </c>
      <c r="F156" s="94"/>
      <c r="G156" s="115">
        <f t="shared" si="31"/>
        <v>0</v>
      </c>
      <c r="H156" s="94"/>
      <c r="I156" s="94"/>
      <c r="J156" s="108" t="s">
        <v>139</v>
      </c>
      <c r="K156" s="5"/>
      <c r="L156" s="119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x14ac:dyDescent="0.2">
      <c r="A157" s="29">
        <f t="shared" si="32"/>
        <v>10</v>
      </c>
      <c r="B157" s="95" t="s">
        <v>157</v>
      </c>
      <c r="C157" s="97" t="s">
        <v>28</v>
      </c>
      <c r="D157" s="105">
        <v>73.3</v>
      </c>
      <c r="E157" s="192">
        <v>0</v>
      </c>
      <c r="F157" s="94"/>
      <c r="G157" s="115">
        <f t="shared" si="31"/>
        <v>0</v>
      </c>
      <c r="H157" s="94"/>
      <c r="I157" s="94"/>
      <c r="J157" s="94"/>
      <c r="K157" s="5"/>
      <c r="L157" s="119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x14ac:dyDescent="0.2">
      <c r="A158" s="29">
        <f t="shared" si="32"/>
        <v>11</v>
      </c>
      <c r="B158" s="95" t="s">
        <v>142</v>
      </c>
      <c r="C158" s="97" t="s">
        <v>37</v>
      </c>
      <c r="D158" s="105">
        <v>12.6</v>
      </c>
      <c r="E158" s="192">
        <v>0</v>
      </c>
      <c r="F158" s="94"/>
      <c r="G158" s="115">
        <f t="shared" si="31"/>
        <v>0</v>
      </c>
      <c r="H158" s="94"/>
      <c r="I158" s="94"/>
      <c r="J158" s="94"/>
      <c r="K158" s="5"/>
      <c r="L158" s="119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x14ac:dyDescent="0.2">
      <c r="A159" s="29">
        <f t="shared" si="32"/>
        <v>12</v>
      </c>
      <c r="B159" s="95" t="s">
        <v>158</v>
      </c>
      <c r="C159" s="97" t="s">
        <v>28</v>
      </c>
      <c r="D159" s="105">
        <v>84.1</v>
      </c>
      <c r="E159" s="192">
        <v>0</v>
      </c>
      <c r="F159" s="94"/>
      <c r="G159" s="115">
        <f t="shared" si="31"/>
        <v>0</v>
      </c>
      <c r="H159" s="94"/>
      <c r="I159" s="94"/>
      <c r="J159" s="94"/>
      <c r="K159" s="5"/>
      <c r="L159" s="119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x14ac:dyDescent="0.2">
      <c r="A160" s="29">
        <f t="shared" si="32"/>
        <v>13</v>
      </c>
      <c r="B160" s="70" t="s">
        <v>144</v>
      </c>
      <c r="C160" s="79" t="s">
        <v>30</v>
      </c>
      <c r="D160" s="46">
        <v>11</v>
      </c>
      <c r="E160" s="146"/>
      <c r="F160" s="174"/>
      <c r="G160" s="76"/>
      <c r="H160" s="79">
        <f t="shared" ref="H160:H167" si="33">F160*D160</f>
        <v>0</v>
      </c>
      <c r="I160" s="76">
        <f>SUM(H160:H167)</f>
        <v>0</v>
      </c>
      <c r="J160" s="76"/>
      <c r="K160" s="5"/>
      <c r="L160" s="121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4" x14ac:dyDescent="0.2">
      <c r="A161" s="29">
        <f t="shared" si="32"/>
        <v>14</v>
      </c>
      <c r="B161" s="141" t="s">
        <v>159</v>
      </c>
      <c r="C161" s="79" t="s">
        <v>30</v>
      </c>
      <c r="D161" s="46">
        <v>2</v>
      </c>
      <c r="E161" s="144"/>
      <c r="F161" s="174"/>
      <c r="G161" s="79"/>
      <c r="H161" s="79">
        <f t="shared" si="33"/>
        <v>0</v>
      </c>
      <c r="I161" s="47"/>
      <c r="J161" s="47"/>
      <c r="K161" s="5"/>
      <c r="L161" s="121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x14ac:dyDescent="0.2">
      <c r="A162" s="29">
        <f t="shared" si="32"/>
        <v>15</v>
      </c>
      <c r="B162" s="76" t="s">
        <v>145</v>
      </c>
      <c r="C162" s="79" t="s">
        <v>30</v>
      </c>
      <c r="D162" s="46">
        <v>15</v>
      </c>
      <c r="E162" s="146"/>
      <c r="F162" s="174"/>
      <c r="G162" s="76"/>
      <c r="H162" s="79">
        <f t="shared" si="33"/>
        <v>0</v>
      </c>
      <c r="I162" s="76"/>
      <c r="J162" s="76"/>
      <c r="K162" s="5"/>
      <c r="L162" s="121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x14ac:dyDescent="0.2">
      <c r="A163" s="29">
        <f t="shared" si="32"/>
        <v>16</v>
      </c>
      <c r="B163" s="76" t="s">
        <v>146</v>
      </c>
      <c r="C163" s="79" t="s">
        <v>30</v>
      </c>
      <c r="D163" s="46">
        <v>7</v>
      </c>
      <c r="E163" s="144" t="s">
        <v>160</v>
      </c>
      <c r="F163" s="174"/>
      <c r="G163" s="76"/>
      <c r="H163" s="79">
        <f t="shared" si="33"/>
        <v>0</v>
      </c>
      <c r="I163" s="76"/>
      <c r="J163" s="76"/>
      <c r="K163" s="5"/>
      <c r="L163" s="121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x14ac:dyDescent="0.2">
      <c r="A164" s="29">
        <f t="shared" si="32"/>
        <v>17</v>
      </c>
      <c r="B164" s="98" t="s">
        <v>161</v>
      </c>
      <c r="C164" s="79" t="s">
        <v>30</v>
      </c>
      <c r="D164" s="46">
        <v>1</v>
      </c>
      <c r="E164" s="146"/>
      <c r="F164" s="174"/>
      <c r="G164" s="76"/>
      <c r="H164" s="79">
        <f t="shared" si="33"/>
        <v>0</v>
      </c>
      <c r="I164" s="76"/>
      <c r="J164" s="76"/>
      <c r="K164" s="5"/>
      <c r="L164" s="121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x14ac:dyDescent="0.2">
      <c r="A165" s="29">
        <f t="shared" si="32"/>
        <v>18</v>
      </c>
      <c r="B165" s="76" t="s">
        <v>147</v>
      </c>
      <c r="C165" s="79" t="s">
        <v>30</v>
      </c>
      <c r="D165" s="46">
        <v>3</v>
      </c>
      <c r="E165" s="146"/>
      <c r="F165" s="174"/>
      <c r="G165" s="76"/>
      <c r="H165" s="79">
        <f t="shared" si="33"/>
        <v>0</v>
      </c>
      <c r="I165" s="76"/>
      <c r="J165" s="76"/>
      <c r="K165" s="5"/>
      <c r="L165" s="121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x14ac:dyDescent="0.2">
      <c r="A166" s="29">
        <f t="shared" si="32"/>
        <v>19</v>
      </c>
      <c r="B166" s="76" t="s">
        <v>148</v>
      </c>
      <c r="C166" s="79" t="s">
        <v>30</v>
      </c>
      <c r="D166" s="46">
        <v>14</v>
      </c>
      <c r="E166" s="146"/>
      <c r="F166" s="174"/>
      <c r="G166" s="76"/>
      <c r="H166" s="79">
        <f t="shared" si="33"/>
        <v>0</v>
      </c>
      <c r="I166" s="76"/>
      <c r="J166" s="76"/>
      <c r="K166" s="5"/>
      <c r="L166" s="121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x14ac:dyDescent="0.2">
      <c r="A167" s="29">
        <f t="shared" si="32"/>
        <v>20</v>
      </c>
      <c r="B167" s="122" t="s">
        <v>47</v>
      </c>
      <c r="C167" s="110" t="s">
        <v>30</v>
      </c>
      <c r="D167" s="123">
        <v>1</v>
      </c>
      <c r="E167" s="154"/>
      <c r="F167" s="185"/>
      <c r="G167" s="122"/>
      <c r="H167" s="110">
        <f t="shared" si="33"/>
        <v>0</v>
      </c>
      <c r="I167" s="122"/>
      <c r="J167" s="122"/>
      <c r="K167" s="5"/>
      <c r="L167" s="119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x14ac:dyDescent="0.2">
      <c r="A168" s="155" t="s">
        <v>162</v>
      </c>
      <c r="B168" s="156"/>
      <c r="C168" s="156"/>
      <c r="D168" s="156"/>
      <c r="E168" s="156"/>
      <c r="F168" s="156"/>
      <c r="G168" s="156"/>
      <c r="H168" s="156"/>
      <c r="I168" s="156"/>
      <c r="J168" s="156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x14ac:dyDescent="0.2">
      <c r="A169" s="29">
        <v>1</v>
      </c>
      <c r="B169" s="33" t="s">
        <v>163</v>
      </c>
      <c r="C169" s="124" t="s">
        <v>28</v>
      </c>
      <c r="D169" s="29">
        <v>10.3</v>
      </c>
      <c r="E169" s="189">
        <v>0</v>
      </c>
      <c r="F169" s="124"/>
      <c r="G169" s="124">
        <f t="shared" ref="G169:G176" si="34">E169*D169</f>
        <v>0</v>
      </c>
      <c r="H169" s="124"/>
      <c r="I169" s="124">
        <f>SUM(G169:G176)</f>
        <v>0</v>
      </c>
      <c r="J169" s="29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x14ac:dyDescent="0.2">
      <c r="A170" s="29">
        <f t="shared" ref="A170:A178" si="35">A169+1</f>
        <v>2</v>
      </c>
      <c r="B170" s="33" t="s">
        <v>164</v>
      </c>
      <c r="C170" s="124" t="s">
        <v>28</v>
      </c>
      <c r="D170" s="29">
        <v>58.5</v>
      </c>
      <c r="E170" s="189">
        <v>0</v>
      </c>
      <c r="F170" s="124"/>
      <c r="G170" s="124">
        <f t="shared" si="34"/>
        <v>0</v>
      </c>
      <c r="H170" s="124"/>
      <c r="I170" s="124"/>
      <c r="J170" s="29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x14ac:dyDescent="0.2">
      <c r="A171" s="29">
        <f t="shared" si="35"/>
        <v>3</v>
      </c>
      <c r="B171" s="33" t="s">
        <v>165</v>
      </c>
      <c r="C171" s="124" t="s">
        <v>28</v>
      </c>
      <c r="D171" s="38">
        <f>D170</f>
        <v>58.5</v>
      </c>
      <c r="E171" s="191">
        <v>0</v>
      </c>
      <c r="F171" s="36"/>
      <c r="G171" s="124">
        <f t="shared" si="34"/>
        <v>0</v>
      </c>
      <c r="H171" s="36"/>
      <c r="I171" s="36"/>
      <c r="J171" s="6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x14ac:dyDescent="0.2">
      <c r="A172" s="29">
        <f t="shared" si="35"/>
        <v>4</v>
      </c>
      <c r="B172" s="33" t="s">
        <v>166</v>
      </c>
      <c r="C172" s="36" t="s">
        <v>28</v>
      </c>
      <c r="D172" s="38">
        <f>D169+D173</f>
        <v>20.3</v>
      </c>
      <c r="E172" s="191">
        <v>0</v>
      </c>
      <c r="F172" s="36"/>
      <c r="G172" s="124">
        <f t="shared" si="34"/>
        <v>0</v>
      </c>
      <c r="H172" s="36"/>
      <c r="I172" s="36"/>
      <c r="J172" s="6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x14ac:dyDescent="0.2">
      <c r="A173" s="29">
        <f t="shared" si="35"/>
        <v>5</v>
      </c>
      <c r="B173" s="33" t="s">
        <v>167</v>
      </c>
      <c r="C173" s="124" t="s">
        <v>28</v>
      </c>
      <c r="D173" s="29">
        <v>10</v>
      </c>
      <c r="E173" s="189">
        <v>0</v>
      </c>
      <c r="F173" s="124"/>
      <c r="G173" s="124">
        <f t="shared" si="34"/>
        <v>0</v>
      </c>
      <c r="H173" s="124"/>
      <c r="I173" s="124"/>
      <c r="J173" s="29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x14ac:dyDescent="0.2">
      <c r="A174" s="29">
        <f t="shared" si="35"/>
        <v>6</v>
      </c>
      <c r="B174" s="33" t="s">
        <v>168</v>
      </c>
      <c r="C174" s="124" t="s">
        <v>28</v>
      </c>
      <c r="D174" s="29">
        <v>13.6</v>
      </c>
      <c r="E174" s="189">
        <v>0</v>
      </c>
      <c r="F174" s="124"/>
      <c r="G174" s="124">
        <f t="shared" si="34"/>
        <v>0</v>
      </c>
      <c r="H174" s="124"/>
      <c r="I174" s="124"/>
      <c r="J174" s="29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x14ac:dyDescent="0.2">
      <c r="A175" s="29">
        <f t="shared" si="35"/>
        <v>7</v>
      </c>
      <c r="B175" s="33" t="s">
        <v>169</v>
      </c>
      <c r="C175" s="125" t="s">
        <v>37</v>
      </c>
      <c r="D175" s="29">
        <v>24.7</v>
      </c>
      <c r="E175" s="189">
        <v>0</v>
      </c>
      <c r="F175" s="125"/>
      <c r="G175" s="124">
        <f t="shared" si="34"/>
        <v>0</v>
      </c>
      <c r="H175" s="125"/>
      <c r="I175" s="125"/>
      <c r="J175" s="12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x14ac:dyDescent="0.2">
      <c r="A176" s="29">
        <f t="shared" si="35"/>
        <v>8</v>
      </c>
      <c r="B176" s="126" t="s">
        <v>170</v>
      </c>
      <c r="C176" s="125" t="s">
        <v>30</v>
      </c>
      <c r="D176" s="29">
        <v>45</v>
      </c>
      <c r="E176" s="189">
        <v>0</v>
      </c>
      <c r="F176" s="125"/>
      <c r="G176" s="124">
        <f t="shared" si="34"/>
        <v>0</v>
      </c>
      <c r="H176" s="125"/>
      <c r="I176" s="125"/>
      <c r="J176" s="12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x14ac:dyDescent="0.2">
      <c r="A177" s="29">
        <f t="shared" si="35"/>
        <v>9</v>
      </c>
      <c r="B177" s="135" t="s">
        <v>171</v>
      </c>
      <c r="C177" s="127" t="s">
        <v>30</v>
      </c>
      <c r="D177" s="128">
        <v>15</v>
      </c>
      <c r="E177" s="144"/>
      <c r="F177" s="179"/>
      <c r="G177" s="129"/>
      <c r="H177" s="127">
        <f t="shared" ref="H177:H179" si="36">F177*D177</f>
        <v>0</v>
      </c>
      <c r="I177" s="127">
        <f>SUM(H177:H179)</f>
        <v>0</v>
      </c>
      <c r="J177" s="127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x14ac:dyDescent="0.2">
      <c r="A178" s="29">
        <f t="shared" si="35"/>
        <v>10</v>
      </c>
      <c r="B178" s="134" t="s">
        <v>172</v>
      </c>
      <c r="C178" s="127" t="s">
        <v>30</v>
      </c>
      <c r="D178" s="128">
        <v>5</v>
      </c>
      <c r="E178" s="144"/>
      <c r="F178" s="186"/>
      <c r="G178" s="129"/>
      <c r="H178" s="127">
        <f t="shared" si="36"/>
        <v>0</v>
      </c>
      <c r="I178" s="129"/>
      <c r="J178" s="129"/>
      <c r="K178" s="5"/>
      <c r="L178" s="32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x14ac:dyDescent="0.2">
      <c r="A179" s="130">
        <v>10</v>
      </c>
      <c r="B179" s="76" t="s">
        <v>47</v>
      </c>
      <c r="C179" s="79" t="s">
        <v>30</v>
      </c>
      <c r="D179" s="46">
        <v>1</v>
      </c>
      <c r="E179" s="146"/>
      <c r="F179" s="179"/>
      <c r="G179" s="76"/>
      <c r="H179" s="127">
        <f t="shared" si="36"/>
        <v>0</v>
      </c>
      <c r="I179" s="76"/>
      <c r="J179" s="76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x14ac:dyDescent="0.2">
      <c r="A180" s="155" t="s">
        <v>173</v>
      </c>
      <c r="B180" s="156"/>
      <c r="C180" s="156"/>
      <c r="D180" s="156"/>
      <c r="E180" s="156"/>
      <c r="F180" s="156"/>
      <c r="G180" s="156"/>
      <c r="H180" s="156"/>
      <c r="I180" s="156"/>
      <c r="J180" s="156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x14ac:dyDescent="0.2">
      <c r="A181" s="29">
        <v>1</v>
      </c>
      <c r="B181" s="73" t="s">
        <v>174</v>
      </c>
      <c r="C181" s="42" t="s">
        <v>28</v>
      </c>
      <c r="D181" s="31">
        <v>89.8</v>
      </c>
      <c r="E181" s="189">
        <v>0</v>
      </c>
      <c r="F181" s="31"/>
      <c r="G181" s="19">
        <f t="shared" ref="G181:G183" si="37">E181*D181</f>
        <v>0</v>
      </c>
      <c r="H181" s="19"/>
      <c r="I181" s="19">
        <f>SUM(G181:G183)</f>
        <v>0</v>
      </c>
      <c r="J181" s="13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x14ac:dyDescent="0.2">
      <c r="A182" s="29">
        <f t="shared" ref="A182:A184" si="38">1+A181</f>
        <v>2</v>
      </c>
      <c r="B182" s="73" t="s">
        <v>166</v>
      </c>
      <c r="C182" s="42" t="s">
        <v>28</v>
      </c>
      <c r="D182" s="31">
        <v>89.8</v>
      </c>
      <c r="E182" s="189">
        <v>0</v>
      </c>
      <c r="F182" s="31"/>
      <c r="G182" s="19">
        <f t="shared" si="37"/>
        <v>0</v>
      </c>
      <c r="H182" s="19"/>
      <c r="I182" s="19"/>
      <c r="J182" s="13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x14ac:dyDescent="0.2">
      <c r="A183" s="29">
        <f t="shared" si="38"/>
        <v>3</v>
      </c>
      <c r="B183" s="73" t="s">
        <v>175</v>
      </c>
      <c r="C183" s="31" t="s">
        <v>37</v>
      </c>
      <c r="D183" s="31">
        <v>82.504999999999995</v>
      </c>
      <c r="E183" s="189">
        <v>0</v>
      </c>
      <c r="F183" s="19"/>
      <c r="G183" s="19">
        <f t="shared" si="37"/>
        <v>0</v>
      </c>
      <c r="H183" s="19"/>
      <c r="I183" s="19"/>
      <c r="J183" s="131"/>
      <c r="K183" s="5"/>
      <c r="L183" s="119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x14ac:dyDescent="0.2">
      <c r="A184" s="29">
        <f t="shared" si="38"/>
        <v>4</v>
      </c>
      <c r="B184" s="76" t="s">
        <v>47</v>
      </c>
      <c r="C184" s="79" t="s">
        <v>30</v>
      </c>
      <c r="D184" s="46">
        <v>1</v>
      </c>
      <c r="E184" s="76"/>
      <c r="F184" s="179"/>
      <c r="G184" s="76"/>
      <c r="H184" s="45">
        <f>F184*D184</f>
        <v>0</v>
      </c>
      <c r="I184" s="76"/>
      <c r="J184" s="76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x14ac:dyDescent="0.2">
      <c r="A185" s="155" t="s">
        <v>176</v>
      </c>
      <c r="B185" s="156"/>
      <c r="C185" s="156"/>
      <c r="D185" s="156"/>
      <c r="E185" s="156"/>
      <c r="F185" s="156"/>
      <c r="G185" s="156"/>
      <c r="H185" s="156"/>
      <c r="I185" s="156"/>
      <c r="J185" s="156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x14ac:dyDescent="0.2">
      <c r="A186" s="29">
        <v>1</v>
      </c>
      <c r="B186" s="73" t="s">
        <v>177</v>
      </c>
      <c r="C186" s="42" t="s">
        <v>30</v>
      </c>
      <c r="D186" s="31">
        <v>1</v>
      </c>
      <c r="E186" s="189">
        <v>0</v>
      </c>
      <c r="F186" s="31"/>
      <c r="G186" s="19">
        <f t="shared" ref="G186:G188" si="39">E186*D186</f>
        <v>0</v>
      </c>
      <c r="H186" s="19"/>
      <c r="I186" s="19">
        <f>SUM(G186:G188)</f>
        <v>0</v>
      </c>
      <c r="J186" s="19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x14ac:dyDescent="0.2">
      <c r="A187" s="29">
        <f t="shared" ref="A187:A189" si="40">A186+1</f>
        <v>2</v>
      </c>
      <c r="B187" s="73" t="s">
        <v>178</v>
      </c>
      <c r="C187" s="31" t="s">
        <v>30</v>
      </c>
      <c r="D187" s="31">
        <v>5</v>
      </c>
      <c r="E187" s="189">
        <v>0</v>
      </c>
      <c r="F187" s="19"/>
      <c r="G187" s="19">
        <f t="shared" si="39"/>
        <v>0</v>
      </c>
      <c r="H187" s="19"/>
      <c r="I187" s="19"/>
      <c r="J187" s="19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x14ac:dyDescent="0.2">
      <c r="A188" s="29">
        <f t="shared" si="40"/>
        <v>3</v>
      </c>
      <c r="B188" s="73" t="s">
        <v>179</v>
      </c>
      <c r="C188" s="31" t="s">
        <v>30</v>
      </c>
      <c r="D188" s="31">
        <v>1</v>
      </c>
      <c r="E188" s="189">
        <v>0</v>
      </c>
      <c r="F188" s="19"/>
      <c r="G188" s="19">
        <f t="shared" si="39"/>
        <v>0</v>
      </c>
      <c r="H188" s="19"/>
      <c r="I188" s="19"/>
      <c r="J188" s="19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x14ac:dyDescent="0.2">
      <c r="A189" s="29">
        <f t="shared" si="40"/>
        <v>4</v>
      </c>
      <c r="B189" s="81" t="s">
        <v>47</v>
      </c>
      <c r="C189" s="44" t="s">
        <v>30</v>
      </c>
      <c r="D189" s="44">
        <v>1</v>
      </c>
      <c r="E189" s="144"/>
      <c r="F189" s="179"/>
      <c r="G189" s="45"/>
      <c r="H189" s="45"/>
      <c r="I189" s="45">
        <f>F189</f>
        <v>0</v>
      </c>
      <c r="J189" s="45"/>
      <c r="K189" s="5"/>
      <c r="L189" s="32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x14ac:dyDescent="0.2">
      <c r="A190" s="155" t="s">
        <v>180</v>
      </c>
      <c r="B190" s="156"/>
      <c r="C190" s="156"/>
      <c r="D190" s="156"/>
      <c r="E190" s="156"/>
      <c r="F190" s="156"/>
      <c r="G190" s="156"/>
      <c r="H190" s="156"/>
      <c r="I190" s="156"/>
      <c r="J190" s="156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x14ac:dyDescent="0.2">
      <c r="A191" s="29">
        <v>1</v>
      </c>
      <c r="B191" s="73" t="s">
        <v>181</v>
      </c>
      <c r="C191" s="31" t="s">
        <v>30</v>
      </c>
      <c r="D191" s="31">
        <v>3</v>
      </c>
      <c r="E191" s="189">
        <v>0</v>
      </c>
      <c r="F191" s="19"/>
      <c r="G191" s="19">
        <f t="shared" ref="G191:G198" si="41">E191*D191</f>
        <v>0</v>
      </c>
      <c r="H191" s="19"/>
      <c r="I191" s="19">
        <f>SUM(G191:G198)</f>
        <v>0</v>
      </c>
      <c r="J191" s="19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x14ac:dyDescent="0.2">
      <c r="A192" s="29">
        <f t="shared" ref="A192:A199" si="42">A191+1</f>
        <v>2</v>
      </c>
      <c r="B192" s="73" t="s">
        <v>182</v>
      </c>
      <c r="C192" s="31" t="s">
        <v>30</v>
      </c>
      <c r="D192" s="31">
        <v>1</v>
      </c>
      <c r="E192" s="189">
        <v>0</v>
      </c>
      <c r="F192" s="19"/>
      <c r="G192" s="19">
        <f t="shared" si="41"/>
        <v>0</v>
      </c>
      <c r="H192" s="19"/>
      <c r="I192" s="19"/>
      <c r="J192" s="19"/>
      <c r="K192" s="5"/>
      <c r="L192" s="32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x14ac:dyDescent="0.2">
      <c r="A193" s="29">
        <f t="shared" si="42"/>
        <v>3</v>
      </c>
      <c r="B193" s="73" t="s">
        <v>183</v>
      </c>
      <c r="C193" s="31" t="s">
        <v>30</v>
      </c>
      <c r="D193" s="31">
        <v>4</v>
      </c>
      <c r="E193" s="189">
        <v>0</v>
      </c>
      <c r="F193" s="19"/>
      <c r="G193" s="19">
        <f t="shared" si="41"/>
        <v>0</v>
      </c>
      <c r="H193" s="19"/>
      <c r="I193" s="19"/>
      <c r="J193" s="19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x14ac:dyDescent="0.2">
      <c r="A194" s="29">
        <f t="shared" si="42"/>
        <v>4</v>
      </c>
      <c r="B194" s="73" t="s">
        <v>184</v>
      </c>
      <c r="C194" s="31" t="s">
        <v>30</v>
      </c>
      <c r="D194" s="31">
        <v>3</v>
      </c>
      <c r="E194" s="189">
        <v>0</v>
      </c>
      <c r="F194" s="19"/>
      <c r="G194" s="19">
        <f t="shared" si="41"/>
        <v>0</v>
      </c>
      <c r="H194" s="19"/>
      <c r="I194" s="19"/>
      <c r="J194" s="19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x14ac:dyDescent="0.2">
      <c r="A195" s="29">
        <f t="shared" si="42"/>
        <v>5</v>
      </c>
      <c r="B195" s="73" t="s">
        <v>185</v>
      </c>
      <c r="C195" s="31" t="s">
        <v>30</v>
      </c>
      <c r="D195" s="31">
        <v>3</v>
      </c>
      <c r="E195" s="189">
        <v>0</v>
      </c>
      <c r="F195" s="19"/>
      <c r="G195" s="19">
        <f t="shared" si="41"/>
        <v>0</v>
      </c>
      <c r="H195" s="19"/>
      <c r="I195" s="19"/>
      <c r="J195" s="19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x14ac:dyDescent="0.2">
      <c r="A196" s="29">
        <f t="shared" si="42"/>
        <v>6</v>
      </c>
      <c r="B196" s="73" t="s">
        <v>186</v>
      </c>
      <c r="C196" s="31" t="s">
        <v>30</v>
      </c>
      <c r="D196" s="31">
        <v>2</v>
      </c>
      <c r="E196" s="189">
        <v>0</v>
      </c>
      <c r="F196" s="19"/>
      <c r="G196" s="19">
        <f t="shared" si="41"/>
        <v>0</v>
      </c>
      <c r="H196" s="19"/>
      <c r="I196" s="19"/>
      <c r="J196" s="19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x14ac:dyDescent="0.2">
      <c r="A197" s="29">
        <f t="shared" si="42"/>
        <v>7</v>
      </c>
      <c r="B197" s="73" t="s">
        <v>187</v>
      </c>
      <c r="C197" s="31" t="s">
        <v>30</v>
      </c>
      <c r="D197" s="31">
        <v>1</v>
      </c>
      <c r="E197" s="189">
        <v>0</v>
      </c>
      <c r="F197" s="19"/>
      <c r="G197" s="19">
        <f t="shared" si="41"/>
        <v>0</v>
      </c>
      <c r="H197" s="19"/>
      <c r="I197" s="19"/>
      <c r="J197" s="19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x14ac:dyDescent="0.2">
      <c r="A198" s="29">
        <f t="shared" si="42"/>
        <v>8</v>
      </c>
      <c r="B198" s="73" t="s">
        <v>188</v>
      </c>
      <c r="C198" s="31" t="s">
        <v>30</v>
      </c>
      <c r="D198" s="31">
        <v>3</v>
      </c>
      <c r="E198" s="189">
        <v>0</v>
      </c>
      <c r="F198" s="19"/>
      <c r="G198" s="19">
        <f t="shared" si="41"/>
        <v>0</v>
      </c>
      <c r="H198" s="19"/>
      <c r="I198" s="19"/>
      <c r="J198" s="19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x14ac:dyDescent="0.2">
      <c r="A199" s="29">
        <f t="shared" si="42"/>
        <v>9</v>
      </c>
      <c r="B199" s="81" t="s">
        <v>47</v>
      </c>
      <c r="C199" s="44" t="s">
        <v>30</v>
      </c>
      <c r="D199" s="44">
        <v>1</v>
      </c>
      <c r="E199" s="144"/>
      <c r="F199" s="179"/>
      <c r="G199" s="45"/>
      <c r="H199" s="45"/>
      <c r="I199" s="45">
        <f>F199</f>
        <v>0</v>
      </c>
      <c r="J199" s="4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x14ac:dyDescent="0.2">
      <c r="A200" s="155" t="s">
        <v>189</v>
      </c>
      <c r="B200" s="156"/>
      <c r="C200" s="156"/>
      <c r="D200" s="156"/>
      <c r="E200" s="156"/>
      <c r="F200" s="156"/>
      <c r="G200" s="156"/>
      <c r="H200" s="156"/>
      <c r="I200" s="156"/>
      <c r="J200" s="156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x14ac:dyDescent="0.2">
      <c r="A201" s="29">
        <v>1</v>
      </c>
      <c r="B201" s="73" t="s">
        <v>190</v>
      </c>
      <c r="C201" s="31" t="s">
        <v>30</v>
      </c>
      <c r="D201" s="31">
        <v>3</v>
      </c>
      <c r="E201" s="189">
        <v>0</v>
      </c>
      <c r="F201" s="19"/>
      <c r="G201" s="19">
        <f t="shared" ref="G201:G211" si="43">E201*D201</f>
        <v>0</v>
      </c>
      <c r="H201" s="19"/>
      <c r="I201" s="19">
        <f>SUM(G201:G211)</f>
        <v>0</v>
      </c>
      <c r="J201" s="19"/>
      <c r="K201" s="5"/>
      <c r="L201" s="119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x14ac:dyDescent="0.2">
      <c r="A202" s="29">
        <f t="shared" ref="A202:A212" si="44">A201+1</f>
        <v>2</v>
      </c>
      <c r="B202" s="73" t="s">
        <v>191</v>
      </c>
      <c r="C202" s="31" t="s">
        <v>30</v>
      </c>
      <c r="D202" s="31">
        <v>6</v>
      </c>
      <c r="E202" s="189">
        <v>0</v>
      </c>
      <c r="F202" s="19"/>
      <c r="G202" s="19">
        <f t="shared" si="43"/>
        <v>0</v>
      </c>
      <c r="H202" s="19"/>
      <c r="I202" s="19"/>
      <c r="J202" s="19"/>
      <c r="K202" s="5"/>
      <c r="L202" s="119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x14ac:dyDescent="0.2">
      <c r="A203" s="29">
        <f t="shared" si="44"/>
        <v>3</v>
      </c>
      <c r="B203" s="73" t="s">
        <v>192</v>
      </c>
      <c r="C203" s="31" t="s">
        <v>30</v>
      </c>
      <c r="D203" s="31">
        <v>4</v>
      </c>
      <c r="E203" s="189">
        <v>0</v>
      </c>
      <c r="F203" s="19"/>
      <c r="G203" s="19">
        <f t="shared" si="43"/>
        <v>0</v>
      </c>
      <c r="H203" s="19"/>
      <c r="I203" s="19"/>
      <c r="J203" s="19"/>
      <c r="K203" s="5"/>
      <c r="L203" s="119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x14ac:dyDescent="0.2">
      <c r="A204" s="29">
        <f t="shared" si="44"/>
        <v>4</v>
      </c>
      <c r="B204" s="73" t="s">
        <v>193</v>
      </c>
      <c r="C204" s="31" t="s">
        <v>30</v>
      </c>
      <c r="D204" s="31">
        <v>18</v>
      </c>
      <c r="E204" s="189">
        <v>0</v>
      </c>
      <c r="F204" s="19"/>
      <c r="G204" s="19">
        <f t="shared" si="43"/>
        <v>0</v>
      </c>
      <c r="H204" s="19"/>
      <c r="I204" s="19"/>
      <c r="J204" s="19"/>
      <c r="K204" s="5"/>
      <c r="L204" s="119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x14ac:dyDescent="0.2">
      <c r="A205" s="29">
        <f t="shared" si="44"/>
        <v>5</v>
      </c>
      <c r="B205" s="73" t="s">
        <v>194</v>
      </c>
      <c r="C205" s="31" t="s">
        <v>30</v>
      </c>
      <c r="D205" s="31">
        <v>1</v>
      </c>
      <c r="E205" s="189">
        <v>0</v>
      </c>
      <c r="F205" s="19"/>
      <c r="G205" s="19">
        <f t="shared" si="43"/>
        <v>0</v>
      </c>
      <c r="H205" s="19"/>
      <c r="I205" s="19"/>
      <c r="J205" s="19"/>
      <c r="K205" s="5"/>
      <c r="L205" s="119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x14ac:dyDescent="0.2">
      <c r="A206" s="29">
        <f t="shared" si="44"/>
        <v>6</v>
      </c>
      <c r="B206" s="73" t="s">
        <v>195</v>
      </c>
      <c r="C206" s="31" t="s">
        <v>37</v>
      </c>
      <c r="D206" s="31">
        <f>19.1+1.3</f>
        <v>20.400000000000002</v>
      </c>
      <c r="E206" s="189">
        <v>0</v>
      </c>
      <c r="F206" s="19"/>
      <c r="G206" s="19">
        <f t="shared" si="43"/>
        <v>0</v>
      </c>
      <c r="H206" s="19"/>
      <c r="I206" s="19"/>
      <c r="J206" s="19"/>
      <c r="K206" s="5"/>
      <c r="L206" s="119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x14ac:dyDescent="0.2">
      <c r="A207" s="29">
        <f t="shared" si="44"/>
        <v>7</v>
      </c>
      <c r="B207" s="73" t="s">
        <v>196</v>
      </c>
      <c r="C207" s="31" t="s">
        <v>30</v>
      </c>
      <c r="D207" s="31">
        <v>6</v>
      </c>
      <c r="E207" s="189">
        <v>0</v>
      </c>
      <c r="F207" s="19"/>
      <c r="G207" s="19">
        <f t="shared" si="43"/>
        <v>0</v>
      </c>
      <c r="H207" s="19"/>
      <c r="I207" s="19"/>
      <c r="J207" s="19"/>
      <c r="K207" s="5"/>
      <c r="L207" s="119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x14ac:dyDescent="0.2">
      <c r="A208" s="29">
        <f t="shared" si="44"/>
        <v>8</v>
      </c>
      <c r="B208" s="73" t="s">
        <v>197</v>
      </c>
      <c r="C208" s="31" t="s">
        <v>30</v>
      </c>
      <c r="D208" s="31">
        <v>4</v>
      </c>
      <c r="E208" s="189">
        <v>0</v>
      </c>
      <c r="F208" s="19"/>
      <c r="G208" s="19">
        <f t="shared" si="43"/>
        <v>0</v>
      </c>
      <c r="H208" s="19"/>
      <c r="I208" s="19"/>
      <c r="J208" s="19"/>
      <c r="K208" s="5"/>
      <c r="L208" s="119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x14ac:dyDescent="0.2">
      <c r="A209" s="29">
        <f t="shared" si="44"/>
        <v>9</v>
      </c>
      <c r="B209" s="73" t="s">
        <v>198</v>
      </c>
      <c r="C209" s="31" t="s">
        <v>30</v>
      </c>
      <c r="D209" s="31">
        <v>3</v>
      </c>
      <c r="E209" s="189">
        <v>0</v>
      </c>
      <c r="F209" s="19"/>
      <c r="G209" s="19">
        <f t="shared" si="43"/>
        <v>0</v>
      </c>
      <c r="H209" s="19"/>
      <c r="I209" s="19"/>
      <c r="J209" s="19"/>
      <c r="K209" s="5"/>
      <c r="L209" s="119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x14ac:dyDescent="0.2">
      <c r="A210" s="29">
        <f t="shared" si="44"/>
        <v>10</v>
      </c>
      <c r="B210" s="73" t="s">
        <v>199</v>
      </c>
      <c r="C210" s="31" t="s">
        <v>30</v>
      </c>
      <c r="D210" s="31">
        <v>2</v>
      </c>
      <c r="E210" s="189">
        <v>0</v>
      </c>
      <c r="F210" s="19"/>
      <c r="G210" s="19">
        <f t="shared" si="43"/>
        <v>0</v>
      </c>
      <c r="H210" s="19"/>
      <c r="I210" s="19"/>
      <c r="J210" s="19"/>
      <c r="K210" s="5"/>
      <c r="L210" s="119"/>
      <c r="M210" s="119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x14ac:dyDescent="0.2">
      <c r="A211" s="29">
        <f t="shared" si="44"/>
        <v>11</v>
      </c>
      <c r="B211" s="73" t="s">
        <v>200</v>
      </c>
      <c r="C211" s="31" t="s">
        <v>30</v>
      </c>
      <c r="D211" s="31">
        <f>23+4+6+28+3+48+14</f>
        <v>126</v>
      </c>
      <c r="E211" s="189">
        <v>0</v>
      </c>
      <c r="F211" s="19"/>
      <c r="G211" s="19">
        <f t="shared" si="43"/>
        <v>0</v>
      </c>
      <c r="H211" s="19"/>
      <c r="I211" s="19"/>
      <c r="J211" s="19"/>
      <c r="K211" s="5"/>
      <c r="L211" s="119"/>
      <c r="M211" s="119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x14ac:dyDescent="0.2">
      <c r="A212" s="29">
        <f t="shared" si="44"/>
        <v>12</v>
      </c>
      <c r="B212" s="81" t="s">
        <v>47</v>
      </c>
      <c r="C212" s="44" t="s">
        <v>30</v>
      </c>
      <c r="D212" s="44">
        <v>1</v>
      </c>
      <c r="E212" s="144"/>
      <c r="F212" s="179"/>
      <c r="G212" s="45"/>
      <c r="H212" s="45"/>
      <c r="I212" s="45">
        <f>F212</f>
        <v>0</v>
      </c>
      <c r="J212" s="45"/>
      <c r="K212" s="5"/>
      <c r="L212" s="119"/>
      <c r="M212" s="119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x14ac:dyDescent="0.2">
      <c r="A213" s="155" t="s">
        <v>201</v>
      </c>
      <c r="B213" s="156"/>
      <c r="C213" s="156"/>
      <c r="D213" s="156"/>
      <c r="E213" s="156"/>
      <c r="F213" s="156"/>
      <c r="G213" s="156"/>
      <c r="H213" s="156"/>
      <c r="I213" s="156"/>
      <c r="J213" s="156"/>
      <c r="K213" s="5"/>
      <c r="L213" s="119"/>
      <c r="M213" s="119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x14ac:dyDescent="0.2">
      <c r="A214" s="29">
        <v>1</v>
      </c>
      <c r="B214" s="73" t="s">
        <v>202</v>
      </c>
      <c r="C214" s="31" t="s">
        <v>203</v>
      </c>
      <c r="D214" s="31">
        <v>24</v>
      </c>
      <c r="E214" s="189">
        <v>0</v>
      </c>
      <c r="F214" s="132"/>
      <c r="G214" s="19">
        <f t="shared" ref="G214:G217" si="45">E214*D214</f>
        <v>0</v>
      </c>
      <c r="H214" s="132"/>
      <c r="I214" s="19">
        <f>SUM(G214:G217)</f>
        <v>0</v>
      </c>
      <c r="J214" s="19"/>
      <c r="K214" s="5"/>
      <c r="L214" s="119"/>
      <c r="M214" s="119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x14ac:dyDescent="0.2">
      <c r="A215" s="29">
        <f t="shared" ref="A215:A217" si="46">A214+1</f>
        <v>2</v>
      </c>
      <c r="B215" s="73" t="s">
        <v>204</v>
      </c>
      <c r="C215" s="31" t="s">
        <v>203</v>
      </c>
      <c r="D215" s="31">
        <f>5.35*2+3</f>
        <v>13.7</v>
      </c>
      <c r="E215" s="189">
        <v>0</v>
      </c>
      <c r="F215" s="132"/>
      <c r="G215" s="19">
        <f t="shared" si="45"/>
        <v>0</v>
      </c>
      <c r="H215" s="132"/>
      <c r="I215" s="19"/>
      <c r="J215" s="19"/>
      <c r="K215" s="5"/>
      <c r="L215" s="119"/>
      <c r="M215" s="119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x14ac:dyDescent="0.2">
      <c r="A216" s="29">
        <f t="shared" si="46"/>
        <v>3</v>
      </c>
      <c r="B216" s="73" t="s">
        <v>205</v>
      </c>
      <c r="C216" s="31" t="s">
        <v>30</v>
      </c>
      <c r="D216" s="31">
        <v>1</v>
      </c>
      <c r="E216" s="189">
        <v>0</v>
      </c>
      <c r="F216" s="132"/>
      <c r="G216" s="19">
        <f t="shared" si="45"/>
        <v>0</v>
      </c>
      <c r="H216" s="19"/>
      <c r="I216" s="19"/>
      <c r="J216" s="19"/>
      <c r="K216" s="5"/>
      <c r="L216" s="119"/>
      <c r="M216" s="119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x14ac:dyDescent="0.2">
      <c r="A217" s="29">
        <f t="shared" si="46"/>
        <v>4</v>
      </c>
      <c r="B217" s="73" t="s">
        <v>206</v>
      </c>
      <c r="C217" s="31" t="s">
        <v>30</v>
      </c>
      <c r="D217" s="31">
        <v>1</v>
      </c>
      <c r="E217" s="189">
        <v>0</v>
      </c>
      <c r="F217" s="19"/>
      <c r="G217" s="19">
        <f t="shared" si="45"/>
        <v>0</v>
      </c>
      <c r="H217" s="19"/>
      <c r="I217" s="19"/>
      <c r="J217" s="19"/>
      <c r="K217" s="5"/>
      <c r="L217" s="119"/>
      <c r="M217" s="119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5"/>
      <c r="L218" s="119"/>
      <c r="M218" s="11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x14ac:dyDescent="0.2">
      <c r="A219" s="133"/>
      <c r="B219" s="1"/>
      <c r="C219" s="4"/>
      <c r="D219" s="4"/>
      <c r="E219" s="4"/>
      <c r="F219" s="4"/>
      <c r="G219" s="4"/>
      <c r="H219" s="4"/>
      <c r="I219" s="4"/>
      <c r="J219" s="4"/>
      <c r="K219" s="5"/>
      <c r="L219" s="119"/>
      <c r="M219" s="119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x14ac:dyDescent="0.2">
      <c r="A220" s="133"/>
      <c r="B220" s="1"/>
      <c r="C220" s="4"/>
      <c r="D220" s="4"/>
      <c r="E220" s="4"/>
      <c r="F220" s="4"/>
      <c r="G220" s="4"/>
      <c r="H220" s="4"/>
      <c r="I220" s="4"/>
      <c r="J220" s="4"/>
      <c r="K220" s="5"/>
      <c r="L220" s="119"/>
      <c r="M220" s="119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x14ac:dyDescent="0.2">
      <c r="A221" s="133"/>
      <c r="B221" s="1"/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x14ac:dyDescent="0.2">
      <c r="A222" s="133"/>
      <c r="B222" s="1"/>
      <c r="C222" s="4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x14ac:dyDescent="0.2">
      <c r="A223" s="133"/>
      <c r="B223" s="1"/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x14ac:dyDescent="0.2">
      <c r="A224" s="133"/>
      <c r="B224" s="1"/>
      <c r="C224" s="4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x14ac:dyDescent="0.2">
      <c r="A225" s="133"/>
      <c r="B225" s="1"/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x14ac:dyDescent="0.2">
      <c r="A226" s="133"/>
      <c r="B226" s="1"/>
      <c r="C226" s="4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x14ac:dyDescent="0.2">
      <c r="A227" s="133"/>
      <c r="B227" s="1"/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x14ac:dyDescent="0.2">
      <c r="A228" s="133"/>
      <c r="B228" s="1"/>
      <c r="C228" s="4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x14ac:dyDescent="0.2">
      <c r="A229" s="133"/>
      <c r="B229" s="1"/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x14ac:dyDescent="0.2">
      <c r="A230" s="133"/>
      <c r="B230" s="1"/>
      <c r="C230" s="4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x14ac:dyDescent="0.2">
      <c r="A231" s="133"/>
      <c r="B231" s="1"/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x14ac:dyDescent="0.2">
      <c r="A232" s="133"/>
      <c r="B232" s="1"/>
      <c r="C232" s="4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x14ac:dyDescent="0.2">
      <c r="A233" s="1"/>
      <c r="B233" s="1"/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x14ac:dyDescent="0.2">
      <c r="A234" s="1"/>
      <c r="B234" s="1"/>
      <c r="C234" s="4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x14ac:dyDescent="0.2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x14ac:dyDescent="0.2">
      <c r="A236" s="1"/>
      <c r="B236" s="1"/>
      <c r="C236" s="4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x14ac:dyDescent="0.2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x14ac:dyDescent="0.2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x14ac:dyDescent="0.2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x14ac:dyDescent="0.2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x14ac:dyDescent="0.2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x14ac:dyDescent="0.2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x14ac:dyDescent="0.2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x14ac:dyDescent="0.2">
      <c r="A244" s="1"/>
      <c r="B244" s="1"/>
      <c r="C244" s="4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x14ac:dyDescent="0.2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x14ac:dyDescent="0.2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x14ac:dyDescent="0.2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x14ac:dyDescent="0.2">
      <c r="A248" s="1"/>
      <c r="B248" s="1"/>
      <c r="C248" s="4"/>
      <c r="D248" s="4"/>
      <c r="E248" s="4"/>
      <c r="F248" s="4"/>
      <c r="G248" s="4"/>
      <c r="H248" s="4"/>
      <c r="I248" s="4"/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x14ac:dyDescent="0.2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x14ac:dyDescent="0.2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x14ac:dyDescent="0.2">
      <c r="A251" s="1"/>
      <c r="B251" s="1"/>
      <c r="C251" s="4"/>
      <c r="D251" s="4"/>
      <c r="E251" s="4"/>
      <c r="F251" s="4"/>
      <c r="G251" s="4"/>
      <c r="H251" s="4"/>
      <c r="I251" s="4"/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x14ac:dyDescent="0.2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x14ac:dyDescent="0.2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x14ac:dyDescent="0.2">
      <c r="A254" s="1"/>
      <c r="B254" s="1"/>
      <c r="C254" s="4"/>
      <c r="D254" s="4"/>
      <c r="E254" s="4"/>
      <c r="F254" s="4"/>
      <c r="G254" s="4"/>
      <c r="H254" s="4"/>
      <c r="I254" s="4"/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x14ac:dyDescent="0.2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x14ac:dyDescent="0.2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x14ac:dyDescent="0.2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x14ac:dyDescent="0.2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x14ac:dyDescent="0.2">
      <c r="A259" s="1"/>
      <c r="B259" s="1"/>
      <c r="C259" s="4"/>
      <c r="D259" s="4"/>
      <c r="E259" s="4"/>
      <c r="F259" s="4"/>
      <c r="G259" s="4"/>
      <c r="H259" s="4"/>
      <c r="I259" s="4"/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x14ac:dyDescent="0.2">
      <c r="A260" s="1"/>
      <c r="B260" s="1"/>
      <c r="C260" s="4"/>
      <c r="D260" s="4"/>
      <c r="E260" s="4"/>
      <c r="F260" s="4"/>
      <c r="G260" s="4"/>
      <c r="H260" s="4"/>
      <c r="I260" s="4"/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x14ac:dyDescent="0.2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x14ac:dyDescent="0.2">
      <c r="A262" s="1"/>
      <c r="B262" s="1"/>
      <c r="C262" s="4"/>
      <c r="D262" s="4"/>
      <c r="E262" s="4"/>
      <c r="F262" s="4"/>
      <c r="G262" s="4"/>
      <c r="H262" s="4"/>
      <c r="I262" s="4"/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x14ac:dyDescent="0.2">
      <c r="A263" s="1"/>
      <c r="B263" s="1"/>
      <c r="C263" s="4"/>
      <c r="D263" s="4"/>
      <c r="E263" s="4"/>
      <c r="F263" s="4"/>
      <c r="G263" s="4"/>
      <c r="H263" s="4"/>
      <c r="I263" s="4"/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x14ac:dyDescent="0.2">
      <c r="A264" s="1"/>
      <c r="B264" s="1"/>
      <c r="C264" s="4"/>
      <c r="D264" s="4"/>
      <c r="E264" s="4"/>
      <c r="F264" s="4"/>
      <c r="G264" s="4"/>
      <c r="H264" s="4"/>
      <c r="I264" s="4"/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x14ac:dyDescent="0.2">
      <c r="A265" s="1"/>
      <c r="B265" s="1"/>
      <c r="C265" s="4"/>
      <c r="D265" s="4"/>
      <c r="E265" s="4"/>
      <c r="F265" s="4"/>
      <c r="G265" s="4"/>
      <c r="H265" s="4"/>
      <c r="I265" s="4"/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x14ac:dyDescent="0.2">
      <c r="A266" s="1"/>
      <c r="B266" s="1"/>
      <c r="C266" s="4"/>
      <c r="D266" s="4"/>
      <c r="E266" s="4"/>
      <c r="F266" s="4"/>
      <c r="G266" s="4"/>
      <c r="H266" s="4"/>
      <c r="I266" s="4"/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x14ac:dyDescent="0.2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x14ac:dyDescent="0.2">
      <c r="A268" s="1"/>
      <c r="B268" s="1"/>
      <c r="C268" s="4"/>
      <c r="D268" s="4"/>
      <c r="E268" s="4"/>
      <c r="F268" s="4"/>
      <c r="G268" s="4"/>
      <c r="H268" s="4"/>
      <c r="I268" s="4"/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x14ac:dyDescent="0.2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x14ac:dyDescent="0.2">
      <c r="A270" s="1"/>
      <c r="B270" s="1"/>
      <c r="C270" s="4"/>
      <c r="D270" s="4"/>
      <c r="E270" s="4"/>
      <c r="F270" s="4"/>
      <c r="G270" s="4"/>
      <c r="H270" s="4"/>
      <c r="I270" s="4"/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x14ac:dyDescent="0.2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x14ac:dyDescent="0.2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x14ac:dyDescent="0.2">
      <c r="A273" s="1"/>
      <c r="B273" s="1"/>
      <c r="C273" s="4"/>
      <c r="D273" s="4"/>
      <c r="E273" s="4"/>
      <c r="F273" s="4"/>
      <c r="G273" s="4"/>
      <c r="H273" s="4"/>
      <c r="I273" s="4"/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x14ac:dyDescent="0.2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x14ac:dyDescent="0.2">
      <c r="A275" s="1"/>
      <c r="B275" s="1"/>
      <c r="C275" s="4"/>
      <c r="D275" s="4"/>
      <c r="E275" s="4"/>
      <c r="F275" s="4"/>
      <c r="G275" s="4"/>
      <c r="H275" s="4"/>
      <c r="I275" s="4"/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x14ac:dyDescent="0.2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x14ac:dyDescent="0.2">
      <c r="A277" s="1"/>
      <c r="B277" s="1"/>
      <c r="C277" s="4"/>
      <c r="D277" s="4"/>
      <c r="E277" s="4"/>
      <c r="F277" s="4"/>
      <c r="G277" s="4"/>
      <c r="H277" s="4"/>
      <c r="I277" s="4"/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x14ac:dyDescent="0.2">
      <c r="A278" s="1"/>
      <c r="B278" s="1"/>
      <c r="C278" s="4"/>
      <c r="D278" s="4"/>
      <c r="E278" s="4"/>
      <c r="F278" s="4"/>
      <c r="G278" s="4"/>
      <c r="H278" s="4"/>
      <c r="I278" s="4"/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x14ac:dyDescent="0.2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x14ac:dyDescent="0.2">
      <c r="A280" s="1"/>
      <c r="B280" s="1"/>
      <c r="C280" s="4"/>
      <c r="D280" s="4"/>
      <c r="E280" s="4"/>
      <c r="F280" s="4"/>
      <c r="G280" s="4"/>
      <c r="H280" s="4"/>
      <c r="I280" s="4"/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x14ac:dyDescent="0.2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x14ac:dyDescent="0.2">
      <c r="A282" s="1"/>
      <c r="B282" s="1"/>
      <c r="C282" s="4"/>
      <c r="D282" s="4"/>
      <c r="E282" s="4"/>
      <c r="F282" s="4"/>
      <c r="G282" s="4"/>
      <c r="H282" s="4"/>
      <c r="I282" s="4"/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x14ac:dyDescent="0.2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x14ac:dyDescent="0.2">
      <c r="A284" s="1"/>
      <c r="B284" s="1"/>
      <c r="C284" s="4"/>
      <c r="D284" s="4"/>
      <c r="E284" s="4"/>
      <c r="F284" s="4"/>
      <c r="G284" s="4"/>
      <c r="H284" s="4"/>
      <c r="I284" s="4"/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x14ac:dyDescent="0.2">
      <c r="A285" s="1"/>
      <c r="B285" s="1"/>
      <c r="C285" s="4"/>
      <c r="D285" s="4"/>
      <c r="E285" s="4"/>
      <c r="F285" s="4"/>
      <c r="G285" s="4"/>
      <c r="H285" s="4"/>
      <c r="I285" s="4"/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x14ac:dyDescent="0.2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x14ac:dyDescent="0.2">
      <c r="A287" s="5"/>
      <c r="B287" s="5"/>
      <c r="C287" s="4"/>
      <c r="D287" s="4"/>
      <c r="E287" s="4"/>
      <c r="F287" s="4"/>
      <c r="G287" s="4"/>
      <c r="H287" s="4"/>
      <c r="I287" s="4"/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x14ac:dyDescent="0.2">
      <c r="A288" s="5"/>
      <c r="B288" s="5"/>
      <c r="C288" s="4"/>
      <c r="D288" s="4"/>
      <c r="E288" s="4"/>
      <c r="F288" s="4"/>
      <c r="G288" s="4"/>
      <c r="H288" s="4"/>
      <c r="I288" s="4"/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x14ac:dyDescent="0.2">
      <c r="A289" s="5"/>
      <c r="B289" s="5"/>
      <c r="C289" s="4"/>
      <c r="D289" s="4"/>
      <c r="E289" s="4"/>
      <c r="F289" s="4"/>
      <c r="G289" s="4"/>
      <c r="H289" s="4"/>
      <c r="I289" s="4"/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x14ac:dyDescent="0.2">
      <c r="A290" s="5"/>
      <c r="B290" s="5"/>
      <c r="C290" s="4"/>
      <c r="D290" s="4"/>
      <c r="E290" s="4"/>
      <c r="F290" s="4"/>
      <c r="G290" s="4"/>
      <c r="H290" s="4"/>
      <c r="I290" s="4"/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x14ac:dyDescent="0.2">
      <c r="A291" s="5"/>
      <c r="B291" s="5"/>
      <c r="C291" s="4"/>
      <c r="D291" s="4"/>
      <c r="E291" s="4"/>
      <c r="F291" s="4"/>
      <c r="G291" s="4"/>
      <c r="H291" s="4"/>
      <c r="I291" s="4"/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x14ac:dyDescent="0.2">
      <c r="A292" s="5"/>
      <c r="B292" s="5"/>
      <c r="C292" s="4"/>
      <c r="D292" s="4"/>
      <c r="E292" s="4"/>
      <c r="F292" s="4"/>
      <c r="G292" s="4"/>
      <c r="H292" s="4"/>
      <c r="I292" s="4"/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x14ac:dyDescent="0.2">
      <c r="A293" s="5"/>
      <c r="B293" s="5"/>
      <c r="C293" s="4"/>
      <c r="D293" s="4"/>
      <c r="E293" s="4"/>
      <c r="F293" s="4"/>
      <c r="G293" s="4"/>
      <c r="H293" s="4"/>
      <c r="I293" s="4"/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x14ac:dyDescent="0.2">
      <c r="A294" s="5"/>
      <c r="B294" s="5"/>
      <c r="C294" s="4"/>
      <c r="D294" s="4"/>
      <c r="E294" s="4"/>
      <c r="F294" s="4"/>
      <c r="G294" s="4"/>
      <c r="H294" s="4"/>
      <c r="I294" s="4"/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x14ac:dyDescent="0.2">
      <c r="A295" s="5"/>
      <c r="B295" s="5"/>
      <c r="C295" s="4"/>
      <c r="D295" s="4"/>
      <c r="E295" s="4"/>
      <c r="F295" s="4"/>
      <c r="G295" s="4"/>
      <c r="H295" s="4"/>
      <c r="I295" s="4"/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x14ac:dyDescent="0.2">
      <c r="A296" s="5"/>
      <c r="B296" s="5"/>
      <c r="C296" s="4"/>
      <c r="D296" s="4"/>
      <c r="E296" s="4"/>
      <c r="F296" s="4"/>
      <c r="G296" s="4"/>
      <c r="H296" s="4"/>
      <c r="I296" s="4"/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x14ac:dyDescent="0.2">
      <c r="A297" s="5"/>
      <c r="B297" s="5"/>
      <c r="C297" s="4"/>
      <c r="D297" s="4"/>
      <c r="E297" s="4"/>
      <c r="F297" s="4"/>
      <c r="G297" s="4"/>
      <c r="H297" s="4"/>
      <c r="I297" s="4"/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x14ac:dyDescent="0.2">
      <c r="A298" s="5"/>
      <c r="B298" s="5"/>
      <c r="C298" s="4"/>
      <c r="D298" s="4"/>
      <c r="E298" s="4"/>
      <c r="F298" s="4"/>
      <c r="G298" s="4"/>
      <c r="H298" s="4"/>
      <c r="I298" s="4"/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x14ac:dyDescent="0.2">
      <c r="A299" s="5"/>
      <c r="B299" s="5"/>
      <c r="C299" s="4"/>
      <c r="D299" s="4"/>
      <c r="E299" s="4"/>
      <c r="F299" s="4"/>
      <c r="G299" s="4"/>
      <c r="H299" s="4"/>
      <c r="I299" s="4"/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x14ac:dyDescent="0.2">
      <c r="A300" s="5"/>
      <c r="B300" s="5"/>
      <c r="C300" s="4"/>
      <c r="D300" s="4"/>
      <c r="E300" s="4"/>
      <c r="F300" s="4"/>
      <c r="G300" s="4"/>
      <c r="H300" s="4"/>
      <c r="I300" s="4"/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x14ac:dyDescent="0.2">
      <c r="A301" s="5"/>
      <c r="B301" s="5"/>
      <c r="C301" s="4"/>
      <c r="D301" s="4"/>
      <c r="E301" s="4"/>
      <c r="F301" s="4"/>
      <c r="G301" s="4"/>
      <c r="H301" s="4"/>
      <c r="I301" s="4"/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x14ac:dyDescent="0.2">
      <c r="A302" s="5"/>
      <c r="B302" s="5"/>
      <c r="C302" s="4"/>
      <c r="D302" s="4"/>
      <c r="E302" s="4"/>
      <c r="F302" s="4"/>
      <c r="G302" s="4"/>
      <c r="H302" s="4"/>
      <c r="I302" s="4"/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x14ac:dyDescent="0.2">
      <c r="A303" s="5"/>
      <c r="B303" s="5"/>
      <c r="C303" s="4"/>
      <c r="D303" s="4"/>
      <c r="E303" s="4"/>
      <c r="F303" s="4"/>
      <c r="G303" s="4"/>
      <c r="H303" s="4"/>
      <c r="I303" s="4"/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x14ac:dyDescent="0.2">
      <c r="A304" s="5"/>
      <c r="B304" s="5"/>
      <c r="C304" s="4"/>
      <c r="D304" s="4"/>
      <c r="E304" s="4"/>
      <c r="F304" s="4"/>
      <c r="G304" s="4"/>
      <c r="H304" s="4"/>
      <c r="I304" s="4"/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x14ac:dyDescent="0.2">
      <c r="A305" s="5"/>
      <c r="B305" s="5"/>
      <c r="C305" s="4"/>
      <c r="D305" s="4"/>
      <c r="E305" s="4"/>
      <c r="F305" s="4"/>
      <c r="G305" s="4"/>
      <c r="H305" s="4"/>
      <c r="I305" s="4"/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x14ac:dyDescent="0.2">
      <c r="A306" s="5"/>
      <c r="B306" s="5"/>
      <c r="C306" s="4"/>
      <c r="D306" s="4"/>
      <c r="E306" s="4"/>
      <c r="F306" s="4"/>
      <c r="G306" s="4"/>
      <c r="H306" s="4"/>
      <c r="I306" s="4"/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x14ac:dyDescent="0.2">
      <c r="A307" s="5"/>
      <c r="B307" s="5"/>
      <c r="C307" s="4"/>
      <c r="D307" s="4"/>
      <c r="E307" s="4"/>
      <c r="F307" s="4"/>
      <c r="G307" s="4"/>
      <c r="H307" s="4"/>
      <c r="I307" s="4"/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x14ac:dyDescent="0.2">
      <c r="A308" s="5"/>
      <c r="B308" s="5"/>
      <c r="C308" s="4"/>
      <c r="D308" s="4"/>
      <c r="E308" s="4"/>
      <c r="F308" s="4"/>
      <c r="G308" s="4"/>
      <c r="H308" s="4"/>
      <c r="I308" s="4"/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x14ac:dyDescent="0.2">
      <c r="A309" s="5"/>
      <c r="B309" s="5"/>
      <c r="C309" s="4"/>
      <c r="D309" s="4"/>
      <c r="E309" s="4"/>
      <c r="F309" s="4"/>
      <c r="G309" s="4"/>
      <c r="H309" s="4"/>
      <c r="I309" s="4"/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x14ac:dyDescent="0.2">
      <c r="A310" s="5"/>
      <c r="B310" s="5"/>
      <c r="C310" s="4"/>
      <c r="D310" s="4"/>
      <c r="E310" s="4"/>
      <c r="F310" s="4"/>
      <c r="G310" s="4"/>
      <c r="H310" s="4"/>
      <c r="I310" s="4"/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x14ac:dyDescent="0.2">
      <c r="A311" s="5"/>
      <c r="B311" s="5"/>
      <c r="C311" s="4"/>
      <c r="D311" s="4"/>
      <c r="E311" s="4"/>
      <c r="F311" s="4"/>
      <c r="G311" s="4"/>
      <c r="H311" s="4"/>
      <c r="I311" s="4"/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x14ac:dyDescent="0.2">
      <c r="A312" s="5"/>
      <c r="B312" s="5"/>
      <c r="C312" s="4"/>
      <c r="D312" s="4"/>
      <c r="E312" s="4"/>
      <c r="F312" s="4"/>
      <c r="G312" s="4"/>
      <c r="H312" s="4"/>
      <c r="I312" s="4"/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x14ac:dyDescent="0.2">
      <c r="A313" s="5"/>
      <c r="B313" s="5"/>
      <c r="C313" s="4"/>
      <c r="D313" s="4"/>
      <c r="E313" s="4"/>
      <c r="F313" s="4"/>
      <c r="G313" s="4"/>
      <c r="H313" s="4"/>
      <c r="I313" s="4"/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x14ac:dyDescent="0.2">
      <c r="A314" s="5"/>
      <c r="B314" s="5"/>
      <c r="C314" s="4"/>
      <c r="D314" s="4"/>
      <c r="E314" s="4"/>
      <c r="F314" s="4"/>
      <c r="G314" s="4"/>
      <c r="H314" s="4"/>
      <c r="I314" s="4"/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x14ac:dyDescent="0.2">
      <c r="A315" s="5"/>
      <c r="B315" s="5"/>
      <c r="C315" s="4"/>
      <c r="D315" s="4"/>
      <c r="E315" s="4"/>
      <c r="F315" s="4"/>
      <c r="G315" s="4"/>
      <c r="H315" s="4"/>
      <c r="I315" s="4"/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x14ac:dyDescent="0.2">
      <c r="A316" s="5"/>
      <c r="B316" s="5"/>
      <c r="C316" s="4"/>
      <c r="D316" s="4"/>
      <c r="E316" s="4"/>
      <c r="F316" s="4"/>
      <c r="G316" s="4"/>
      <c r="H316" s="4"/>
      <c r="I316" s="4"/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x14ac:dyDescent="0.2">
      <c r="A317" s="5"/>
      <c r="B317" s="5"/>
      <c r="C317" s="4"/>
      <c r="D317" s="4"/>
      <c r="E317" s="4"/>
      <c r="F317" s="4"/>
      <c r="G317" s="4"/>
      <c r="H317" s="4"/>
      <c r="I317" s="4"/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x14ac:dyDescent="0.2">
      <c r="A318" s="5"/>
      <c r="B318" s="5"/>
      <c r="C318" s="4"/>
      <c r="D318" s="4"/>
      <c r="E318" s="4"/>
      <c r="F318" s="4"/>
      <c r="G318" s="4"/>
      <c r="H318" s="4"/>
      <c r="I318" s="4"/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x14ac:dyDescent="0.2">
      <c r="A319" s="5"/>
      <c r="B319" s="5"/>
      <c r="C319" s="4"/>
      <c r="D319" s="4"/>
      <c r="E319" s="4"/>
      <c r="F319" s="4"/>
      <c r="G319" s="4"/>
      <c r="H319" s="4"/>
      <c r="I319" s="4"/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x14ac:dyDescent="0.2">
      <c r="A320" s="5"/>
      <c r="B320" s="5"/>
      <c r="C320" s="4"/>
      <c r="D320" s="4"/>
      <c r="E320" s="4"/>
      <c r="F320" s="4"/>
      <c r="G320" s="4"/>
      <c r="H320" s="4"/>
      <c r="I320" s="4"/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x14ac:dyDescent="0.2">
      <c r="A321" s="5"/>
      <c r="B321" s="5"/>
      <c r="C321" s="4"/>
      <c r="D321" s="4"/>
      <c r="E321" s="4"/>
      <c r="F321" s="4"/>
      <c r="G321" s="4"/>
      <c r="H321" s="4"/>
      <c r="I321" s="4"/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x14ac:dyDescent="0.2">
      <c r="A322" s="5"/>
      <c r="B322" s="5"/>
      <c r="C322" s="4"/>
      <c r="D322" s="4"/>
      <c r="E322" s="4"/>
      <c r="F322" s="4"/>
      <c r="G322" s="4"/>
      <c r="H322" s="4"/>
      <c r="I322" s="4"/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x14ac:dyDescent="0.2">
      <c r="A323" s="5"/>
      <c r="B323" s="5"/>
      <c r="C323" s="4"/>
      <c r="D323" s="4"/>
      <c r="E323" s="4"/>
      <c r="F323" s="4"/>
      <c r="G323" s="4"/>
      <c r="H323" s="4"/>
      <c r="I323" s="4"/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x14ac:dyDescent="0.2">
      <c r="A324" s="5"/>
      <c r="B324" s="5"/>
      <c r="C324" s="4"/>
      <c r="D324" s="4"/>
      <c r="E324" s="4"/>
      <c r="F324" s="4"/>
      <c r="G324" s="4"/>
      <c r="H324" s="4"/>
      <c r="I324" s="4"/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x14ac:dyDescent="0.2">
      <c r="A325" s="5"/>
      <c r="B325" s="5"/>
      <c r="C325" s="4"/>
      <c r="D325" s="4"/>
      <c r="E325" s="4"/>
      <c r="F325" s="4"/>
      <c r="G325" s="4"/>
      <c r="H325" s="4"/>
      <c r="I325" s="4"/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x14ac:dyDescent="0.2">
      <c r="A326" s="5"/>
      <c r="B326" s="5"/>
      <c r="C326" s="4"/>
      <c r="D326" s="4"/>
      <c r="E326" s="4"/>
      <c r="F326" s="4"/>
      <c r="G326" s="4"/>
      <c r="H326" s="4"/>
      <c r="I326" s="4"/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x14ac:dyDescent="0.2">
      <c r="A327" s="5"/>
      <c r="B327" s="5"/>
      <c r="C327" s="4"/>
      <c r="D327" s="4"/>
      <c r="E327" s="4"/>
      <c r="F327" s="4"/>
      <c r="G327" s="4"/>
      <c r="H327" s="4"/>
      <c r="I327" s="4"/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x14ac:dyDescent="0.2">
      <c r="A328" s="5"/>
      <c r="B328" s="5"/>
      <c r="C328" s="4"/>
      <c r="D328" s="4"/>
      <c r="E328" s="4"/>
      <c r="F328" s="4"/>
      <c r="G328" s="4"/>
      <c r="H328" s="4"/>
      <c r="I328" s="4"/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x14ac:dyDescent="0.2">
      <c r="A329" s="5"/>
      <c r="B329" s="5"/>
      <c r="C329" s="4"/>
      <c r="D329" s="4"/>
      <c r="E329" s="4"/>
      <c r="F329" s="4"/>
      <c r="G329" s="4"/>
      <c r="H329" s="4"/>
      <c r="I329" s="4"/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x14ac:dyDescent="0.2">
      <c r="A330" s="5"/>
      <c r="B330" s="5"/>
      <c r="C330" s="4"/>
      <c r="D330" s="4"/>
      <c r="E330" s="4"/>
      <c r="F330" s="4"/>
      <c r="G330" s="4"/>
      <c r="H330" s="4"/>
      <c r="I330" s="4"/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x14ac:dyDescent="0.2">
      <c r="A331" s="5"/>
      <c r="B331" s="5"/>
      <c r="C331" s="4"/>
      <c r="D331" s="4"/>
      <c r="E331" s="4"/>
      <c r="F331" s="4"/>
      <c r="G331" s="4"/>
      <c r="H331" s="4"/>
      <c r="I331" s="4"/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x14ac:dyDescent="0.2">
      <c r="A332" s="5"/>
      <c r="B332" s="5"/>
      <c r="C332" s="4"/>
      <c r="D332" s="4"/>
      <c r="E332" s="4"/>
      <c r="F332" s="4"/>
      <c r="G332" s="4"/>
      <c r="H332" s="4"/>
      <c r="I332" s="4"/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x14ac:dyDescent="0.2">
      <c r="A333" s="5"/>
      <c r="B333" s="5"/>
      <c r="C333" s="4"/>
      <c r="D333" s="4"/>
      <c r="E333" s="4"/>
      <c r="F333" s="4"/>
      <c r="G333" s="4"/>
      <c r="H333" s="4"/>
      <c r="I333" s="4"/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</sheetData>
  <mergeCells count="39">
    <mergeCell ref="A1:B1"/>
    <mergeCell ref="A7:J7"/>
    <mergeCell ref="G1:J1"/>
    <mergeCell ref="A6:J6"/>
    <mergeCell ref="A40:J40"/>
    <mergeCell ref="B19:B20"/>
    <mergeCell ref="J19:J20"/>
    <mergeCell ref="G9:I9"/>
    <mergeCell ref="G13:I13"/>
    <mergeCell ref="G12:I12"/>
    <mergeCell ref="G10:I10"/>
    <mergeCell ref="G11:I11"/>
    <mergeCell ref="A17:D17"/>
    <mergeCell ref="I17:J17"/>
    <mergeCell ref="E19:F19"/>
    <mergeCell ref="G19:I19"/>
    <mergeCell ref="A213:J213"/>
    <mergeCell ref="A112:J112"/>
    <mergeCell ref="A94:J94"/>
    <mergeCell ref="A61:J61"/>
    <mergeCell ref="A168:J168"/>
    <mergeCell ref="A200:J200"/>
    <mergeCell ref="A180:J180"/>
    <mergeCell ref="A185:J185"/>
    <mergeCell ref="A190:J190"/>
    <mergeCell ref="A49:J49"/>
    <mergeCell ref="A129:J129"/>
    <mergeCell ref="A147:J147"/>
    <mergeCell ref="G2:J2"/>
    <mergeCell ref="G3:H3"/>
    <mergeCell ref="I3:J3"/>
    <mergeCell ref="A3:B3"/>
    <mergeCell ref="A4:J4"/>
    <mergeCell ref="A2:B2"/>
    <mergeCell ref="A27:J27"/>
    <mergeCell ref="A22:J22"/>
    <mergeCell ref="A19:A20"/>
    <mergeCell ref="C19:C20"/>
    <mergeCell ref="D19:D2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2018-02-26T21:34:18Z</dcterms:modified>
</cp:coreProperties>
</file>