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mihail/Desktop/"/>
    </mc:Choice>
  </mc:AlternateContent>
  <bookViews>
    <workbookView xWindow="0" yWindow="0" windowWidth="28800" windowHeight="18000" tabRatio="500"/>
  </bookViews>
  <sheets>
    <sheet name="отделка" sheetId="8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" i="8" l="1"/>
  <c r="E60" i="8"/>
  <c r="C59" i="8"/>
  <c r="E59" i="8"/>
  <c r="C58" i="8"/>
  <c r="E58" i="8"/>
  <c r="E48" i="8"/>
  <c r="E28" i="8"/>
  <c r="C20" i="8"/>
  <c r="E20" i="8"/>
  <c r="C19" i="8"/>
  <c r="E19" i="8"/>
  <c r="E18" i="8"/>
  <c r="C82" i="8"/>
  <c r="C88" i="8"/>
  <c r="E88" i="8"/>
  <c r="C86" i="8"/>
  <c r="E86" i="8"/>
  <c r="C90" i="8"/>
  <c r="E90" i="8"/>
  <c r="E103" i="8"/>
  <c r="E101" i="8"/>
  <c r="E109" i="8"/>
  <c r="E112" i="8"/>
  <c r="E111" i="8"/>
  <c r="E110" i="8"/>
  <c r="C98" i="8"/>
  <c r="C105" i="8"/>
  <c r="C102" i="8"/>
  <c r="C100" i="8"/>
  <c r="C99" i="8"/>
  <c r="E35" i="8"/>
  <c r="C96" i="8"/>
  <c r="C95" i="8"/>
  <c r="C94" i="8"/>
  <c r="E94" i="8"/>
  <c r="C55" i="8"/>
  <c r="C42" i="8"/>
  <c r="E42" i="8"/>
  <c r="C41" i="8"/>
  <c r="E41" i="8"/>
  <c r="C40" i="8"/>
  <c r="C45" i="8"/>
  <c r="C39" i="8"/>
  <c r="E38" i="8"/>
  <c r="E70" i="8"/>
  <c r="E69" i="8"/>
  <c r="E34" i="8"/>
  <c r="C25" i="8"/>
  <c r="E24" i="8"/>
  <c r="C11" i="8"/>
  <c r="C7" i="8"/>
  <c r="C6" i="8"/>
  <c r="E6" i="8"/>
  <c r="C5" i="8"/>
  <c r="E5" i="8"/>
  <c r="C76" i="8"/>
  <c r="C74" i="8"/>
  <c r="C68" i="8"/>
  <c r="E17" i="8"/>
  <c r="C16" i="8"/>
  <c r="E13" i="8"/>
  <c r="C104" i="8"/>
  <c r="E82" i="8"/>
  <c r="C83" i="8"/>
  <c r="C84" i="8"/>
  <c r="C85" i="8"/>
  <c r="C87" i="8"/>
  <c r="C89" i="8"/>
  <c r="E83" i="8"/>
  <c r="E46" i="8"/>
  <c r="C43" i="8"/>
  <c r="E40" i="8"/>
  <c r="C44" i="8"/>
  <c r="E26" i="8"/>
  <c r="E27" i="8"/>
  <c r="C73" i="8"/>
  <c r="E15" i="8"/>
  <c r="C9" i="8"/>
  <c r="C92" i="8"/>
  <c r="C91" i="8"/>
  <c r="E43" i="8"/>
  <c r="E44" i="8"/>
  <c r="E30" i="8"/>
  <c r="E29" i="8"/>
  <c r="E9" i="8"/>
  <c r="C52" i="8"/>
  <c r="C51" i="8"/>
  <c r="C57" i="8"/>
  <c r="E52" i="8"/>
  <c r="C53" i="8"/>
  <c r="E51" i="8"/>
  <c r="E31" i="8"/>
  <c r="C14" i="8"/>
  <c r="E107" i="8"/>
  <c r="E49" i="8"/>
  <c r="E14" i="8"/>
  <c r="E56" i="8"/>
  <c r="E12" i="8"/>
  <c r="E8" i="8"/>
  <c r="E75" i="8"/>
  <c r="E66" i="8"/>
  <c r="E67" i="8"/>
  <c r="E7" i="8"/>
  <c r="E10" i="8"/>
  <c r="E11" i="8"/>
  <c r="E16" i="8"/>
  <c r="E21" i="8"/>
  <c r="E22" i="8"/>
  <c r="E37" i="8"/>
  <c r="E54" i="8"/>
  <c r="E63" i="8"/>
  <c r="E65" i="8"/>
  <c r="E71" i="8"/>
  <c r="E77" i="8"/>
  <c r="E81" i="8"/>
  <c r="E93" i="8"/>
  <c r="E97" i="8"/>
  <c r="E106" i="8"/>
  <c r="E108" i="8"/>
</calcChain>
</file>

<file path=xl/sharedStrings.xml><?xml version="1.0" encoding="utf-8"?>
<sst xmlns="http://schemas.openxmlformats.org/spreadsheetml/2006/main" count="216" uniqueCount="107">
  <si>
    <t>Наименование работ и материалов</t>
  </si>
  <si>
    <t>Ед.изм</t>
  </si>
  <si>
    <t>Кол-во</t>
  </si>
  <si>
    <t>Работа</t>
  </si>
  <si>
    <t>Грунтование стен</t>
  </si>
  <si>
    <t>м2</t>
  </si>
  <si>
    <t>л</t>
  </si>
  <si>
    <t>шт</t>
  </si>
  <si>
    <t>м.п.</t>
  </si>
  <si>
    <t>Поклейка стеклохолста</t>
  </si>
  <si>
    <t>м/п</t>
  </si>
  <si>
    <t>Грунтование откосов</t>
  </si>
  <si>
    <t>Вынос строительного мусора с погрузкой на автомобиль</t>
  </si>
  <si>
    <t>Вывоз строительного мусора</t>
  </si>
  <si>
    <t>ход</t>
  </si>
  <si>
    <t>м3</t>
  </si>
  <si>
    <t>т</t>
  </si>
  <si>
    <t xml:space="preserve">Бетонирование стены 300мм </t>
  </si>
  <si>
    <t>Разгрузка материалов</t>
  </si>
  <si>
    <t>Оштукатуривание стен гипсовой штукатуркой</t>
  </si>
  <si>
    <t>Оштукатуривание стен цем.-известковой штукатуркой   (санузлы, ванная)</t>
  </si>
  <si>
    <t>Кирпичная закладка наружных стен после утепления крыши (стена-крыша)</t>
  </si>
  <si>
    <t>Закладка монтажных проемов</t>
  </si>
  <si>
    <t>Оштукатуривыние примыкания стены к кровле</t>
  </si>
  <si>
    <t>Устройство штробы в кирпичной стене 150*120мм</t>
  </si>
  <si>
    <t>Заделка штукатуркой примыкания стены к крыши</t>
  </si>
  <si>
    <t>Заделка штроб в стене</t>
  </si>
  <si>
    <t>Зашивка инсталяции ГКЛ</t>
  </si>
  <si>
    <t>Заделка и оштукатуривание вентиляционных отверстий</t>
  </si>
  <si>
    <t>Утепление фундамента ЭППС 50мм</t>
  </si>
  <si>
    <t>Экструдированный пенополистирол  1000х600х50мм</t>
  </si>
  <si>
    <t>Обратная засыпка грунта</t>
  </si>
  <si>
    <t>Облицовка стен плиткой</t>
  </si>
  <si>
    <t>Укладка плитки на пол</t>
  </si>
  <si>
    <t>Люк потайной 300х300мм</t>
  </si>
  <si>
    <t>Приготовление раствора</t>
  </si>
  <si>
    <t>Грунтование пола</t>
  </si>
  <si>
    <t>Устройство отверстий в плитке</t>
  </si>
  <si>
    <t>Закладка кирпичем</t>
  </si>
  <si>
    <t>Заделка  отверстий</t>
  </si>
  <si>
    <t>Монтаж люка</t>
  </si>
  <si>
    <t>СТЕНЫ</t>
  </si>
  <si>
    <t>ПОТОЛКИ</t>
  </si>
  <si>
    <t>ПОЛЫ</t>
  </si>
  <si>
    <t>Устройство гидроизоляции пола</t>
  </si>
  <si>
    <t>Устройство утеплителя пола толщ 60мм</t>
  </si>
  <si>
    <t>Устройство стяжки толщ  80мм</t>
  </si>
  <si>
    <t>Покраска стен</t>
  </si>
  <si>
    <t>Монтаж шпонированных панелей</t>
  </si>
  <si>
    <t>Устройство декоративной штукатурки (имитация мрамора)</t>
  </si>
  <si>
    <t>кг</t>
  </si>
  <si>
    <t>компл</t>
  </si>
  <si>
    <t xml:space="preserve">Грунтовка СТ-17 супер
</t>
  </si>
  <si>
    <t xml:space="preserve">Штукатурка Master-Контур цементно-известковая 
</t>
  </si>
  <si>
    <t>Шпатлевание стен под стеклохолст</t>
  </si>
  <si>
    <t>Шпатлевание стен финишное</t>
  </si>
  <si>
    <t xml:space="preserve">Шпаклевка Caparol Glättspachtel </t>
  </si>
  <si>
    <t>Расходные материалы</t>
  </si>
  <si>
    <t>Кирпич</t>
  </si>
  <si>
    <t>Цемент М400</t>
  </si>
  <si>
    <t>Песок</t>
  </si>
  <si>
    <t>Бетон</t>
  </si>
  <si>
    <t>Опалубка</t>
  </si>
  <si>
    <t>Устройство перегородок из гкл с утеплением толщ 125мм</t>
  </si>
  <si>
    <t>Устройство перегородок из гкл с утеплением толщ 100мм</t>
  </si>
  <si>
    <t>Оштукатуривание откосов гипсовой штукатуркой</t>
  </si>
  <si>
    <t>Оштукатуривание откосов цем.-известковой штукатуркой   (санузлы, ванная)</t>
  </si>
  <si>
    <t>Шпатлевание откосов под стеклохолст</t>
  </si>
  <si>
    <t>Поклейка стеклохолста на откосы</t>
  </si>
  <si>
    <t>Шпатлевание откосов финишное</t>
  </si>
  <si>
    <t>Покраска откосов</t>
  </si>
  <si>
    <t>Облицовка откосов плиткой</t>
  </si>
  <si>
    <t>Грунтование потолка</t>
  </si>
  <si>
    <t>Шпатлевание потолка под стеклохолст</t>
  </si>
  <si>
    <t>Поклейка стеклохолста на потолок</t>
  </si>
  <si>
    <t>Шпатлевание потолка финишное</t>
  </si>
  <si>
    <t>Покраска потолка</t>
  </si>
  <si>
    <t>Рулонная гидроизоляция толщ 5мм</t>
  </si>
  <si>
    <t>и2</t>
  </si>
  <si>
    <t>Стяжка Полимин СЦ-5</t>
  </si>
  <si>
    <t>Гидроизоляция CR66</t>
  </si>
  <si>
    <t>Устройство  гидроизоляции</t>
  </si>
  <si>
    <t>Укладка разделительных плит Мультимоль толщ 4мм (материал заказчика)</t>
  </si>
  <si>
    <t>Устройство покрытия из декоративной штукатурки с имитацией бетона (материал заказчика)</t>
  </si>
  <si>
    <t>ПРОЧЕЕ</t>
  </si>
  <si>
    <t>Устройство коробов, ниш , откосов потолка</t>
  </si>
  <si>
    <t>Устройство штроб в стяжке</t>
  </si>
  <si>
    <t>Устройство штроб в стяжке 200мм</t>
  </si>
  <si>
    <t>Утепление откосов из пенополистирольных плит</t>
  </si>
  <si>
    <t>Плиты пенополистирольные 30мм</t>
  </si>
  <si>
    <t>Смесь CERESIT CT85</t>
  </si>
  <si>
    <t>Дюбель фасадный</t>
  </si>
  <si>
    <t>Установка перфорированного уголка</t>
  </si>
  <si>
    <t>мп</t>
  </si>
  <si>
    <t>Наугольник перфорированный 3 м</t>
  </si>
  <si>
    <t>Стеклосетка</t>
  </si>
  <si>
    <t>Устройство гидрозащитного слоя  откосов</t>
  </si>
  <si>
    <t>Устройство армировочного слоя откосов</t>
  </si>
  <si>
    <t>Плита Rockwool Fasrock 100мм</t>
  </si>
  <si>
    <t>Смесь CERESIT CT190</t>
  </si>
  <si>
    <t xml:space="preserve">Утепление фасада </t>
  </si>
  <si>
    <t>Устройство гидрозащитного слоя</t>
  </si>
  <si>
    <t>Устройство армировочного слоя</t>
  </si>
  <si>
    <t>Изготовление и монтаж лестницы на второй этаж</t>
  </si>
  <si>
    <t>комплект</t>
  </si>
  <si>
    <t xml:space="preserve">Цена грн. </t>
  </si>
  <si>
    <t xml:space="preserve">Стоимость грн.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</si>
</sst>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59">
    <xf numFmtId="0" fontId="0" fillId="0" borderId="0" xfId="0"/>
    <xf numFmtId="3" fontId="0" fillId="0" borderId="0" xfId="0" applyNumberFormat="1"/>
    <xf numFmtId="3" fontId="4" fillId="2" borderId="6" xfId="0" applyNumberFormat="1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1" fontId="0" fillId="0" borderId="0" xfId="0" applyNumberFormat="1" applyFont="1"/>
    <xf numFmtId="1" fontId="2" fillId="2" borderId="6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0" borderId="4" xfId="2" applyNumberFormat="1" applyFont="1" applyFill="1" applyBorder="1" applyAlignment="1">
      <alignment horizontal="center"/>
    </xf>
    <xf numFmtId="1" fontId="5" fillId="0" borderId="6" xfId="2" applyNumberFormat="1" applyFont="1" applyFill="1" applyBorder="1" applyAlignment="1">
      <alignment horizontal="left" vertical="center" wrapText="1"/>
    </xf>
    <xf numFmtId="1" fontId="5" fillId="0" borderId="6" xfId="2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left" wrapText="1"/>
    </xf>
    <xf numFmtId="1" fontId="1" fillId="0" borderId="6" xfId="0" applyNumberFormat="1" applyFont="1" applyFill="1" applyBorder="1" applyAlignment="1">
      <alignment horizontal="center"/>
    </xf>
    <xf numFmtId="1" fontId="2" fillId="0" borderId="6" xfId="2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wrapText="1"/>
    </xf>
    <xf numFmtId="4" fontId="2" fillId="0" borderId="9" xfId="3" applyNumberFormat="1" applyFont="1" applyBorder="1" applyAlignment="1">
      <alignment horizontal="center" vertical="center" wrapText="1"/>
    </xf>
    <xf numFmtId="4" fontId="2" fillId="0" borderId="7" xfId="3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3" applyFont="1" applyBorder="1" applyAlignment="1">
      <alignment horizontal="center" vertical="center"/>
    </xf>
    <xf numFmtId="4" fontId="2" fillId="0" borderId="6" xfId="3" applyNumberFormat="1" applyFont="1" applyBorder="1" applyAlignment="1">
      <alignment horizontal="center" vertical="center"/>
    </xf>
    <xf numFmtId="4" fontId="2" fillId="0" borderId="6" xfId="3" applyNumberFormat="1" applyFont="1" applyBorder="1" applyAlignment="1">
      <alignment horizontal="center" vertical="center" wrapText="1"/>
    </xf>
    <xf numFmtId="4" fontId="0" fillId="0" borderId="0" xfId="0" applyNumberFormat="1" applyFont="1"/>
    <xf numFmtId="1" fontId="7" fillId="0" borderId="6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4" xfId="2" applyNumberFormat="1" applyFont="1" applyFill="1" applyBorder="1" applyAlignment="1">
      <alignment horizontal="center"/>
    </xf>
    <xf numFmtId="1" fontId="8" fillId="0" borderId="0" xfId="0" applyNumberFormat="1" applyFont="1"/>
    <xf numFmtId="1" fontId="7" fillId="0" borderId="6" xfId="0" applyNumberFormat="1" applyFont="1" applyFill="1" applyBorder="1" applyAlignment="1">
      <alignment horizontal="left" wrapText="1"/>
    </xf>
    <xf numFmtId="4" fontId="1" fillId="0" borderId="6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4" fontId="2" fillId="0" borderId="1" xfId="3" applyNumberFormat="1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/>
    </xf>
    <xf numFmtId="4" fontId="2" fillId="0" borderId="2" xfId="3" applyNumberFormat="1" applyFont="1" applyBorder="1" applyAlignment="1">
      <alignment horizontal="center" vertical="center"/>
    </xf>
    <xf numFmtId="4" fontId="2" fillId="0" borderId="3" xfId="3" applyNumberFormat="1" applyFont="1" applyBorder="1" applyAlignment="1">
      <alignment horizontal="center" vertical="center"/>
    </xf>
    <xf numFmtId="1" fontId="0" fillId="0" borderId="0" xfId="0" applyNumberFormat="1" applyFont="1" applyFill="1"/>
    <xf numFmtId="0" fontId="2" fillId="3" borderId="6" xfId="0" applyFont="1" applyFill="1" applyBorder="1" applyAlignment="1">
      <alignment horizontal="center" wrapText="1"/>
    </xf>
    <xf numFmtId="0" fontId="2" fillId="3" borderId="6" xfId="3" applyFont="1" applyFill="1" applyBorder="1" applyAlignment="1">
      <alignment horizontal="center" vertical="center"/>
    </xf>
    <xf numFmtId="4" fontId="2" fillId="3" borderId="6" xfId="3" applyNumberFormat="1" applyFont="1" applyFill="1" applyBorder="1" applyAlignment="1">
      <alignment horizontal="center" vertical="center"/>
    </xf>
    <xf numFmtId="4" fontId="2" fillId="3" borderId="6" xfId="3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6" xfId="3" applyFont="1" applyFill="1" applyBorder="1" applyAlignment="1">
      <alignment horizontal="center" vertical="center"/>
    </xf>
    <xf numFmtId="4" fontId="2" fillId="4" borderId="6" xfId="3" applyNumberFormat="1" applyFont="1" applyFill="1" applyBorder="1" applyAlignment="1">
      <alignment horizontal="center" vertical="center"/>
    </xf>
    <xf numFmtId="4" fontId="2" fillId="4" borderId="6" xfId="3" applyNumberFormat="1" applyFont="1" applyFill="1" applyBorder="1" applyAlignment="1">
      <alignment horizontal="center" vertical="center" wrapText="1"/>
    </xf>
  </cellXfs>
  <cellStyles count="5">
    <cellStyle name="0,0_x000d__x000a_NA_x000d__x000a_" xfId="4"/>
    <cellStyle name="Звичайний 2" xfId="1"/>
    <cellStyle name="Звичайний 2 2" xfId="3"/>
    <cellStyle name="Обычный" xfId="0" builtinId="0"/>
    <cellStyle name="Обычный 3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12"/>
  <sheetViews>
    <sheetView tabSelected="1" workbookViewId="0">
      <selection activeCell="A79" sqref="A79"/>
    </sheetView>
  </sheetViews>
  <sheetFormatPr baseColWidth="10" defaultColWidth="10.83203125" defaultRowHeight="16" x14ac:dyDescent="0.2"/>
  <cols>
    <col min="1" max="1" width="60.5" style="4" customWidth="1"/>
    <col min="2" max="2" width="10.83203125" style="4"/>
    <col min="3" max="3" width="19.33203125" style="29" customWidth="1"/>
    <col min="4" max="16384" width="10.83203125" style="4"/>
  </cols>
  <sheetData>
    <row r="1" spans="1:5" ht="17" customHeight="1" thickBot="1" x14ac:dyDescent="0.25">
      <c r="A1" s="42" t="s">
        <v>0</v>
      </c>
      <c r="B1" s="44" t="s">
        <v>1</v>
      </c>
      <c r="C1" s="46" t="s">
        <v>2</v>
      </c>
      <c r="D1" s="48" t="s">
        <v>3</v>
      </c>
      <c r="E1" s="49"/>
    </row>
    <row r="2" spans="1:5" ht="32" x14ac:dyDescent="0.2">
      <c r="A2" s="43"/>
      <c r="B2" s="45"/>
      <c r="C2" s="47"/>
      <c r="D2" s="23" t="s">
        <v>105</v>
      </c>
      <c r="E2" s="24" t="s">
        <v>106</v>
      </c>
    </row>
    <row r="3" spans="1:5" x14ac:dyDescent="0.2">
      <c r="A3" s="25"/>
      <c r="B3" s="26"/>
      <c r="C3" s="27"/>
      <c r="D3" s="28"/>
      <c r="E3" s="28"/>
    </row>
    <row r="4" spans="1:5" s="50" customFormat="1" x14ac:dyDescent="0.2">
      <c r="A4" s="51" t="s">
        <v>41</v>
      </c>
      <c r="B4" s="52"/>
      <c r="C4" s="53"/>
      <c r="D4" s="54"/>
      <c r="E4" s="54"/>
    </row>
    <row r="5" spans="1:5" ht="15" customHeight="1" x14ac:dyDescent="0.2">
      <c r="A5" s="13" t="s">
        <v>63</v>
      </c>
      <c r="B5" s="18" t="s">
        <v>5</v>
      </c>
      <c r="C5" s="36">
        <f>(1.96+0.82)*3-0.8*2+(2.61+0.82)*4-0.8*2</f>
        <v>18.86</v>
      </c>
      <c r="D5" s="19"/>
      <c r="E5" s="7">
        <f t="shared" ref="E5" si="0">C5*D5</f>
        <v>0</v>
      </c>
    </row>
    <row r="6" spans="1:5" ht="15" customHeight="1" x14ac:dyDescent="0.2">
      <c r="A6" s="13" t="s">
        <v>64</v>
      </c>
      <c r="B6" s="18" t="s">
        <v>5</v>
      </c>
      <c r="C6" s="36">
        <f>(2.12*4)-0.8*2+0.9*3</f>
        <v>9.5800000000000018</v>
      </c>
      <c r="D6" s="19"/>
      <c r="E6" s="7">
        <f t="shared" ref="E6" si="1">C6*D6</f>
        <v>0</v>
      </c>
    </row>
    <row r="7" spans="1:5" x14ac:dyDescent="0.2">
      <c r="A7" s="11" t="s">
        <v>27</v>
      </c>
      <c r="B7" s="16" t="s">
        <v>5</v>
      </c>
      <c r="C7" s="38">
        <f>(0.15*2+1.34)*3+(1.92+1.32+3)*4</f>
        <v>29.880000000000003</v>
      </c>
      <c r="D7" s="12"/>
      <c r="E7" s="7">
        <f t="shared" ref="E7:E12" si="2">C7*D7</f>
        <v>0</v>
      </c>
    </row>
    <row r="8" spans="1:5" x14ac:dyDescent="0.2">
      <c r="A8" s="11" t="s">
        <v>26</v>
      </c>
      <c r="B8" s="17" t="s">
        <v>10</v>
      </c>
      <c r="C8" s="38">
        <v>59</v>
      </c>
      <c r="D8" s="6"/>
      <c r="E8" s="7">
        <f>C8*D8</f>
        <v>0</v>
      </c>
    </row>
    <row r="9" spans="1:5" ht="16.25" customHeight="1" x14ac:dyDescent="0.2">
      <c r="A9" s="5" t="s">
        <v>4</v>
      </c>
      <c r="B9" s="6" t="s">
        <v>5</v>
      </c>
      <c r="C9" s="39">
        <f>613.89+226.98</f>
        <v>840.87</v>
      </c>
      <c r="D9" s="6"/>
      <c r="E9" s="7">
        <f t="shared" ref="E9" si="3">C9*D9</f>
        <v>0</v>
      </c>
    </row>
    <row r="10" spans="1:5" ht="16.25" customHeight="1" x14ac:dyDescent="0.2">
      <c r="A10" s="11" t="s">
        <v>19</v>
      </c>
      <c r="B10" s="16" t="s">
        <v>5</v>
      </c>
      <c r="C10" s="38">
        <v>700</v>
      </c>
      <c r="D10" s="12"/>
      <c r="E10" s="7">
        <f t="shared" si="2"/>
        <v>0</v>
      </c>
    </row>
    <row r="11" spans="1:5" ht="32" x14ac:dyDescent="0.2">
      <c r="A11" s="11" t="s">
        <v>20</v>
      </c>
      <c r="B11" s="16" t="s">
        <v>5</v>
      </c>
      <c r="C11" s="38">
        <f>226.98-61.76</f>
        <v>165.22</v>
      </c>
      <c r="D11" s="12"/>
      <c r="E11" s="7">
        <f t="shared" si="2"/>
        <v>0</v>
      </c>
    </row>
    <row r="12" spans="1:5" x14ac:dyDescent="0.2">
      <c r="A12" s="5" t="s">
        <v>4</v>
      </c>
      <c r="B12" s="6" t="s">
        <v>5</v>
      </c>
      <c r="C12" s="39">
        <v>497.62</v>
      </c>
      <c r="D12" s="6"/>
      <c r="E12" s="7">
        <f t="shared" si="2"/>
        <v>0</v>
      </c>
    </row>
    <row r="13" spans="1:5" x14ac:dyDescent="0.2">
      <c r="A13" s="22" t="s">
        <v>54</v>
      </c>
      <c r="B13" s="21" t="s">
        <v>5</v>
      </c>
      <c r="C13" s="39">
        <v>497.62</v>
      </c>
      <c r="D13" s="21"/>
      <c r="E13" s="7">
        <f t="shared" ref="E13" si="4">C13*D13</f>
        <v>0</v>
      </c>
    </row>
    <row r="14" spans="1:5" x14ac:dyDescent="0.2">
      <c r="A14" s="11" t="s">
        <v>9</v>
      </c>
      <c r="B14" s="16" t="s">
        <v>5</v>
      </c>
      <c r="C14" s="38">
        <f>C18+C19</f>
        <v>497.62</v>
      </c>
      <c r="D14" s="12"/>
      <c r="E14" s="7">
        <f t="shared" ref="E14" si="5">C14*D14</f>
        <v>0</v>
      </c>
    </row>
    <row r="15" spans="1:5" x14ac:dyDescent="0.2">
      <c r="A15" s="5" t="s">
        <v>4</v>
      </c>
      <c r="B15" s="6" t="s">
        <v>5</v>
      </c>
      <c r="C15" s="39">
        <v>497.62</v>
      </c>
      <c r="D15" s="6"/>
      <c r="E15" s="7">
        <f t="shared" ref="E15" si="6">C15*D15</f>
        <v>0</v>
      </c>
    </row>
    <row r="16" spans="1:5" x14ac:dyDescent="0.2">
      <c r="A16" s="22" t="s">
        <v>55</v>
      </c>
      <c r="B16" s="21" t="s">
        <v>5</v>
      </c>
      <c r="C16" s="39">
        <f>C15</f>
        <v>497.62</v>
      </c>
      <c r="D16" s="21"/>
      <c r="E16" s="7">
        <f>C16*D16</f>
        <v>0</v>
      </c>
    </row>
    <row r="17" spans="1:5" x14ac:dyDescent="0.2">
      <c r="A17" s="5" t="s">
        <v>4</v>
      </c>
      <c r="B17" s="6" t="s">
        <v>5</v>
      </c>
      <c r="C17" s="39">
        <v>497.62</v>
      </c>
      <c r="D17" s="6"/>
      <c r="E17" s="7">
        <f t="shared" ref="E17:E20" si="7">C17*D17</f>
        <v>0</v>
      </c>
    </row>
    <row r="18" spans="1:5" x14ac:dyDescent="0.2">
      <c r="A18" s="11" t="s">
        <v>47</v>
      </c>
      <c r="B18" s="16" t="s">
        <v>5</v>
      </c>
      <c r="C18" s="38">
        <v>471.01</v>
      </c>
      <c r="D18" s="12"/>
      <c r="E18" s="7">
        <f t="shared" si="7"/>
        <v>0</v>
      </c>
    </row>
    <row r="19" spans="1:5" x14ac:dyDescent="0.2">
      <c r="A19" s="11" t="s">
        <v>49</v>
      </c>
      <c r="B19" s="16" t="s">
        <v>5</v>
      </c>
      <c r="C19" s="38">
        <f>11.75+6.61+8.25</f>
        <v>26.61</v>
      </c>
      <c r="D19" s="12"/>
      <c r="E19" s="7">
        <f t="shared" si="7"/>
        <v>0</v>
      </c>
    </row>
    <row r="20" spans="1:5" x14ac:dyDescent="0.2">
      <c r="A20" s="11" t="s">
        <v>48</v>
      </c>
      <c r="B20" s="16" t="s">
        <v>5</v>
      </c>
      <c r="C20" s="38">
        <f>2.14+10+15.26+7+11.55+19.66</f>
        <v>65.61</v>
      </c>
      <c r="D20" s="12"/>
      <c r="E20" s="7">
        <f t="shared" si="7"/>
        <v>0</v>
      </c>
    </row>
    <row r="21" spans="1:5" x14ac:dyDescent="0.2">
      <c r="A21" s="11" t="s">
        <v>32</v>
      </c>
      <c r="B21" s="16" t="s">
        <v>5</v>
      </c>
      <c r="C21" s="38">
        <v>237.75</v>
      </c>
      <c r="D21" s="12"/>
      <c r="E21" s="7">
        <f>C21*D21</f>
        <v>0</v>
      </c>
    </row>
    <row r="22" spans="1:5" x14ac:dyDescent="0.2">
      <c r="A22" s="22" t="s">
        <v>37</v>
      </c>
      <c r="B22" s="12" t="s">
        <v>7</v>
      </c>
      <c r="C22" s="39">
        <v>25</v>
      </c>
      <c r="D22" s="12"/>
      <c r="E22" s="7">
        <f>C22*D22</f>
        <v>0</v>
      </c>
    </row>
    <row r="23" spans="1:5" x14ac:dyDescent="0.2">
      <c r="A23" s="11"/>
      <c r="B23" s="16"/>
      <c r="C23" s="38"/>
      <c r="D23" s="12"/>
      <c r="E23" s="7"/>
    </row>
    <row r="24" spans="1:5" ht="16.25" customHeight="1" x14ac:dyDescent="0.2">
      <c r="A24" s="5" t="s">
        <v>11</v>
      </c>
      <c r="B24" s="6" t="s">
        <v>10</v>
      </c>
      <c r="C24" s="39">
        <v>144</v>
      </c>
      <c r="D24" s="6"/>
      <c r="E24" s="7">
        <f t="shared" ref="E24" si="8">C24*D24</f>
        <v>0</v>
      </c>
    </row>
    <row r="25" spans="1:5" s="34" customFormat="1" ht="23.5" customHeight="1" x14ac:dyDescent="0.2">
      <c r="A25" s="30" t="s">
        <v>52</v>
      </c>
      <c r="B25" s="31" t="s">
        <v>6</v>
      </c>
      <c r="C25" s="37">
        <f>0.2*C24*0.3</f>
        <v>8.64</v>
      </c>
      <c r="D25" s="32"/>
      <c r="E25" s="33"/>
    </row>
    <row r="26" spans="1:5" ht="16.25" customHeight="1" x14ac:dyDescent="0.2">
      <c r="A26" s="11" t="s">
        <v>65</v>
      </c>
      <c r="B26" s="6" t="s">
        <v>10</v>
      </c>
      <c r="C26" s="38">
        <v>92.4</v>
      </c>
      <c r="D26" s="12"/>
      <c r="E26" s="7">
        <f t="shared" ref="E26" si="9">C26*D26</f>
        <v>0</v>
      </c>
    </row>
    <row r="27" spans="1:5" ht="32" x14ac:dyDescent="0.2">
      <c r="A27" s="11" t="s">
        <v>66</v>
      </c>
      <c r="B27" s="6" t="s">
        <v>10</v>
      </c>
      <c r="C27" s="38">
        <v>51.36</v>
      </c>
      <c r="D27" s="12"/>
      <c r="E27" s="7">
        <f t="shared" ref="E27" si="10">C27*D27</f>
        <v>0</v>
      </c>
    </row>
    <row r="28" spans="1:5" x14ac:dyDescent="0.2">
      <c r="A28" s="22" t="s">
        <v>92</v>
      </c>
      <c r="B28" s="21" t="s">
        <v>93</v>
      </c>
      <c r="C28" s="39"/>
      <c r="D28" s="21"/>
      <c r="E28" s="7">
        <f t="shared" ref="E28" si="11">C28*D28</f>
        <v>0</v>
      </c>
    </row>
    <row r="29" spans="1:5" x14ac:dyDescent="0.2">
      <c r="A29" s="22" t="s">
        <v>67</v>
      </c>
      <c r="B29" s="6" t="s">
        <v>10</v>
      </c>
      <c r="C29" s="39"/>
      <c r="D29" s="21"/>
      <c r="E29" s="7">
        <f t="shared" ref="E29" si="12">C29*D29</f>
        <v>0</v>
      </c>
    </row>
    <row r="30" spans="1:5" x14ac:dyDescent="0.2">
      <c r="A30" s="11" t="s">
        <v>68</v>
      </c>
      <c r="B30" s="6" t="s">
        <v>10</v>
      </c>
      <c r="C30" s="38"/>
      <c r="D30" s="12"/>
      <c r="E30" s="7">
        <f t="shared" ref="E30" si="13">C30*D30</f>
        <v>0</v>
      </c>
    </row>
    <row r="31" spans="1:5" x14ac:dyDescent="0.2">
      <c r="A31" s="22" t="s">
        <v>69</v>
      </c>
      <c r="B31" s="6" t="s">
        <v>10</v>
      </c>
      <c r="C31" s="39"/>
      <c r="D31" s="21"/>
      <c r="E31" s="7">
        <f>C31*D31</f>
        <v>0</v>
      </c>
    </row>
    <row r="32" spans="1:5" s="34" customFormat="1" x14ac:dyDescent="0.2">
      <c r="A32" s="30" t="s">
        <v>56</v>
      </c>
      <c r="B32" s="31" t="s">
        <v>50</v>
      </c>
      <c r="C32" s="37"/>
      <c r="D32" s="32"/>
      <c r="E32" s="33"/>
    </row>
    <row r="33" spans="1:5" x14ac:dyDescent="0.2">
      <c r="A33" s="11" t="s">
        <v>70</v>
      </c>
      <c r="B33" s="6" t="s">
        <v>10</v>
      </c>
      <c r="C33" s="38"/>
      <c r="D33" s="12"/>
      <c r="E33" s="7"/>
    </row>
    <row r="34" spans="1:5" x14ac:dyDescent="0.2">
      <c r="A34" s="5" t="s">
        <v>11</v>
      </c>
      <c r="B34" s="6" t="s">
        <v>10</v>
      </c>
      <c r="C34" s="39">
        <v>51.36</v>
      </c>
      <c r="D34" s="6"/>
      <c r="E34" s="7">
        <f t="shared" ref="E34" si="14">C34*D34</f>
        <v>0</v>
      </c>
    </row>
    <row r="35" spans="1:5" x14ac:dyDescent="0.2">
      <c r="A35" s="11" t="s">
        <v>71</v>
      </c>
      <c r="B35" s="6" t="s">
        <v>10</v>
      </c>
      <c r="C35" s="38">
        <v>51.36</v>
      </c>
      <c r="D35" s="12"/>
      <c r="E35" s="7">
        <f>C35*D35</f>
        <v>0</v>
      </c>
    </row>
    <row r="36" spans="1:5" s="50" customFormat="1" x14ac:dyDescent="0.2">
      <c r="A36" s="55" t="s">
        <v>42</v>
      </c>
      <c r="B36" s="56"/>
      <c r="C36" s="57"/>
      <c r="D36" s="58"/>
      <c r="E36" s="58"/>
    </row>
    <row r="37" spans="1:5" x14ac:dyDescent="0.2">
      <c r="A37" s="13" t="s">
        <v>85</v>
      </c>
      <c r="B37" s="14" t="s">
        <v>10</v>
      </c>
      <c r="C37" s="36">
        <v>74</v>
      </c>
      <c r="D37" s="15"/>
      <c r="E37" s="7">
        <f>C37*D37</f>
        <v>0</v>
      </c>
    </row>
    <row r="38" spans="1:5" x14ac:dyDescent="0.2">
      <c r="A38" s="5" t="s">
        <v>72</v>
      </c>
      <c r="B38" s="6" t="s">
        <v>5</v>
      </c>
      <c r="C38" s="39">
        <v>350</v>
      </c>
      <c r="D38" s="6"/>
      <c r="E38" s="7">
        <f t="shared" ref="E38" si="15">C38*D38</f>
        <v>0</v>
      </c>
    </row>
    <row r="39" spans="1:5" s="34" customFormat="1" ht="25.25" customHeight="1" x14ac:dyDescent="0.2">
      <c r="A39" s="30" t="s">
        <v>52</v>
      </c>
      <c r="B39" s="31" t="s">
        <v>6</v>
      </c>
      <c r="C39" s="37">
        <f>0.2*C38</f>
        <v>70</v>
      </c>
      <c r="D39" s="32"/>
      <c r="E39" s="33"/>
    </row>
    <row r="40" spans="1:5" x14ac:dyDescent="0.2">
      <c r="A40" s="22" t="s">
        <v>73</v>
      </c>
      <c r="B40" s="21" t="s">
        <v>5</v>
      </c>
      <c r="C40" s="39">
        <f>C38</f>
        <v>350</v>
      </c>
      <c r="D40" s="21"/>
      <c r="E40" s="7">
        <f t="shared" ref="E40" si="16">C40*D40</f>
        <v>0</v>
      </c>
    </row>
    <row r="41" spans="1:5" x14ac:dyDescent="0.2">
      <c r="A41" s="11" t="s">
        <v>74</v>
      </c>
      <c r="B41" s="16" t="s">
        <v>5</v>
      </c>
      <c r="C41" s="38">
        <f>C38</f>
        <v>350</v>
      </c>
      <c r="D41" s="12"/>
      <c r="E41" s="7">
        <f t="shared" ref="E41" si="17">C41*D41</f>
        <v>0</v>
      </c>
    </row>
    <row r="42" spans="1:5" x14ac:dyDescent="0.2">
      <c r="A42" s="5" t="s">
        <v>72</v>
      </c>
      <c r="B42" s="6" t="s">
        <v>5</v>
      </c>
      <c r="C42" s="39">
        <f>C38</f>
        <v>350</v>
      </c>
      <c r="D42" s="6"/>
      <c r="E42" s="7">
        <f t="shared" ref="E42" si="18">C42*D42</f>
        <v>0</v>
      </c>
    </row>
    <row r="43" spans="1:5" x14ac:dyDescent="0.2">
      <c r="A43" s="22" t="s">
        <v>75</v>
      </c>
      <c r="B43" s="21" t="s">
        <v>5</v>
      </c>
      <c r="C43" s="39">
        <f>C42</f>
        <v>350</v>
      </c>
      <c r="D43" s="21"/>
      <c r="E43" s="7">
        <f>C43*D43</f>
        <v>0</v>
      </c>
    </row>
    <row r="44" spans="1:5" x14ac:dyDescent="0.2">
      <c r="A44" s="5" t="s">
        <v>72</v>
      </c>
      <c r="B44" s="6" t="s">
        <v>5</v>
      </c>
      <c r="C44" s="39">
        <f>C40</f>
        <v>350</v>
      </c>
      <c r="D44" s="6"/>
      <c r="E44" s="7">
        <f t="shared" ref="E44" si="19">C44*D44</f>
        <v>0</v>
      </c>
    </row>
    <row r="45" spans="1:5" x14ac:dyDescent="0.2">
      <c r="A45" s="11" t="s">
        <v>76</v>
      </c>
      <c r="B45" s="16" t="s">
        <v>5</v>
      </c>
      <c r="C45" s="38">
        <f>C40</f>
        <v>350</v>
      </c>
      <c r="D45" s="12"/>
      <c r="E45" s="7"/>
    </row>
    <row r="46" spans="1:5" ht="16.25" customHeight="1" x14ac:dyDescent="0.2">
      <c r="A46" s="5" t="s">
        <v>11</v>
      </c>
      <c r="B46" s="6" t="s">
        <v>10</v>
      </c>
      <c r="C46" s="39">
        <v>74</v>
      </c>
      <c r="D46" s="6"/>
      <c r="E46" s="7">
        <f t="shared" ref="E46" si="20">C46*D46</f>
        <v>0</v>
      </c>
    </row>
    <row r="47" spans="1:5" s="50" customFormat="1" x14ac:dyDescent="0.2">
      <c r="A47" s="55" t="s">
        <v>43</v>
      </c>
      <c r="B47" s="56"/>
      <c r="C47" s="57"/>
      <c r="D47" s="58"/>
      <c r="E47" s="58"/>
    </row>
    <row r="48" spans="1:5" ht="24.5" customHeight="1" x14ac:dyDescent="0.2">
      <c r="A48" s="5" t="s">
        <v>35</v>
      </c>
      <c r="B48" s="21" t="s">
        <v>15</v>
      </c>
      <c r="C48" s="39">
        <v>3.5</v>
      </c>
      <c r="D48" s="21"/>
      <c r="E48" s="7">
        <f t="shared" ref="E48" si="21">C48*D48</f>
        <v>0</v>
      </c>
    </row>
    <row r="49" spans="1:5" x14ac:dyDescent="0.2">
      <c r="A49" s="5" t="s">
        <v>44</v>
      </c>
      <c r="B49" s="6" t="s">
        <v>5</v>
      </c>
      <c r="C49" s="39">
        <v>299</v>
      </c>
      <c r="D49" s="6"/>
      <c r="E49" s="7">
        <f t="shared" ref="E49:E81" si="22">C49*D49</f>
        <v>0</v>
      </c>
    </row>
    <row r="50" spans="1:5" s="34" customFormat="1" x14ac:dyDescent="0.2">
      <c r="A50" s="30" t="s">
        <v>77</v>
      </c>
      <c r="B50" s="31" t="s">
        <v>78</v>
      </c>
      <c r="C50" s="37">
        <v>330</v>
      </c>
      <c r="D50" s="32"/>
      <c r="E50" s="33"/>
    </row>
    <row r="51" spans="1:5" x14ac:dyDescent="0.2">
      <c r="A51" s="5" t="s">
        <v>45</v>
      </c>
      <c r="B51" s="6" t="s">
        <v>5</v>
      </c>
      <c r="C51" s="39">
        <f>C49</f>
        <v>299</v>
      </c>
      <c r="D51" s="6"/>
      <c r="E51" s="7">
        <f t="shared" ref="E51" si="23">C51*D51</f>
        <v>0</v>
      </c>
    </row>
    <row r="52" spans="1:5" x14ac:dyDescent="0.2">
      <c r="A52" s="5" t="s">
        <v>46</v>
      </c>
      <c r="B52" s="6" t="s">
        <v>5</v>
      </c>
      <c r="C52" s="39">
        <f>C49</f>
        <v>299</v>
      </c>
      <c r="D52" s="6"/>
      <c r="E52" s="7">
        <f t="shared" ref="E52" si="24">C52*D52</f>
        <v>0</v>
      </c>
    </row>
    <row r="53" spans="1:5" s="34" customFormat="1" x14ac:dyDescent="0.2">
      <c r="A53" s="30" t="s">
        <v>79</v>
      </c>
      <c r="B53" s="31" t="s">
        <v>50</v>
      </c>
      <c r="C53" s="37">
        <f>2*80*C52</f>
        <v>47840</v>
      </c>
      <c r="D53" s="32"/>
      <c r="E53" s="33"/>
    </row>
    <row r="54" spans="1:5" x14ac:dyDescent="0.2">
      <c r="A54" s="11" t="s">
        <v>81</v>
      </c>
      <c r="B54" s="12" t="s">
        <v>5</v>
      </c>
      <c r="C54" s="39">
        <v>85</v>
      </c>
      <c r="D54" s="12"/>
      <c r="E54" s="7">
        <f>C54*D54</f>
        <v>0</v>
      </c>
    </row>
    <row r="55" spans="1:5" s="34" customFormat="1" x14ac:dyDescent="0.2">
      <c r="A55" s="30" t="s">
        <v>80</v>
      </c>
      <c r="B55" s="31" t="s">
        <v>50</v>
      </c>
      <c r="C55" s="37">
        <f>5*C54</f>
        <v>425</v>
      </c>
      <c r="D55" s="32"/>
      <c r="E55" s="33"/>
    </row>
    <row r="56" spans="1:5" x14ac:dyDescent="0.2">
      <c r="A56" s="11" t="s">
        <v>36</v>
      </c>
      <c r="B56" s="12" t="s">
        <v>5</v>
      </c>
      <c r="C56" s="39"/>
      <c r="D56" s="12"/>
      <c r="E56" s="7">
        <f>C56*D56</f>
        <v>0</v>
      </c>
    </row>
    <row r="57" spans="1:5" s="34" customFormat="1" ht="24.5" customHeight="1" x14ac:dyDescent="0.2">
      <c r="A57" s="30" t="s">
        <v>52</v>
      </c>
      <c r="B57" s="31" t="s">
        <v>6</v>
      </c>
      <c r="C57" s="37">
        <f>0.2*C56</f>
        <v>0</v>
      </c>
      <c r="D57" s="32"/>
      <c r="E57" s="33"/>
    </row>
    <row r="58" spans="1:5" ht="32" x14ac:dyDescent="0.2">
      <c r="A58" s="5" t="s">
        <v>82</v>
      </c>
      <c r="B58" s="6" t="s">
        <v>5</v>
      </c>
      <c r="C58" s="39">
        <f>158.24+86.34</f>
        <v>244.58</v>
      </c>
      <c r="D58" s="6"/>
      <c r="E58" s="7">
        <f t="shared" ref="E58" si="25">C58*D58</f>
        <v>0</v>
      </c>
    </row>
    <row r="59" spans="1:5" ht="18" customHeight="1" x14ac:dyDescent="0.2">
      <c r="A59" s="5" t="s">
        <v>33</v>
      </c>
      <c r="B59" s="6" t="s">
        <v>5</v>
      </c>
      <c r="C59" s="39">
        <f>76.3-3.09</f>
        <v>73.209999999999994</v>
      </c>
      <c r="D59" s="6"/>
      <c r="E59" s="7">
        <f t="shared" ref="E59" si="26">C59*D59</f>
        <v>0</v>
      </c>
    </row>
    <row r="60" spans="1:5" ht="32" x14ac:dyDescent="0.2">
      <c r="A60" s="5" t="s">
        <v>83</v>
      </c>
      <c r="B60" s="6" t="s">
        <v>5</v>
      </c>
      <c r="C60" s="39">
        <v>3.09</v>
      </c>
      <c r="D60" s="6"/>
      <c r="E60" s="7">
        <f t="shared" ref="E60" si="27">C60*D60</f>
        <v>0</v>
      </c>
    </row>
    <row r="61" spans="1:5" x14ac:dyDescent="0.2">
      <c r="A61" s="5"/>
      <c r="B61" s="6"/>
      <c r="C61" s="39"/>
      <c r="D61" s="6"/>
      <c r="E61" s="7"/>
    </row>
    <row r="62" spans="1:5" s="50" customFormat="1" x14ac:dyDescent="0.2">
      <c r="A62" s="55" t="s">
        <v>84</v>
      </c>
      <c r="B62" s="56"/>
      <c r="C62" s="57"/>
      <c r="D62" s="58"/>
      <c r="E62" s="58"/>
    </row>
    <row r="63" spans="1:5" x14ac:dyDescent="0.2">
      <c r="A63" s="11" t="s">
        <v>40</v>
      </c>
      <c r="B63" s="16" t="s">
        <v>7</v>
      </c>
      <c r="C63" s="38">
        <v>5</v>
      </c>
      <c r="D63" s="12"/>
      <c r="E63" s="7">
        <f t="shared" si="22"/>
        <v>0</v>
      </c>
    </row>
    <row r="64" spans="1:5" x14ac:dyDescent="0.2">
      <c r="A64" s="8" t="s">
        <v>34</v>
      </c>
      <c r="B64" s="9" t="s">
        <v>7</v>
      </c>
      <c r="C64" s="40">
        <v>5</v>
      </c>
      <c r="D64" s="10"/>
      <c r="E64" s="7"/>
    </row>
    <row r="65" spans="1:5" ht="32" x14ac:dyDescent="0.2">
      <c r="A65" s="11" t="s">
        <v>21</v>
      </c>
      <c r="B65" s="16" t="s">
        <v>10</v>
      </c>
      <c r="C65" s="38">
        <v>25</v>
      </c>
      <c r="D65" s="12"/>
      <c r="E65" s="7">
        <f>C65*D65</f>
        <v>0</v>
      </c>
    </row>
    <row r="66" spans="1:5" x14ac:dyDescent="0.2">
      <c r="A66" s="5" t="s">
        <v>38</v>
      </c>
      <c r="B66" s="20" t="s">
        <v>10</v>
      </c>
      <c r="C66" s="39">
        <v>21</v>
      </c>
      <c r="D66" s="6"/>
      <c r="E66" s="7">
        <f>C66*D66</f>
        <v>0</v>
      </c>
    </row>
    <row r="67" spans="1:5" x14ac:dyDescent="0.2">
      <c r="A67" s="5" t="s">
        <v>22</v>
      </c>
      <c r="B67" s="21" t="s">
        <v>7</v>
      </c>
      <c r="C67" s="39">
        <v>6</v>
      </c>
      <c r="D67" s="21"/>
      <c r="E67" s="7">
        <f>C67*D67</f>
        <v>0</v>
      </c>
    </row>
    <row r="68" spans="1:5" s="34" customFormat="1" x14ac:dyDescent="0.2">
      <c r="A68" s="30" t="s">
        <v>58</v>
      </c>
      <c r="B68" s="31" t="s">
        <v>7</v>
      </c>
      <c r="C68" s="37">
        <f>4.1*400</f>
        <v>1639.9999999999998</v>
      </c>
      <c r="D68" s="32"/>
      <c r="E68" s="33"/>
    </row>
    <row r="69" spans="1:5" x14ac:dyDescent="0.2">
      <c r="A69" s="11" t="s">
        <v>39</v>
      </c>
      <c r="B69" s="12" t="s">
        <v>10</v>
      </c>
      <c r="C69" s="39">
        <v>65</v>
      </c>
      <c r="D69" s="12"/>
      <c r="E69" s="7">
        <f t="shared" ref="E69:E70" si="28">C69*D69</f>
        <v>0</v>
      </c>
    </row>
    <row r="70" spans="1:5" x14ac:dyDescent="0.2">
      <c r="A70" s="11" t="s">
        <v>28</v>
      </c>
      <c r="B70" s="16" t="s">
        <v>7</v>
      </c>
      <c r="C70" s="38">
        <v>17</v>
      </c>
      <c r="D70" s="12"/>
      <c r="E70" s="7">
        <f t="shared" si="28"/>
        <v>0</v>
      </c>
    </row>
    <row r="71" spans="1:5" x14ac:dyDescent="0.2">
      <c r="A71" s="11" t="s">
        <v>23</v>
      </c>
      <c r="B71" s="16" t="s">
        <v>10</v>
      </c>
      <c r="C71" s="38">
        <v>9</v>
      </c>
      <c r="D71" s="12"/>
      <c r="E71" s="7">
        <f>C71*D71</f>
        <v>0</v>
      </c>
    </row>
    <row r="72" spans="1:5" ht="24.5" customHeight="1" x14ac:dyDescent="0.2">
      <c r="A72" s="5" t="s">
        <v>35</v>
      </c>
      <c r="B72" s="21" t="s">
        <v>15</v>
      </c>
      <c r="C72" s="39">
        <v>3</v>
      </c>
      <c r="D72" s="21"/>
      <c r="E72" s="7">
        <f>C72*D72</f>
        <v>0</v>
      </c>
    </row>
    <row r="73" spans="1:5" s="34" customFormat="1" x14ac:dyDescent="0.2">
      <c r="A73" s="30" t="s">
        <v>59</v>
      </c>
      <c r="B73" s="31" t="s">
        <v>16</v>
      </c>
      <c r="C73" s="37">
        <f>0.306*C72</f>
        <v>0.91799999999999993</v>
      </c>
      <c r="D73" s="32"/>
      <c r="E73" s="33"/>
    </row>
    <row r="74" spans="1:5" s="34" customFormat="1" x14ac:dyDescent="0.2">
      <c r="A74" s="30" t="s">
        <v>60</v>
      </c>
      <c r="B74" s="31" t="s">
        <v>16</v>
      </c>
      <c r="C74" s="37">
        <f>1.23*1.7*C72</f>
        <v>6.2729999999999997</v>
      </c>
      <c r="D74" s="32"/>
      <c r="E74" s="33"/>
    </row>
    <row r="75" spans="1:5" x14ac:dyDescent="0.2">
      <c r="A75" s="13" t="s">
        <v>25</v>
      </c>
      <c r="B75" s="18" t="s">
        <v>10</v>
      </c>
      <c r="C75" s="36">
        <v>9</v>
      </c>
      <c r="D75" s="19"/>
      <c r="E75" s="7">
        <f>C75*D75</f>
        <v>0</v>
      </c>
    </row>
    <row r="76" spans="1:5" s="34" customFormat="1" ht="48" customHeight="1" x14ac:dyDescent="0.2">
      <c r="A76" s="35" t="s">
        <v>53</v>
      </c>
      <c r="B76" s="31" t="s">
        <v>50</v>
      </c>
      <c r="C76" s="37">
        <f>1.6*30*C75*0.2</f>
        <v>86.4</v>
      </c>
      <c r="D76" s="32"/>
      <c r="E76" s="33"/>
    </row>
    <row r="77" spans="1:5" x14ac:dyDescent="0.2">
      <c r="A77" s="5" t="s">
        <v>17</v>
      </c>
      <c r="B77" s="6" t="s">
        <v>15</v>
      </c>
      <c r="C77" s="39">
        <v>1</v>
      </c>
      <c r="D77" s="6"/>
      <c r="E77" s="7">
        <f>C77*D77</f>
        <v>0</v>
      </c>
    </row>
    <row r="78" spans="1:5" s="34" customFormat="1" x14ac:dyDescent="0.2">
      <c r="A78" s="30" t="s">
        <v>61</v>
      </c>
      <c r="B78" s="31" t="s">
        <v>15</v>
      </c>
      <c r="C78" s="37">
        <v>1</v>
      </c>
      <c r="D78" s="32"/>
      <c r="E78" s="33"/>
    </row>
    <row r="79" spans="1:5" s="34" customFormat="1" x14ac:dyDescent="0.2">
      <c r="A79" s="30" t="s">
        <v>62</v>
      </c>
      <c r="B79" s="31" t="s">
        <v>5</v>
      </c>
      <c r="C79" s="37">
        <v>7</v>
      </c>
      <c r="D79" s="32"/>
      <c r="E79" s="33"/>
    </row>
    <row r="80" spans="1:5" s="34" customFormat="1" x14ac:dyDescent="0.2">
      <c r="A80" s="30" t="s">
        <v>57</v>
      </c>
      <c r="B80" s="31" t="s">
        <v>51</v>
      </c>
      <c r="C80" s="37">
        <v>1</v>
      </c>
      <c r="D80" s="32"/>
      <c r="E80" s="33"/>
    </row>
    <row r="81" spans="1:5" x14ac:dyDescent="0.2">
      <c r="A81" s="11" t="s">
        <v>31</v>
      </c>
      <c r="B81" s="16" t="s">
        <v>15</v>
      </c>
      <c r="C81" s="38">
        <v>2</v>
      </c>
      <c r="D81" s="12"/>
      <c r="E81" s="7">
        <f t="shared" si="22"/>
        <v>0</v>
      </c>
    </row>
    <row r="82" spans="1:5" x14ac:dyDescent="0.2">
      <c r="A82" s="22" t="s">
        <v>88</v>
      </c>
      <c r="B82" s="21" t="s">
        <v>8</v>
      </c>
      <c r="C82" s="39">
        <f>13+62</f>
        <v>75</v>
      </c>
      <c r="D82" s="21"/>
      <c r="E82" s="7">
        <f t="shared" ref="E82:E83" si="29">C82*D82</f>
        <v>0</v>
      </c>
    </row>
    <row r="83" spans="1:5" x14ac:dyDescent="0.2">
      <c r="A83" s="8" t="s">
        <v>89</v>
      </c>
      <c r="B83" s="9" t="s">
        <v>5</v>
      </c>
      <c r="C83" s="40">
        <f>C82*0.25*1.1</f>
        <v>20.625</v>
      </c>
      <c r="D83" s="10"/>
      <c r="E83" s="7">
        <f t="shared" si="29"/>
        <v>0</v>
      </c>
    </row>
    <row r="84" spans="1:5" x14ac:dyDescent="0.2">
      <c r="A84" s="8" t="s">
        <v>90</v>
      </c>
      <c r="B84" s="9" t="s">
        <v>50</v>
      </c>
      <c r="C84" s="40">
        <f>C82*0.25*6</f>
        <v>112.5</v>
      </c>
      <c r="D84" s="10"/>
      <c r="E84" s="7"/>
    </row>
    <row r="85" spans="1:5" x14ac:dyDescent="0.2">
      <c r="A85" s="8" t="s">
        <v>91</v>
      </c>
      <c r="B85" s="9" t="s">
        <v>7</v>
      </c>
      <c r="C85" s="40">
        <f>10*C82*0.25</f>
        <v>187.5</v>
      </c>
      <c r="D85" s="10"/>
      <c r="E85" s="7"/>
    </row>
    <row r="86" spans="1:5" x14ac:dyDescent="0.2">
      <c r="A86" s="22" t="s">
        <v>92</v>
      </c>
      <c r="B86" s="21" t="s">
        <v>93</v>
      </c>
      <c r="C86" s="39">
        <f>C82</f>
        <v>75</v>
      </c>
      <c r="D86" s="21"/>
      <c r="E86" s="7">
        <f>C86*D86</f>
        <v>0</v>
      </c>
    </row>
    <row r="87" spans="1:5" x14ac:dyDescent="0.2">
      <c r="A87" s="8" t="s">
        <v>94</v>
      </c>
      <c r="B87" s="9" t="s">
        <v>8</v>
      </c>
      <c r="C87" s="40">
        <f>C86*1.1</f>
        <v>82.5</v>
      </c>
      <c r="D87" s="10"/>
      <c r="E87" s="7"/>
    </row>
    <row r="88" spans="1:5" x14ac:dyDescent="0.2">
      <c r="A88" s="22" t="s">
        <v>96</v>
      </c>
      <c r="B88" s="21" t="s">
        <v>8</v>
      </c>
      <c r="C88" s="39">
        <f>C82</f>
        <v>75</v>
      </c>
      <c r="D88" s="21"/>
      <c r="E88" s="7">
        <f>C88*D88</f>
        <v>0</v>
      </c>
    </row>
    <row r="89" spans="1:5" x14ac:dyDescent="0.2">
      <c r="A89" s="8" t="s">
        <v>90</v>
      </c>
      <c r="B89" s="9" t="s">
        <v>50</v>
      </c>
      <c r="C89" s="40">
        <f>5*C88*0.25</f>
        <v>93.75</v>
      </c>
      <c r="D89" s="10"/>
      <c r="E89" s="7"/>
    </row>
    <row r="90" spans="1:5" x14ac:dyDescent="0.2">
      <c r="A90" s="22" t="s">
        <v>97</v>
      </c>
      <c r="B90" s="21" t="s">
        <v>8</v>
      </c>
      <c r="C90" s="39">
        <f>C88</f>
        <v>75</v>
      </c>
      <c r="D90" s="21"/>
      <c r="E90" s="7">
        <f>C90*D90</f>
        <v>0</v>
      </c>
    </row>
    <row r="91" spans="1:5" x14ac:dyDescent="0.2">
      <c r="A91" s="8" t="s">
        <v>90</v>
      </c>
      <c r="B91" s="9" t="s">
        <v>50</v>
      </c>
      <c r="C91" s="40">
        <f>5*C90*0.25</f>
        <v>93.75</v>
      </c>
      <c r="D91" s="10"/>
      <c r="E91" s="7"/>
    </row>
    <row r="92" spans="1:5" x14ac:dyDescent="0.2">
      <c r="A92" s="8" t="s">
        <v>95</v>
      </c>
      <c r="B92" s="9" t="s">
        <v>5</v>
      </c>
      <c r="C92" s="40">
        <f>1.2*C90*0.25</f>
        <v>22.5</v>
      </c>
      <c r="D92" s="10"/>
      <c r="E92" s="7"/>
    </row>
    <row r="93" spans="1:5" x14ac:dyDescent="0.2">
      <c r="A93" s="22" t="s">
        <v>29</v>
      </c>
      <c r="B93" s="21" t="s">
        <v>5</v>
      </c>
      <c r="C93" s="39">
        <v>6</v>
      </c>
      <c r="D93" s="21"/>
      <c r="E93" s="7">
        <f>C93*D93</f>
        <v>0</v>
      </c>
    </row>
    <row r="94" spans="1:5" x14ac:dyDescent="0.2">
      <c r="A94" s="8" t="s">
        <v>30</v>
      </c>
      <c r="B94" s="9" t="s">
        <v>5</v>
      </c>
      <c r="C94" s="40">
        <f>C93*1.1</f>
        <v>6.6000000000000005</v>
      </c>
      <c r="D94" s="10"/>
      <c r="E94" s="7">
        <f t="shared" ref="E94" si="30">C94*D94</f>
        <v>0</v>
      </c>
    </row>
    <row r="95" spans="1:5" x14ac:dyDescent="0.2">
      <c r="A95" s="8" t="s">
        <v>90</v>
      </c>
      <c r="B95" s="9" t="s">
        <v>50</v>
      </c>
      <c r="C95" s="40">
        <f>C93*6</f>
        <v>36</v>
      </c>
      <c r="D95" s="10"/>
      <c r="E95" s="7"/>
    </row>
    <row r="96" spans="1:5" x14ac:dyDescent="0.2">
      <c r="A96" s="8" t="s">
        <v>91</v>
      </c>
      <c r="B96" s="9" t="s">
        <v>7</v>
      </c>
      <c r="C96" s="40">
        <f>10*C93</f>
        <v>60</v>
      </c>
      <c r="D96" s="10"/>
      <c r="E96" s="7"/>
    </row>
    <row r="97" spans="1:5" x14ac:dyDescent="0.2">
      <c r="A97" s="22" t="s">
        <v>100</v>
      </c>
      <c r="B97" s="21" t="s">
        <v>5</v>
      </c>
      <c r="C97" s="39">
        <v>20</v>
      </c>
      <c r="D97" s="21"/>
      <c r="E97" s="7">
        <f>C97*D97</f>
        <v>0</v>
      </c>
    </row>
    <row r="98" spans="1:5" x14ac:dyDescent="0.2">
      <c r="A98" s="8" t="s">
        <v>98</v>
      </c>
      <c r="B98" s="9" t="s">
        <v>5</v>
      </c>
      <c r="C98" s="40">
        <f>C97*1.1</f>
        <v>22</v>
      </c>
      <c r="D98" s="10"/>
      <c r="E98" s="7"/>
    </row>
    <row r="99" spans="1:5" x14ac:dyDescent="0.2">
      <c r="A99" s="8" t="s">
        <v>99</v>
      </c>
      <c r="B99" s="9" t="s">
        <v>50</v>
      </c>
      <c r="C99" s="40">
        <f>5*C97</f>
        <v>100</v>
      </c>
      <c r="D99" s="10"/>
      <c r="E99" s="7"/>
    </row>
    <row r="100" spans="1:5" x14ac:dyDescent="0.2">
      <c r="A100" s="8" t="s">
        <v>91</v>
      </c>
      <c r="B100" s="9" t="s">
        <v>5</v>
      </c>
      <c r="C100" s="40">
        <f>8*C97</f>
        <v>160</v>
      </c>
      <c r="D100" s="10"/>
      <c r="E100" s="7"/>
    </row>
    <row r="101" spans="1:5" x14ac:dyDescent="0.2">
      <c r="A101" s="22" t="s">
        <v>101</v>
      </c>
      <c r="B101" s="21" t="s">
        <v>5</v>
      </c>
      <c r="C101" s="39">
        <v>20</v>
      </c>
      <c r="D101" s="21"/>
      <c r="E101" s="7">
        <f>C101*D101</f>
        <v>0</v>
      </c>
    </row>
    <row r="102" spans="1:5" x14ac:dyDescent="0.2">
      <c r="A102" s="8" t="s">
        <v>99</v>
      </c>
      <c r="B102" s="9" t="s">
        <v>50</v>
      </c>
      <c r="C102" s="40">
        <f>4*C101</f>
        <v>80</v>
      </c>
      <c r="D102" s="10"/>
      <c r="E102" s="7"/>
    </row>
    <row r="103" spans="1:5" x14ac:dyDescent="0.2">
      <c r="A103" s="22" t="s">
        <v>102</v>
      </c>
      <c r="B103" s="21" t="s">
        <v>5</v>
      </c>
      <c r="C103" s="39">
        <v>20</v>
      </c>
      <c r="D103" s="21"/>
      <c r="E103" s="7">
        <f>C103*D103</f>
        <v>0</v>
      </c>
    </row>
    <row r="104" spans="1:5" x14ac:dyDescent="0.2">
      <c r="A104" s="8" t="s">
        <v>99</v>
      </c>
      <c r="B104" s="9" t="s">
        <v>50</v>
      </c>
      <c r="C104" s="40">
        <f>6*C103</f>
        <v>120</v>
      </c>
      <c r="D104" s="10"/>
      <c r="E104" s="7"/>
    </row>
    <row r="105" spans="1:5" x14ac:dyDescent="0.2">
      <c r="A105" s="8" t="s">
        <v>95</v>
      </c>
      <c r="B105" s="9" t="s">
        <v>5</v>
      </c>
      <c r="C105" s="40">
        <f>1.1*C103</f>
        <v>22</v>
      </c>
      <c r="D105" s="10"/>
      <c r="E105" s="7"/>
    </row>
    <row r="106" spans="1:5" x14ac:dyDescent="0.2">
      <c r="A106" s="22" t="s">
        <v>86</v>
      </c>
      <c r="B106" s="21" t="s">
        <v>8</v>
      </c>
      <c r="C106" s="39">
        <v>4</v>
      </c>
      <c r="D106" s="21"/>
      <c r="E106" s="7">
        <f t="shared" ref="E106:E109" si="31">C106*D106</f>
        <v>0</v>
      </c>
    </row>
    <row r="107" spans="1:5" x14ac:dyDescent="0.2">
      <c r="A107" s="22" t="s">
        <v>87</v>
      </c>
      <c r="B107" s="21" t="s">
        <v>8</v>
      </c>
      <c r="C107" s="39">
        <v>85</v>
      </c>
      <c r="D107" s="21"/>
      <c r="E107" s="7">
        <f>C107*D107</f>
        <v>0</v>
      </c>
    </row>
    <row r="108" spans="1:5" x14ac:dyDescent="0.2">
      <c r="A108" s="22" t="s">
        <v>24</v>
      </c>
      <c r="B108" s="21" t="s">
        <v>10</v>
      </c>
      <c r="C108" s="39">
        <v>3</v>
      </c>
      <c r="D108" s="21"/>
      <c r="E108" s="7">
        <f t="shared" si="31"/>
        <v>0</v>
      </c>
    </row>
    <row r="109" spans="1:5" x14ac:dyDescent="0.2">
      <c r="A109" s="22" t="s">
        <v>103</v>
      </c>
      <c r="B109" s="21" t="s">
        <v>104</v>
      </c>
      <c r="C109" s="39">
        <v>1</v>
      </c>
      <c r="D109" s="21"/>
      <c r="E109" s="7">
        <f t="shared" si="31"/>
        <v>0</v>
      </c>
    </row>
    <row r="110" spans="1:5" s="1" customFormat="1" x14ac:dyDescent="0.2">
      <c r="A110" s="2" t="s">
        <v>13</v>
      </c>
      <c r="B110" s="3" t="s">
        <v>14</v>
      </c>
      <c r="C110" s="41">
        <v>3</v>
      </c>
      <c r="D110" s="3"/>
      <c r="E110" s="3">
        <f>D110*C110</f>
        <v>0</v>
      </c>
    </row>
    <row r="111" spans="1:5" s="1" customFormat="1" x14ac:dyDescent="0.2">
      <c r="A111" s="2" t="s">
        <v>12</v>
      </c>
      <c r="B111" s="3" t="s">
        <v>16</v>
      </c>
      <c r="C111" s="41">
        <v>10</v>
      </c>
      <c r="D111" s="3"/>
      <c r="E111" s="3">
        <f>D111*C111</f>
        <v>0</v>
      </c>
    </row>
    <row r="112" spans="1:5" x14ac:dyDescent="0.2">
      <c r="A112" s="5" t="s">
        <v>18</v>
      </c>
      <c r="B112" s="6" t="s">
        <v>16</v>
      </c>
      <c r="C112" s="12">
        <v>122</v>
      </c>
      <c r="D112" s="6"/>
      <c r="E112" s="3">
        <f>D112*C112</f>
        <v>0</v>
      </c>
    </row>
  </sheetData>
  <sortState ref="A1:H135">
    <sortCondition ref="A51"/>
  </sortState>
  <mergeCells count="4">
    <mergeCell ref="A1:A2"/>
    <mergeCell ref="B1:B2"/>
    <mergeCell ref="C1:C2"/>
    <mergeCell ref="D1:E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отделка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Microsoft Office</cp:lastModifiedBy>
  <cp:lastPrinted>2018-07-22T15:09:44Z</cp:lastPrinted>
  <dcterms:created xsi:type="dcterms:W3CDTF">2018-05-03T07:36:49Z</dcterms:created>
  <dcterms:modified xsi:type="dcterms:W3CDTF">2018-08-11T13:33:15Z</dcterms:modified>
</cp:coreProperties>
</file>