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nogradov\Desktop\"/>
    </mc:Choice>
  </mc:AlternateContent>
  <bookViews>
    <workbookView xWindow="0" yWindow="0" windowWidth="20490" windowHeight="71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" l="1"/>
  <c r="G71" i="1"/>
  <c r="G70" i="1"/>
  <c r="G69" i="1"/>
  <c r="G68" i="1"/>
  <c r="G67" i="1"/>
  <c r="G66" i="1"/>
  <c r="G63" i="1"/>
  <c r="E47" i="1"/>
  <c r="G47" i="1" s="1"/>
  <c r="E36" i="1"/>
  <c r="G36" i="1" s="1"/>
  <c r="E35" i="1"/>
  <c r="G35" i="1" s="1"/>
  <c r="E56" i="1"/>
  <c r="G56" i="1" s="1"/>
  <c r="G44" i="1"/>
  <c r="G45" i="1"/>
  <c r="G46" i="1"/>
  <c r="G48" i="1"/>
  <c r="G49" i="1"/>
  <c r="G50" i="1"/>
  <c r="G51" i="1"/>
  <c r="G52" i="1"/>
  <c r="G53" i="1"/>
  <c r="G54" i="1"/>
  <c r="G55" i="1"/>
  <c r="G57" i="1"/>
  <c r="G58" i="1"/>
  <c r="G60" i="1"/>
  <c r="G61" i="1"/>
  <c r="G62" i="1"/>
  <c r="G37" i="1"/>
  <c r="G38" i="1"/>
  <c r="G39" i="1"/>
  <c r="G40" i="1"/>
  <c r="E43" i="1"/>
  <c r="G43" i="1" s="1"/>
  <c r="E30" i="1"/>
  <c r="G30" i="1" s="1"/>
  <c r="E31" i="1"/>
  <c r="G31" i="1" s="1"/>
  <c r="E32" i="1"/>
  <c r="G32" i="1" s="1"/>
  <c r="E29" i="1"/>
  <c r="G29" i="1" s="1"/>
  <c r="E28" i="1"/>
  <c r="G28" i="1"/>
  <c r="G26" i="1"/>
  <c r="G27" i="1"/>
  <c r="E23" i="1"/>
  <c r="G23" i="1" s="1"/>
  <c r="E22" i="1" l="1"/>
  <c r="E18" i="1"/>
  <c r="G18" i="1" s="1"/>
  <c r="E21" i="1"/>
  <c r="G21" i="1" s="1"/>
  <c r="E19" i="1"/>
  <c r="G19" i="1" s="1"/>
  <c r="G17" i="1"/>
  <c r="G14" i="1"/>
  <c r="G15" i="1"/>
  <c r="G16" i="1"/>
  <c r="E20" i="1" l="1"/>
  <c r="G20" i="1" s="1"/>
  <c r="E24" i="1"/>
  <c r="G22" i="1"/>
  <c r="G24" i="1" l="1"/>
  <c r="E25" i="1"/>
  <c r="G25" i="1" s="1"/>
  <c r="E13" i="1" l="1"/>
  <c r="G13" i="1" s="1"/>
  <c r="E11" i="1"/>
  <c r="E12" i="1" s="1"/>
  <c r="G12" i="1" s="1"/>
  <c r="E10" i="1"/>
  <c r="G10" i="1" s="1"/>
  <c r="G9" i="1"/>
  <c r="G7" i="1"/>
  <c r="E8" i="1"/>
  <c r="G8" i="1" s="1"/>
  <c r="E7" i="1"/>
  <c r="E6" i="1"/>
  <c r="G11" i="1" l="1"/>
  <c r="E5" i="1" l="1"/>
  <c r="E41" i="1" s="1"/>
  <c r="E42" i="1" l="1"/>
  <c r="G42" i="1" s="1"/>
  <c r="G41" i="1"/>
  <c r="G6" i="1"/>
  <c r="G64" i="1" l="1"/>
  <c r="G74" i="1" s="1"/>
  <c r="G5" i="1"/>
  <c r="G33" i="1" s="1"/>
  <c r="G73" i="1" s="1"/>
  <c r="G75" i="1" l="1"/>
</calcChain>
</file>

<file path=xl/sharedStrings.xml><?xml version="1.0" encoding="utf-8"?>
<sst xmlns="http://schemas.openxmlformats.org/spreadsheetml/2006/main" count="145" uniqueCount="92">
  <si>
    <t>№</t>
  </si>
  <si>
    <t>Наименование</t>
  </si>
  <si>
    <t>Ед. изм</t>
  </si>
  <si>
    <t>Кол-во</t>
  </si>
  <si>
    <t>Цена за ед.изм</t>
  </si>
  <si>
    <t xml:space="preserve">Сумма в грн </t>
  </si>
  <si>
    <t>м.п.</t>
  </si>
  <si>
    <t>шт.</t>
  </si>
  <si>
    <t>Итого:</t>
  </si>
  <si>
    <t xml:space="preserve">Круг отрезной 125*2 мм </t>
  </si>
  <si>
    <t>Саморезы 5,5*25 с прессшайбой</t>
  </si>
  <si>
    <t>Другие расходы</t>
  </si>
  <si>
    <t>ВСЕГО СТОИМОСТЬ Работ без НДС:</t>
  </si>
  <si>
    <t>ВСЕГО СТОИМОСТЬ Материалов без НДС:</t>
  </si>
  <si>
    <t>ВСЕГО СТОИМОСТЬ с НДС:</t>
  </si>
  <si>
    <t>Работы</t>
  </si>
  <si>
    <t>бал.</t>
  </si>
  <si>
    <t xml:space="preserve">Материалы </t>
  </si>
  <si>
    <t>Коммерческое предложение по устройству оборудования загрузочной площадки 2-го этажа склада</t>
  </si>
  <si>
    <t>09.12.2018 г.</t>
  </si>
  <si>
    <t>Устройство каркаса для обшивки профлистом</t>
  </si>
  <si>
    <t>м2</t>
  </si>
  <si>
    <t>Обшивка каркасов стен профлистом</t>
  </si>
  <si>
    <t>Устройство каркасов откосов для профлиста</t>
  </si>
  <si>
    <t>Обшивка откосов  профлистом</t>
  </si>
  <si>
    <t xml:space="preserve">Установка доборных элементов </t>
  </si>
  <si>
    <t>Обшивка каркаса лестниц профлистом</t>
  </si>
  <si>
    <t xml:space="preserve">Подрезка профлиста </t>
  </si>
  <si>
    <t>Устройство каркасов под профлист обшивки лестничных маршей</t>
  </si>
  <si>
    <t>Изготовление защитного ограждения и перил</t>
  </si>
  <si>
    <t>Монтаж защитного ограждения и перил</t>
  </si>
  <si>
    <t>тн.</t>
  </si>
  <si>
    <t xml:space="preserve">Изготовление и монтаж закладных деталей </t>
  </si>
  <si>
    <t xml:space="preserve">Грунтование покрытия лестничного марша </t>
  </si>
  <si>
    <t xml:space="preserve">Грунтование покрытия проступей лестничного марша </t>
  </si>
  <si>
    <t>Окрашивание покрытия лестничного марша</t>
  </si>
  <si>
    <t>Окрашивание покрытия проступей лестничного марша</t>
  </si>
  <si>
    <t xml:space="preserve">Демонтаж потолочных пластиковых панелей </t>
  </si>
  <si>
    <t>Герметизация потолка пеной по периметру</t>
  </si>
  <si>
    <t>Монтаж гидробарьера</t>
  </si>
  <si>
    <t>Демонтаж покрытия пола металлического</t>
  </si>
  <si>
    <t>Огрунтовка поверхности пола</t>
  </si>
  <si>
    <t>Частичный ремонт и заделка трешин и отверстий</t>
  </si>
  <si>
    <t>Вскрытие поверхности упрочняюшей пропиткой</t>
  </si>
  <si>
    <t xml:space="preserve">Восстановление утеплителя </t>
  </si>
  <si>
    <t>Окрашивание поверхности полов за 2 раза</t>
  </si>
  <si>
    <t>Огрунтовка  металлоконструкций за два раза</t>
  </si>
  <si>
    <t xml:space="preserve"> м2</t>
  </si>
  <si>
    <t>Устройство каркаса потолка на металлическом профиле h=8,8м</t>
  </si>
  <si>
    <t>Монтаж панелей пластиковых  h=8,8м</t>
  </si>
  <si>
    <t>Профиль UW</t>
  </si>
  <si>
    <t>Профиль СW</t>
  </si>
  <si>
    <t>Дюбель 6*40</t>
  </si>
  <si>
    <t>Саморезы 3,8*9</t>
  </si>
  <si>
    <t>П-образ кронштейн</t>
  </si>
  <si>
    <t>Профлист С10  т=0,55 окрашенный</t>
  </si>
  <si>
    <t>Изделия доборные</t>
  </si>
  <si>
    <t>Профиль L-обр.</t>
  </si>
  <si>
    <t>Труба профильная 50*30*2,5</t>
  </si>
  <si>
    <t>Труба профлильная 30*30*2</t>
  </si>
  <si>
    <t xml:space="preserve">Закладные детали </t>
  </si>
  <si>
    <t>Грунтовка ГФ-021</t>
  </si>
  <si>
    <t>Растворитель 0,5 л</t>
  </si>
  <si>
    <t>Электроды 3 мм</t>
  </si>
  <si>
    <t>кг.</t>
  </si>
  <si>
    <t xml:space="preserve">Круг отрезной 230*2 мм </t>
  </si>
  <si>
    <t>Перчатки прорезиненные</t>
  </si>
  <si>
    <t>Валик с набором запасок</t>
  </si>
  <si>
    <t>компл.</t>
  </si>
  <si>
    <t xml:space="preserve">Кисть </t>
  </si>
  <si>
    <t>Пречатки тканевые</t>
  </si>
  <si>
    <t>Эмаль ПФ 115 серая</t>
  </si>
  <si>
    <t>Ремонтная смесь THOMSIT RS-88</t>
  </si>
  <si>
    <t>Грунтовка высокопроницающая R777</t>
  </si>
  <si>
    <t>л.</t>
  </si>
  <si>
    <t>меш.</t>
  </si>
  <si>
    <t xml:space="preserve">Панель пластиковая </t>
  </si>
  <si>
    <t>рул.</t>
  </si>
  <si>
    <t>Супердиф. мембрана 1,5*20</t>
  </si>
  <si>
    <t>Пена монтажная зима</t>
  </si>
  <si>
    <t>Краска Farbex RAL7046 серая 12 кг</t>
  </si>
  <si>
    <t>дней</t>
  </si>
  <si>
    <t>Сборка разборка лесов/разгрузо-погрузочные работы</t>
  </si>
  <si>
    <t xml:space="preserve">Транспортные расходы </t>
  </si>
  <si>
    <t>Накладные и расходные материалы</t>
  </si>
  <si>
    <t>Аренда лесов (вышек тур) 2 шт.</t>
  </si>
  <si>
    <t xml:space="preserve">Вывоз мусора </t>
  </si>
  <si>
    <t xml:space="preserve">Погрузка мусора </t>
  </si>
  <si>
    <t>Грунтовка для обеспыливания Анкопласт</t>
  </si>
  <si>
    <t>В коммерческом предложении не указанные стоимости дополнительных работ.</t>
  </si>
  <si>
    <t xml:space="preserve">Подрядчик :                                            </t>
  </si>
  <si>
    <t xml:space="preserve">номер телефона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</si>
</sst>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"/>
  </numFmts>
  <fonts count="18">
    <font>
      <sz val="11"/>
      <color theme="1"/>
      <name val="Calibri"/>
      <family val="2"/>
      <charset val="204"/>
      <scheme val="minor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 Cyr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</font>
    <font>
      <b/>
      <sz val="10"/>
      <name val="Arimo"/>
    </font>
    <font>
      <b/>
      <i/>
      <sz val="10"/>
      <name val="Arimo"/>
    </font>
    <font>
      <b/>
      <sz val="12"/>
      <name val="Arimo"/>
    </font>
    <font>
      <b/>
      <i/>
      <sz val="11"/>
      <name val="Arim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2" fontId="6" fillId="0" borderId="12" xfId="0" applyNumberFormat="1" applyFont="1" applyBorder="1" applyAlignment="1">
      <alignment horizontal="right" vertical="center"/>
    </xf>
    <xf numFmtId="2" fontId="6" fillId="0" borderId="0" xfId="0" applyNumberFormat="1" applyFont="1" applyBorder="1" applyAlignment="1">
      <alignment horizontal="right" vertical="center"/>
    </xf>
    <xf numFmtId="0" fontId="0" fillId="0" borderId="0" xfId="0" applyFill="1"/>
    <xf numFmtId="0" fontId="6" fillId="0" borderId="0" xfId="0" applyFont="1" applyFill="1"/>
    <xf numFmtId="2" fontId="6" fillId="0" borderId="11" xfId="0" applyNumberFormat="1" applyFont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vertical="center"/>
    </xf>
    <xf numFmtId="2" fontId="8" fillId="0" borderId="23" xfId="0" applyNumberFormat="1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vertical="center"/>
    </xf>
    <xf numFmtId="0" fontId="9" fillId="0" borderId="0" xfId="0" applyFont="1" applyBorder="1"/>
    <xf numFmtId="0" fontId="6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2" fontId="3" fillId="0" borderId="17" xfId="0" applyNumberFormat="1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vertical="center" wrapText="1"/>
    </xf>
    <xf numFmtId="0" fontId="6" fillId="0" borderId="16" xfId="2" applyFont="1" applyBorder="1" applyAlignment="1">
      <alignment vertical="center"/>
    </xf>
    <xf numFmtId="0" fontId="6" fillId="0" borderId="11" xfId="2" applyFont="1" applyBorder="1" applyAlignment="1">
      <alignment vertical="center"/>
    </xf>
    <xf numFmtId="0" fontId="6" fillId="0" borderId="11" xfId="2" applyFont="1" applyBorder="1" applyAlignment="1">
      <alignment vertical="center" wrapText="1"/>
    </xf>
    <xf numFmtId="0" fontId="12" fillId="0" borderId="24" xfId="0" applyFont="1" applyFill="1" applyBorder="1" applyAlignment="1">
      <alignment vertical="center" wrapText="1"/>
    </xf>
    <xf numFmtId="0" fontId="12" fillId="0" borderId="24" xfId="0" applyFont="1" applyFill="1" applyBorder="1" applyAlignment="1">
      <alignment horizontal="center" vertical="center" wrapText="1"/>
    </xf>
    <xf numFmtId="2" fontId="12" fillId="0" borderId="24" xfId="0" applyNumberFormat="1" applyFont="1" applyFill="1" applyBorder="1" applyAlignment="1">
      <alignment horizontal="center" vertical="center"/>
    </xf>
    <xf numFmtId="2" fontId="6" fillId="0" borderId="17" xfId="0" applyNumberFormat="1" applyFont="1" applyFill="1" applyBorder="1" applyAlignment="1">
      <alignment horizontal="right" vertical="center"/>
    </xf>
    <xf numFmtId="2" fontId="12" fillId="0" borderId="24" xfId="0" applyNumberFormat="1" applyFont="1" applyFill="1" applyBorder="1" applyAlignment="1">
      <alignment horizontal="center" vertical="center" wrapText="1"/>
    </xf>
    <xf numFmtId="2" fontId="12" fillId="0" borderId="16" xfId="0" applyNumberFormat="1" applyFont="1" applyFill="1" applyBorder="1" applyAlignment="1">
      <alignment horizontal="center" vertical="center"/>
    </xf>
    <xf numFmtId="2" fontId="6" fillId="0" borderId="14" xfId="0" applyNumberFormat="1" applyFont="1" applyFill="1" applyBorder="1" applyAlignment="1">
      <alignment horizontal="center" vertical="center"/>
    </xf>
    <xf numFmtId="2" fontId="6" fillId="0" borderId="11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2" fontId="6" fillId="0" borderId="19" xfId="0" applyNumberFormat="1" applyFont="1" applyFill="1" applyBorder="1" applyAlignment="1">
      <alignment horizontal="center" vertical="center"/>
    </xf>
    <xf numFmtId="2" fontId="12" fillId="0" borderId="16" xfId="0" applyNumberFormat="1" applyFont="1" applyFill="1" applyBorder="1" applyAlignment="1">
      <alignment horizontal="center" vertical="center" wrapText="1"/>
    </xf>
    <xf numFmtId="165" fontId="6" fillId="0" borderId="16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right" vertical="center"/>
    </xf>
    <xf numFmtId="0" fontId="12" fillId="0" borderId="19" xfId="0" applyFont="1" applyFill="1" applyBorder="1" applyAlignment="1">
      <alignment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horizontal="center" vertical="center" wrapText="1"/>
    </xf>
    <xf numFmtId="2" fontId="12" fillId="0" borderId="19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Fill="1" applyBorder="1" applyAlignment="1">
      <alignment wrapText="1"/>
    </xf>
    <xf numFmtId="0" fontId="6" fillId="0" borderId="16" xfId="0" applyFont="1" applyFill="1" applyBorder="1" applyAlignment="1">
      <alignment horizontal="center" vertical="center" wrapText="1"/>
    </xf>
    <xf numFmtId="2" fontId="6" fillId="0" borderId="16" xfId="0" applyNumberFormat="1" applyFont="1" applyFill="1" applyBorder="1" applyAlignment="1">
      <alignment horizontal="center" vertical="center" wrapText="1"/>
    </xf>
    <xf numFmtId="2" fontId="6" fillId="0" borderId="17" xfId="1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/>
    <xf numFmtId="0" fontId="3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2" fontId="3" fillId="2" borderId="23" xfId="0" applyNumberFormat="1" applyFont="1" applyFill="1" applyBorder="1" applyAlignment="1">
      <alignment vertical="center"/>
    </xf>
    <xf numFmtId="2" fontId="3" fillId="2" borderId="0" xfId="0" applyNumberFormat="1" applyFont="1" applyFill="1" applyBorder="1" applyAlignment="1">
      <alignment vertical="center"/>
    </xf>
    <xf numFmtId="164" fontId="7" fillId="0" borderId="17" xfId="1" applyFont="1" applyFill="1" applyBorder="1" applyAlignment="1">
      <alignment horizontal="right" vertical="center"/>
    </xf>
    <xf numFmtId="2" fontId="6" fillId="0" borderId="17" xfId="1" applyNumberFormat="1" applyFont="1" applyFill="1" applyBorder="1" applyAlignment="1">
      <alignment horizontal="right" vertical="center"/>
    </xf>
    <xf numFmtId="0" fontId="6" fillId="0" borderId="25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2" fontId="8" fillId="0" borderId="20" xfId="0" applyNumberFormat="1" applyFont="1" applyFill="1" applyBorder="1" applyAlignment="1">
      <alignment vertical="center"/>
    </xf>
    <xf numFmtId="0" fontId="6" fillId="0" borderId="16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2" fontId="7" fillId="0" borderId="16" xfId="0" applyNumberFormat="1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/>
    </xf>
    <xf numFmtId="0" fontId="0" fillId="0" borderId="0" xfId="0" applyFont="1" applyAlignment="1"/>
    <xf numFmtId="0" fontId="7" fillId="0" borderId="13" xfId="0" applyFont="1" applyBorder="1" applyAlignment="1">
      <alignment horizontal="center" vertical="center" wrapText="1"/>
    </xf>
    <xf numFmtId="0" fontId="13" fillId="0" borderId="14" xfId="0" applyFont="1" applyBorder="1"/>
    <xf numFmtId="0" fontId="13" fillId="0" borderId="15" xfId="0" applyFont="1" applyBorder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0"/>
  <sheetViews>
    <sheetView tabSelected="1" workbookViewId="0">
      <selection activeCell="J70" sqref="J70"/>
    </sheetView>
  </sheetViews>
  <sheetFormatPr defaultRowHeight="15"/>
  <cols>
    <col min="1" max="1" width="3.28515625" customWidth="1"/>
    <col min="2" max="2" width="4.140625" customWidth="1"/>
    <col min="3" max="3" width="44.42578125" customWidth="1"/>
    <col min="4" max="4" width="9.140625" customWidth="1"/>
    <col min="5" max="5" width="8.7109375" customWidth="1"/>
    <col min="6" max="6" width="10.42578125" customWidth="1"/>
    <col min="7" max="7" width="12.28515625" customWidth="1"/>
    <col min="8" max="8" width="5.5703125" customWidth="1"/>
  </cols>
  <sheetData>
    <row r="1" spans="2:14" ht="39" customHeight="1">
      <c r="B1" s="93" t="s">
        <v>18</v>
      </c>
      <c r="C1" s="94"/>
      <c r="D1" s="94"/>
      <c r="E1" s="94"/>
      <c r="F1" s="94"/>
      <c r="G1" s="94"/>
      <c r="H1" s="1"/>
    </row>
    <row r="2" spans="2:14" ht="18.75" customHeight="1" thickBot="1">
      <c r="C2" s="2" t="s">
        <v>19</v>
      </c>
    </row>
    <row r="3" spans="2:14" ht="26.25" thickBot="1">
      <c r="B3" s="3" t="s">
        <v>0</v>
      </c>
      <c r="C3" s="4" t="s">
        <v>1</v>
      </c>
      <c r="D3" s="4" t="s">
        <v>2</v>
      </c>
      <c r="E3" s="4" t="s">
        <v>3</v>
      </c>
      <c r="F3" s="5" t="s">
        <v>4</v>
      </c>
      <c r="G3" s="6" t="s">
        <v>5</v>
      </c>
      <c r="H3" s="7"/>
    </row>
    <row r="4" spans="2:14" ht="15.75" thickBot="1">
      <c r="B4" s="95" t="s">
        <v>15</v>
      </c>
      <c r="C4" s="96"/>
      <c r="D4" s="96"/>
      <c r="E4" s="96"/>
      <c r="F4" s="96"/>
      <c r="G4" s="97"/>
      <c r="H4" s="8"/>
    </row>
    <row r="5" spans="2:14">
      <c r="B5" s="9">
        <v>1</v>
      </c>
      <c r="C5" s="10" t="s">
        <v>20</v>
      </c>
      <c r="D5" s="11" t="s">
        <v>21</v>
      </c>
      <c r="E5" s="16">
        <f>(3.28+8.95)*2*8.85</f>
        <v>216.47099999999998</v>
      </c>
      <c r="F5" s="11"/>
      <c r="G5" s="12">
        <f>E5*F5</f>
        <v>0</v>
      </c>
      <c r="H5" s="13"/>
      <c r="I5" s="15"/>
      <c r="J5" s="14"/>
      <c r="K5" s="14"/>
      <c r="L5" s="14"/>
      <c r="M5" s="14"/>
      <c r="N5" s="14"/>
    </row>
    <row r="6" spans="2:14">
      <c r="B6" s="9">
        <v>2</v>
      </c>
      <c r="C6" s="10" t="s">
        <v>23</v>
      </c>
      <c r="D6" s="11" t="s">
        <v>6</v>
      </c>
      <c r="E6" s="16">
        <f>1.25+2.3+2.3+1.25+2.3+2.3+1.25+2.3+2.3+1.4+1.4+1.2+1.2</f>
        <v>22.749999999999996</v>
      </c>
      <c r="F6" s="11"/>
      <c r="G6" s="12">
        <f>E6*F6</f>
        <v>0</v>
      </c>
      <c r="H6" s="13"/>
      <c r="I6" s="15"/>
      <c r="J6" s="14"/>
      <c r="K6" s="14"/>
      <c r="L6" s="14"/>
      <c r="M6" s="14"/>
      <c r="N6" s="14"/>
    </row>
    <row r="7" spans="2:14">
      <c r="B7" s="9">
        <v>3</v>
      </c>
      <c r="C7" s="10" t="s">
        <v>22</v>
      </c>
      <c r="D7" s="11" t="s">
        <v>21</v>
      </c>
      <c r="E7" s="16">
        <f>(3.28+8.95)*2*8.85</f>
        <v>216.47099999999998</v>
      </c>
      <c r="F7" s="11"/>
      <c r="G7" s="12">
        <f t="shared" ref="G7:G32" si="0">E7*F7</f>
        <v>0</v>
      </c>
      <c r="H7" s="13"/>
      <c r="I7" s="15"/>
      <c r="J7" s="14"/>
      <c r="K7" s="14"/>
      <c r="L7" s="14"/>
      <c r="M7" s="14"/>
      <c r="N7" s="14"/>
    </row>
    <row r="8" spans="2:14">
      <c r="B8" s="9">
        <v>4</v>
      </c>
      <c r="C8" s="10" t="s">
        <v>24</v>
      </c>
      <c r="D8" s="11" t="s">
        <v>6</v>
      </c>
      <c r="E8" s="16">
        <f>1.25+2.3+2.3+1.25+2.3+2.3+1.25+2.3+2.3+1.4+1.4+1.2+1.2</f>
        <v>22.749999999999996</v>
      </c>
      <c r="F8" s="11"/>
      <c r="G8" s="12">
        <f t="shared" si="0"/>
        <v>0</v>
      </c>
      <c r="H8" s="13"/>
      <c r="I8" s="15"/>
      <c r="J8" s="14"/>
      <c r="K8" s="14"/>
      <c r="L8" s="14"/>
      <c r="M8" s="14"/>
      <c r="N8" s="14"/>
    </row>
    <row r="9" spans="2:14">
      <c r="B9" s="9">
        <v>5</v>
      </c>
      <c r="C9" s="10" t="s">
        <v>27</v>
      </c>
      <c r="D9" s="11" t="s">
        <v>6</v>
      </c>
      <c r="E9" s="16">
        <v>18.96</v>
      </c>
      <c r="F9" s="11"/>
      <c r="G9" s="12">
        <f t="shared" si="0"/>
        <v>0</v>
      </c>
      <c r="H9" s="13"/>
      <c r="I9" s="15"/>
      <c r="J9" s="14"/>
      <c r="K9" s="14"/>
      <c r="L9" s="14"/>
      <c r="M9" s="14"/>
      <c r="N9" s="14"/>
    </row>
    <row r="10" spans="2:14">
      <c r="B10" s="9">
        <v>6</v>
      </c>
      <c r="C10" s="10" t="s">
        <v>25</v>
      </c>
      <c r="D10" s="11" t="s">
        <v>6</v>
      </c>
      <c r="E10" s="16">
        <f>8.85*4+22.75+3.28+3.28+13+3.28+3.28+8.95+8.95</f>
        <v>102.17</v>
      </c>
      <c r="F10" s="11"/>
      <c r="G10" s="12">
        <f t="shared" si="0"/>
        <v>0</v>
      </c>
      <c r="H10" s="13"/>
      <c r="I10" s="15"/>
      <c r="J10" s="14"/>
      <c r="K10" s="14"/>
      <c r="L10" s="14"/>
      <c r="M10" s="14"/>
      <c r="N10" s="14"/>
    </row>
    <row r="11" spans="2:14" ht="25.5">
      <c r="B11" s="9">
        <v>7</v>
      </c>
      <c r="C11" s="10" t="s">
        <v>28</v>
      </c>
      <c r="D11" s="11" t="s">
        <v>21</v>
      </c>
      <c r="E11" s="16">
        <f>3.3*1.5+5*1.5+2.6*3.3</f>
        <v>21.03</v>
      </c>
      <c r="F11" s="11"/>
      <c r="G11" s="12">
        <f t="shared" si="0"/>
        <v>0</v>
      </c>
      <c r="H11" s="13"/>
      <c r="I11" s="15"/>
      <c r="J11" s="14"/>
      <c r="K11" s="14"/>
      <c r="L11" s="14"/>
      <c r="M11" s="14"/>
      <c r="N11" s="14"/>
    </row>
    <row r="12" spans="2:14">
      <c r="B12" s="9">
        <v>8</v>
      </c>
      <c r="C12" s="10" t="s">
        <v>26</v>
      </c>
      <c r="D12" s="11" t="s">
        <v>21</v>
      </c>
      <c r="E12" s="16">
        <f>E11</f>
        <v>21.03</v>
      </c>
      <c r="F12" s="11"/>
      <c r="G12" s="12">
        <f t="shared" si="0"/>
        <v>0</v>
      </c>
      <c r="H12" s="13"/>
      <c r="I12" s="15"/>
      <c r="J12" s="14"/>
      <c r="K12" s="14"/>
      <c r="L12" s="14"/>
      <c r="M12" s="14"/>
      <c r="N12" s="14"/>
    </row>
    <row r="13" spans="2:14">
      <c r="B13" s="9">
        <v>9</v>
      </c>
      <c r="C13" s="10" t="s">
        <v>25</v>
      </c>
      <c r="D13" s="11" t="s">
        <v>6</v>
      </c>
      <c r="E13" s="16">
        <f>9</f>
        <v>9</v>
      </c>
      <c r="F13" s="11"/>
      <c r="G13" s="12">
        <f t="shared" si="0"/>
        <v>0</v>
      </c>
      <c r="H13" s="13"/>
      <c r="I13" s="15"/>
      <c r="J13" s="14"/>
      <c r="K13" s="14"/>
      <c r="L13" s="14"/>
      <c r="M13" s="14"/>
      <c r="N13" s="14"/>
    </row>
    <row r="14" spans="2:14">
      <c r="B14" s="9">
        <v>10</v>
      </c>
      <c r="C14" s="10" t="s">
        <v>32</v>
      </c>
      <c r="D14" s="11" t="s">
        <v>7</v>
      </c>
      <c r="E14" s="16">
        <v>6</v>
      </c>
      <c r="F14" s="11"/>
      <c r="G14" s="12">
        <f t="shared" si="0"/>
        <v>0</v>
      </c>
      <c r="H14" s="13"/>
      <c r="I14" s="15"/>
      <c r="J14" s="14"/>
      <c r="K14" s="14"/>
      <c r="L14" s="14"/>
      <c r="M14" s="14"/>
      <c r="N14" s="14"/>
    </row>
    <row r="15" spans="2:14">
      <c r="B15" s="9">
        <v>11</v>
      </c>
      <c r="C15" s="10" t="s">
        <v>29</v>
      </c>
      <c r="D15" s="11" t="s">
        <v>31</v>
      </c>
      <c r="E15" s="16">
        <v>8.5000000000000006E-2</v>
      </c>
      <c r="F15" s="41"/>
      <c r="G15" s="12">
        <f t="shared" si="0"/>
        <v>0</v>
      </c>
      <c r="H15" s="13"/>
      <c r="I15" s="15"/>
      <c r="J15" s="14"/>
      <c r="K15" s="14"/>
      <c r="L15" s="14"/>
      <c r="M15" s="14"/>
      <c r="N15" s="14"/>
    </row>
    <row r="16" spans="2:14">
      <c r="B16" s="9">
        <v>12</v>
      </c>
      <c r="C16" s="44" t="s">
        <v>30</v>
      </c>
      <c r="D16" s="11" t="s">
        <v>31</v>
      </c>
      <c r="E16" s="16">
        <v>8.5000000000000006E-2</v>
      </c>
      <c r="F16" s="42"/>
      <c r="G16" s="12">
        <f t="shared" si="0"/>
        <v>0</v>
      </c>
      <c r="H16" s="13"/>
      <c r="I16" s="15"/>
      <c r="J16" s="14"/>
      <c r="K16" s="14"/>
      <c r="L16" s="14"/>
      <c r="M16" s="14"/>
      <c r="N16" s="14"/>
    </row>
    <row r="17" spans="2:14">
      <c r="B17" s="9">
        <v>13</v>
      </c>
      <c r="C17" s="45" t="s">
        <v>46</v>
      </c>
      <c r="D17" s="11" t="s">
        <v>6</v>
      </c>
      <c r="E17" s="16">
        <v>55</v>
      </c>
      <c r="F17" s="11"/>
      <c r="G17" s="12">
        <f t="shared" si="0"/>
        <v>0</v>
      </c>
      <c r="H17" s="13"/>
      <c r="I17" s="15"/>
      <c r="J17" s="14"/>
      <c r="K17" s="14"/>
      <c r="L17" s="14"/>
      <c r="M17" s="14"/>
      <c r="N17" s="14"/>
    </row>
    <row r="18" spans="2:14">
      <c r="B18" s="9">
        <v>14</v>
      </c>
      <c r="C18" s="45" t="s">
        <v>33</v>
      </c>
      <c r="D18" s="11" t="s">
        <v>21</v>
      </c>
      <c r="E18" s="16">
        <f>5*1.5+1.45*3.3+2.8*3.3</f>
        <v>21.524999999999999</v>
      </c>
      <c r="F18" s="11"/>
      <c r="G18" s="12">
        <f t="shared" si="0"/>
        <v>0</v>
      </c>
      <c r="H18" s="13"/>
      <c r="I18" s="15"/>
      <c r="J18" s="14"/>
      <c r="K18" s="14"/>
      <c r="L18" s="14"/>
      <c r="M18" s="14"/>
      <c r="N18" s="14"/>
    </row>
    <row r="19" spans="2:14" ht="25.5">
      <c r="B19" s="9">
        <v>15</v>
      </c>
      <c r="C19" s="46" t="s">
        <v>34</v>
      </c>
      <c r="D19" s="11" t="s">
        <v>6</v>
      </c>
      <c r="E19" s="16">
        <f>16*1.5</f>
        <v>24</v>
      </c>
      <c r="F19" s="11"/>
      <c r="G19" s="12">
        <f t="shared" si="0"/>
        <v>0</v>
      </c>
      <c r="H19" s="13"/>
      <c r="I19" s="15"/>
      <c r="J19" s="14"/>
      <c r="K19" s="14"/>
      <c r="L19" s="14"/>
      <c r="M19" s="14"/>
      <c r="N19" s="14"/>
    </row>
    <row r="20" spans="2:14">
      <c r="B20" s="9">
        <v>16</v>
      </c>
      <c r="C20" s="46" t="s">
        <v>35</v>
      </c>
      <c r="D20" s="11" t="s">
        <v>21</v>
      </c>
      <c r="E20" s="16">
        <f>E18</f>
        <v>21.524999999999999</v>
      </c>
      <c r="F20" s="11"/>
      <c r="G20" s="12">
        <f t="shared" si="0"/>
        <v>0</v>
      </c>
      <c r="H20" s="13"/>
      <c r="I20" s="15"/>
      <c r="J20" s="14"/>
      <c r="K20" s="14"/>
      <c r="L20" s="14"/>
      <c r="M20" s="14"/>
      <c r="N20" s="14"/>
    </row>
    <row r="21" spans="2:14" ht="25.5">
      <c r="B21" s="9">
        <v>17</v>
      </c>
      <c r="C21" s="46" t="s">
        <v>36</v>
      </c>
      <c r="D21" s="11" t="s">
        <v>6</v>
      </c>
      <c r="E21" s="16">
        <f>16*1.5</f>
        <v>24</v>
      </c>
      <c r="F21" s="11"/>
      <c r="G21" s="12">
        <f t="shared" si="0"/>
        <v>0</v>
      </c>
      <c r="H21" s="13"/>
      <c r="I21" s="15"/>
      <c r="J21" s="14"/>
      <c r="K21" s="14"/>
      <c r="L21" s="14"/>
      <c r="M21" s="14"/>
      <c r="N21" s="14"/>
    </row>
    <row r="22" spans="2:14">
      <c r="B22" s="9">
        <v>18</v>
      </c>
      <c r="C22" s="46" t="s">
        <v>37</v>
      </c>
      <c r="D22" s="11" t="s">
        <v>21</v>
      </c>
      <c r="E22" s="16">
        <f>8.95*3.3</f>
        <v>29.534999999999997</v>
      </c>
      <c r="F22" s="11"/>
      <c r="G22" s="12">
        <f t="shared" si="0"/>
        <v>0</v>
      </c>
      <c r="H22" s="13"/>
      <c r="I22" s="15"/>
      <c r="J22" s="14"/>
      <c r="K22" s="14"/>
      <c r="L22" s="14"/>
      <c r="M22" s="14"/>
      <c r="N22" s="14"/>
    </row>
    <row r="23" spans="2:14">
      <c r="B23" s="9">
        <v>19</v>
      </c>
      <c r="C23" s="46" t="s">
        <v>38</v>
      </c>
      <c r="D23" s="11" t="s">
        <v>6</v>
      </c>
      <c r="E23" s="16">
        <f>3.3+3.3+8.95+8.95</f>
        <v>24.5</v>
      </c>
      <c r="F23" s="11"/>
      <c r="G23" s="12">
        <f t="shared" si="0"/>
        <v>0</v>
      </c>
      <c r="H23" s="13"/>
      <c r="I23" s="15"/>
      <c r="J23" s="14"/>
      <c r="K23" s="14"/>
      <c r="L23" s="14"/>
      <c r="M23" s="14"/>
      <c r="N23" s="14"/>
    </row>
    <row r="24" spans="2:14">
      <c r="B24" s="9">
        <v>20</v>
      </c>
      <c r="C24" s="10" t="s">
        <v>44</v>
      </c>
      <c r="D24" s="39" t="s">
        <v>21</v>
      </c>
      <c r="E24" s="16">
        <f>E22</f>
        <v>29.534999999999997</v>
      </c>
      <c r="F24" s="11"/>
      <c r="G24" s="12">
        <f t="shared" si="0"/>
        <v>0</v>
      </c>
      <c r="H24" s="13"/>
      <c r="I24" s="15"/>
      <c r="J24" s="14"/>
      <c r="K24" s="14"/>
      <c r="L24" s="14"/>
      <c r="M24" s="14"/>
      <c r="N24" s="14"/>
    </row>
    <row r="25" spans="2:14">
      <c r="B25" s="9">
        <v>21</v>
      </c>
      <c r="C25" s="10" t="s">
        <v>39</v>
      </c>
      <c r="D25" s="39" t="s">
        <v>21</v>
      </c>
      <c r="E25" s="16">
        <f>E24</f>
        <v>29.534999999999997</v>
      </c>
      <c r="F25" s="11"/>
      <c r="G25" s="12">
        <f t="shared" si="0"/>
        <v>0</v>
      </c>
      <c r="H25" s="13"/>
      <c r="I25" s="15"/>
      <c r="J25" s="14"/>
      <c r="K25" s="14"/>
      <c r="L25" s="14"/>
      <c r="M25" s="14"/>
      <c r="N25" s="14"/>
    </row>
    <row r="26" spans="2:14" ht="25.5">
      <c r="B26" s="9">
        <v>22</v>
      </c>
      <c r="C26" s="38" t="s">
        <v>48</v>
      </c>
      <c r="D26" s="39" t="s">
        <v>47</v>
      </c>
      <c r="E26" s="40">
        <v>29.54</v>
      </c>
      <c r="F26" s="39"/>
      <c r="G26" s="12">
        <f t="shared" si="0"/>
        <v>0</v>
      </c>
      <c r="H26" s="13"/>
      <c r="I26" s="15"/>
      <c r="J26" s="14"/>
      <c r="K26" s="14"/>
      <c r="L26" s="14"/>
      <c r="M26" s="14"/>
      <c r="N26" s="14"/>
    </row>
    <row r="27" spans="2:14">
      <c r="B27" s="9">
        <v>23</v>
      </c>
      <c r="C27" s="38" t="s">
        <v>49</v>
      </c>
      <c r="D27" s="39" t="s">
        <v>21</v>
      </c>
      <c r="E27" s="40">
        <v>29.54</v>
      </c>
      <c r="F27" s="39"/>
      <c r="G27" s="12">
        <f t="shared" si="0"/>
        <v>0</v>
      </c>
      <c r="H27" s="13"/>
      <c r="I27" s="15"/>
      <c r="J27" s="14"/>
      <c r="K27" s="14"/>
      <c r="L27" s="14"/>
      <c r="M27" s="14"/>
      <c r="N27" s="14"/>
    </row>
    <row r="28" spans="2:14">
      <c r="B28" s="9">
        <v>24</v>
      </c>
      <c r="C28" s="38" t="s">
        <v>40</v>
      </c>
      <c r="D28" s="39" t="s">
        <v>21</v>
      </c>
      <c r="E28" s="40">
        <f>1.5*8.94</f>
        <v>13.41</v>
      </c>
      <c r="F28" s="39"/>
      <c r="G28" s="12">
        <f t="shared" si="0"/>
        <v>0</v>
      </c>
      <c r="H28" s="13"/>
      <c r="I28" s="15"/>
      <c r="J28" s="14"/>
      <c r="K28" s="14"/>
      <c r="L28" s="14"/>
      <c r="M28" s="14"/>
      <c r="N28" s="14"/>
    </row>
    <row r="29" spans="2:14">
      <c r="B29" s="9">
        <v>25</v>
      </c>
      <c r="C29" s="38" t="s">
        <v>41</v>
      </c>
      <c r="D29" s="39" t="s">
        <v>21</v>
      </c>
      <c r="E29" s="40">
        <f>3.28*8.94+0.4*1.2</f>
        <v>29.803199999999997</v>
      </c>
      <c r="F29" s="39"/>
      <c r="G29" s="12">
        <f t="shared" si="0"/>
        <v>0</v>
      </c>
      <c r="H29" s="13"/>
      <c r="I29" s="15"/>
      <c r="J29" s="14"/>
      <c r="K29" s="14"/>
      <c r="L29" s="14"/>
      <c r="M29" s="14"/>
      <c r="N29" s="14"/>
    </row>
    <row r="30" spans="2:14">
      <c r="B30" s="9">
        <v>26</v>
      </c>
      <c r="C30" s="38" t="s">
        <v>42</v>
      </c>
      <c r="D30" s="39" t="s">
        <v>21</v>
      </c>
      <c r="E30" s="40">
        <f t="shared" ref="E30:E32" si="1">3.28*8.94+0.4*1.2</f>
        <v>29.803199999999997</v>
      </c>
      <c r="F30" s="39"/>
      <c r="G30" s="12">
        <f t="shared" si="0"/>
        <v>0</v>
      </c>
      <c r="H30" s="13"/>
      <c r="I30" s="15"/>
      <c r="J30" s="14"/>
      <c r="K30" s="14"/>
      <c r="L30" s="14"/>
      <c r="M30" s="14"/>
      <c r="N30" s="14"/>
    </row>
    <row r="31" spans="2:14">
      <c r="B31" s="9">
        <v>27</v>
      </c>
      <c r="C31" s="38" t="s">
        <v>43</v>
      </c>
      <c r="D31" s="39" t="s">
        <v>21</v>
      </c>
      <c r="E31" s="40">
        <f t="shared" si="1"/>
        <v>29.803199999999997</v>
      </c>
      <c r="F31" s="39"/>
      <c r="G31" s="12">
        <f t="shared" si="0"/>
        <v>0</v>
      </c>
      <c r="H31" s="13"/>
      <c r="I31" s="15"/>
      <c r="J31" s="14"/>
      <c r="K31" s="14"/>
      <c r="L31" s="14"/>
      <c r="M31" s="14"/>
      <c r="N31" s="14"/>
    </row>
    <row r="32" spans="2:14">
      <c r="B32" s="9">
        <v>28</v>
      </c>
      <c r="C32" s="38" t="s">
        <v>45</v>
      </c>
      <c r="D32" s="39" t="s">
        <v>21</v>
      </c>
      <c r="E32" s="40">
        <f t="shared" si="1"/>
        <v>29.803199999999997</v>
      </c>
      <c r="F32" s="39"/>
      <c r="G32" s="12">
        <f t="shared" si="0"/>
        <v>0</v>
      </c>
      <c r="H32" s="13"/>
      <c r="I32" s="15"/>
      <c r="J32" s="14"/>
      <c r="K32" s="14"/>
      <c r="L32" s="14"/>
      <c r="M32" s="14"/>
      <c r="N32" s="14"/>
    </row>
    <row r="33" spans="2:14" ht="15" customHeight="1" thickBot="1">
      <c r="B33" s="17"/>
      <c r="C33" s="18" t="s">
        <v>8</v>
      </c>
      <c r="D33" s="18"/>
      <c r="E33" s="18"/>
      <c r="F33" s="18"/>
      <c r="G33" s="19">
        <f>SUM(G5:G32)</f>
        <v>0</v>
      </c>
      <c r="H33" s="20"/>
      <c r="I33" s="15"/>
      <c r="J33" s="14"/>
      <c r="K33" s="14"/>
      <c r="L33" s="14"/>
      <c r="M33" s="14"/>
      <c r="N33" s="14"/>
    </row>
    <row r="34" spans="2:14" ht="15.75" thickBot="1">
      <c r="B34" s="98" t="s">
        <v>17</v>
      </c>
      <c r="C34" s="99"/>
      <c r="D34" s="99"/>
      <c r="E34" s="99"/>
      <c r="F34" s="99"/>
      <c r="G34" s="100"/>
      <c r="H34" s="21"/>
      <c r="I34" s="14"/>
      <c r="J34" s="15"/>
      <c r="K34" s="15"/>
      <c r="L34" s="14"/>
      <c r="M34" s="14"/>
      <c r="N34" s="14"/>
    </row>
    <row r="35" spans="2:14">
      <c r="B35" s="30">
        <v>1</v>
      </c>
      <c r="C35" s="36" t="s">
        <v>50</v>
      </c>
      <c r="D35" s="37" t="s">
        <v>6</v>
      </c>
      <c r="E35" s="53">
        <f>(9+5+5+3+5+5+5+5+3+9)*2+(3+3+3+3+9+9)*2+21</f>
        <v>189</v>
      </c>
      <c r="F35" s="53"/>
      <c r="G35" s="50">
        <f t="shared" ref="G35:G41" si="2">E35*F35</f>
        <v>0</v>
      </c>
      <c r="H35" s="24"/>
      <c r="I35" s="14"/>
      <c r="J35" s="15"/>
      <c r="K35" s="15"/>
      <c r="L35" s="14"/>
      <c r="M35" s="14"/>
      <c r="N35" s="14"/>
    </row>
    <row r="36" spans="2:14">
      <c r="B36" s="9">
        <v>2</v>
      </c>
      <c r="C36" s="22" t="s">
        <v>51</v>
      </c>
      <c r="D36" s="23" t="s">
        <v>6</v>
      </c>
      <c r="E36" s="54">
        <f>396+195</f>
        <v>591</v>
      </c>
      <c r="F36" s="54"/>
      <c r="G36" s="50">
        <f t="shared" si="2"/>
        <v>0</v>
      </c>
      <c r="H36" s="24"/>
      <c r="I36" s="14"/>
      <c r="J36" s="15"/>
      <c r="K36" s="15"/>
      <c r="L36" s="14"/>
      <c r="M36" s="14"/>
      <c r="N36" s="14"/>
    </row>
    <row r="37" spans="2:14">
      <c r="B37" s="9">
        <v>3</v>
      </c>
      <c r="C37" s="22" t="s">
        <v>57</v>
      </c>
      <c r="D37" s="23" t="s">
        <v>6</v>
      </c>
      <c r="E37" s="54">
        <v>25</v>
      </c>
      <c r="F37" s="54"/>
      <c r="G37" s="50">
        <f t="shared" si="2"/>
        <v>0</v>
      </c>
      <c r="H37" s="24"/>
      <c r="I37" s="14"/>
      <c r="J37" s="15"/>
      <c r="K37" s="15"/>
      <c r="L37" s="14"/>
      <c r="M37" s="14"/>
      <c r="N37" s="14"/>
    </row>
    <row r="38" spans="2:14">
      <c r="B38" s="9">
        <v>4</v>
      </c>
      <c r="C38" s="22" t="s">
        <v>52</v>
      </c>
      <c r="D38" s="23" t="s">
        <v>7</v>
      </c>
      <c r="E38" s="54">
        <v>800</v>
      </c>
      <c r="F38" s="54"/>
      <c r="G38" s="50">
        <f t="shared" si="2"/>
        <v>0</v>
      </c>
      <c r="H38" s="24"/>
      <c r="I38" s="14"/>
      <c r="J38" s="15"/>
      <c r="K38" s="15"/>
      <c r="L38" s="14"/>
      <c r="M38" s="14"/>
      <c r="N38" s="14"/>
    </row>
    <row r="39" spans="2:14">
      <c r="B39" s="9">
        <v>5</v>
      </c>
      <c r="C39" s="28" t="s">
        <v>53</v>
      </c>
      <c r="D39" s="25" t="s">
        <v>7</v>
      </c>
      <c r="E39" s="55">
        <v>1500</v>
      </c>
      <c r="F39" s="55"/>
      <c r="G39" s="50">
        <f t="shared" si="2"/>
        <v>0</v>
      </c>
      <c r="H39" s="24"/>
      <c r="I39" s="14"/>
      <c r="J39" s="15"/>
      <c r="K39" s="15"/>
      <c r="L39" s="14"/>
      <c r="M39" s="14"/>
      <c r="N39" s="14"/>
    </row>
    <row r="40" spans="2:14">
      <c r="B40" s="9">
        <v>6</v>
      </c>
      <c r="C40" s="26" t="s">
        <v>54</v>
      </c>
      <c r="D40" s="25" t="s">
        <v>7</v>
      </c>
      <c r="E40" s="55">
        <v>300</v>
      </c>
      <c r="F40" s="55"/>
      <c r="G40" s="50">
        <f t="shared" si="2"/>
        <v>0</v>
      </c>
      <c r="H40" s="24"/>
      <c r="I40" s="14"/>
      <c r="J40" s="15"/>
      <c r="K40" s="15"/>
      <c r="L40" s="14"/>
      <c r="M40" s="14"/>
      <c r="N40" s="14"/>
    </row>
    <row r="41" spans="2:14">
      <c r="B41" s="9">
        <v>7</v>
      </c>
      <c r="C41" s="26" t="s">
        <v>55</v>
      </c>
      <c r="D41" s="25" t="s">
        <v>21</v>
      </c>
      <c r="E41" s="55">
        <f>(E5+E8*0.4+E12)*1.12</f>
        <v>276.19312000000002</v>
      </c>
      <c r="F41" s="55"/>
      <c r="G41" s="50">
        <f t="shared" si="2"/>
        <v>0</v>
      </c>
      <c r="H41" s="24"/>
      <c r="I41" s="14"/>
      <c r="J41" s="15"/>
      <c r="K41" s="15"/>
      <c r="L41" s="14"/>
      <c r="M41" s="14"/>
      <c r="N41" s="14"/>
    </row>
    <row r="42" spans="2:14">
      <c r="B42" s="9">
        <v>8</v>
      </c>
      <c r="C42" s="43" t="s">
        <v>10</v>
      </c>
      <c r="D42" s="42" t="s">
        <v>7</v>
      </c>
      <c r="E42" s="52">
        <f>8*E41+290.46</f>
        <v>2500.0049600000002</v>
      </c>
      <c r="F42" s="57"/>
      <c r="G42" s="50">
        <f t="shared" ref="G42:G63" si="3">E42*F42</f>
        <v>0</v>
      </c>
      <c r="H42" s="24"/>
      <c r="I42" s="14"/>
      <c r="J42" s="15"/>
      <c r="K42" s="15"/>
      <c r="L42" s="14"/>
      <c r="M42" s="14"/>
      <c r="N42" s="14"/>
    </row>
    <row r="43" spans="2:14">
      <c r="B43" s="9">
        <v>9</v>
      </c>
      <c r="C43" s="47" t="s">
        <v>56</v>
      </c>
      <c r="D43" s="48" t="s">
        <v>6</v>
      </c>
      <c r="E43" s="49">
        <f>52</f>
        <v>52</v>
      </c>
      <c r="F43" s="51"/>
      <c r="G43" s="50">
        <f t="shared" si="3"/>
        <v>0</v>
      </c>
      <c r="H43" s="24"/>
      <c r="I43" s="14"/>
      <c r="J43" s="15"/>
      <c r="K43" s="15"/>
      <c r="L43" s="14"/>
      <c r="M43" s="14"/>
      <c r="N43" s="14"/>
    </row>
    <row r="44" spans="2:14">
      <c r="B44" s="9">
        <v>10</v>
      </c>
      <c r="C44" s="28" t="s">
        <v>58</v>
      </c>
      <c r="D44" s="27" t="s">
        <v>31</v>
      </c>
      <c r="E44" s="56">
        <v>6.5000000000000002E-2</v>
      </c>
      <c r="F44" s="56"/>
      <c r="G44" s="50">
        <f t="shared" si="3"/>
        <v>0</v>
      </c>
      <c r="H44" s="24"/>
      <c r="I44" s="14"/>
      <c r="J44" s="15"/>
      <c r="K44" s="15"/>
      <c r="L44" s="14"/>
      <c r="M44" s="14"/>
      <c r="N44" s="14"/>
    </row>
    <row r="45" spans="2:14">
      <c r="B45" s="9">
        <v>11</v>
      </c>
      <c r="C45" s="28" t="s">
        <v>59</v>
      </c>
      <c r="D45" s="27" t="s">
        <v>31</v>
      </c>
      <c r="E45" s="56">
        <v>1.4999999999999999E-2</v>
      </c>
      <c r="F45" s="56"/>
      <c r="G45" s="50">
        <f t="shared" si="3"/>
        <v>0</v>
      </c>
      <c r="H45" s="24"/>
      <c r="I45" s="14"/>
      <c r="J45" s="15"/>
      <c r="K45" s="15"/>
      <c r="L45" s="14"/>
      <c r="M45" s="14"/>
      <c r="N45" s="14"/>
    </row>
    <row r="46" spans="2:14">
      <c r="B46" s="9">
        <v>12</v>
      </c>
      <c r="C46" s="28" t="s">
        <v>60</v>
      </c>
      <c r="D46" s="27" t="s">
        <v>7</v>
      </c>
      <c r="E46" s="56">
        <v>6</v>
      </c>
      <c r="F46" s="56"/>
      <c r="G46" s="50">
        <f t="shared" si="3"/>
        <v>0</v>
      </c>
      <c r="H46" s="24"/>
      <c r="I46" s="14"/>
      <c r="J46" s="15"/>
      <c r="K46" s="15"/>
      <c r="L46" s="14"/>
      <c r="M46" s="14"/>
      <c r="N46" s="14"/>
    </row>
    <row r="47" spans="2:14">
      <c r="B47" s="9">
        <v>13</v>
      </c>
      <c r="C47" s="26" t="s">
        <v>61</v>
      </c>
      <c r="D47" s="42" t="s">
        <v>64</v>
      </c>
      <c r="E47" s="52">
        <f>2.7*5</f>
        <v>13.5</v>
      </c>
      <c r="F47" s="42"/>
      <c r="G47" s="50">
        <f t="shared" si="3"/>
        <v>0</v>
      </c>
      <c r="H47" s="24"/>
      <c r="I47" s="14"/>
      <c r="J47" s="15"/>
      <c r="K47" s="15"/>
      <c r="L47" s="14"/>
      <c r="M47" s="14"/>
      <c r="N47" s="14"/>
    </row>
    <row r="48" spans="2:14">
      <c r="B48" s="9">
        <v>14</v>
      </c>
      <c r="C48" s="43" t="s">
        <v>62</v>
      </c>
      <c r="D48" s="42" t="s">
        <v>7</v>
      </c>
      <c r="E48" s="52">
        <v>5</v>
      </c>
      <c r="F48" s="42"/>
      <c r="G48" s="50">
        <f t="shared" si="3"/>
        <v>0</v>
      </c>
      <c r="H48" s="24"/>
      <c r="I48" s="14"/>
      <c r="J48" s="15"/>
      <c r="K48" s="15"/>
      <c r="L48" s="14"/>
      <c r="M48" s="14"/>
      <c r="N48" s="14"/>
    </row>
    <row r="49" spans="2:14">
      <c r="B49" s="9">
        <v>15</v>
      </c>
      <c r="C49" s="47" t="s">
        <v>63</v>
      </c>
      <c r="D49" s="48" t="s">
        <v>64</v>
      </c>
      <c r="E49" s="49">
        <v>2.5</v>
      </c>
      <c r="F49" s="48"/>
      <c r="G49" s="50">
        <f t="shared" si="3"/>
        <v>0</v>
      </c>
      <c r="H49" s="24"/>
      <c r="I49" s="14"/>
      <c r="J49" s="15"/>
      <c r="K49" s="15"/>
      <c r="L49" s="14"/>
      <c r="M49" s="14"/>
      <c r="N49" s="14"/>
    </row>
    <row r="50" spans="2:14">
      <c r="B50" s="9">
        <v>16</v>
      </c>
      <c r="C50" s="60" t="s">
        <v>65</v>
      </c>
      <c r="D50" s="61" t="s">
        <v>7</v>
      </c>
      <c r="E50" s="61">
        <v>2</v>
      </c>
      <c r="F50" s="61"/>
      <c r="G50" s="50">
        <f t="shared" si="3"/>
        <v>0</v>
      </c>
      <c r="H50" s="24"/>
      <c r="I50" s="14"/>
      <c r="J50" s="15"/>
      <c r="K50" s="15"/>
      <c r="L50" s="14"/>
      <c r="M50" s="14"/>
      <c r="N50" s="14"/>
    </row>
    <row r="51" spans="2:14">
      <c r="B51" s="9">
        <v>17</v>
      </c>
      <c r="C51" s="60" t="s">
        <v>9</v>
      </c>
      <c r="D51" s="61" t="s">
        <v>7</v>
      </c>
      <c r="E51" s="61">
        <v>5</v>
      </c>
      <c r="F51" s="61"/>
      <c r="G51" s="50">
        <f t="shared" si="3"/>
        <v>0</v>
      </c>
      <c r="H51" s="24"/>
      <c r="I51" s="14"/>
      <c r="J51" s="15"/>
      <c r="K51" s="15"/>
      <c r="L51" s="14"/>
      <c r="M51" s="14"/>
      <c r="N51" s="14"/>
    </row>
    <row r="52" spans="2:14">
      <c r="B52" s="9">
        <v>18</v>
      </c>
      <c r="C52" s="60" t="s">
        <v>66</v>
      </c>
      <c r="D52" s="61" t="s">
        <v>7</v>
      </c>
      <c r="E52" s="61">
        <v>6</v>
      </c>
      <c r="F52" s="61"/>
      <c r="G52" s="50">
        <f t="shared" si="3"/>
        <v>0</v>
      </c>
      <c r="H52" s="24"/>
      <c r="I52" s="14"/>
      <c r="J52" s="15"/>
      <c r="K52" s="15"/>
      <c r="L52" s="14"/>
      <c r="M52" s="14"/>
      <c r="N52" s="14"/>
    </row>
    <row r="53" spans="2:14">
      <c r="B53" s="9">
        <v>19</v>
      </c>
      <c r="C53" s="60" t="s">
        <v>70</v>
      </c>
      <c r="D53" s="61" t="s">
        <v>7</v>
      </c>
      <c r="E53" s="61">
        <v>8</v>
      </c>
      <c r="F53" s="61"/>
      <c r="G53" s="50">
        <f t="shared" si="3"/>
        <v>0</v>
      </c>
      <c r="H53" s="24"/>
      <c r="I53" s="14"/>
      <c r="J53" s="15"/>
      <c r="K53" s="15"/>
      <c r="L53" s="14"/>
      <c r="M53" s="14"/>
      <c r="N53" s="14"/>
    </row>
    <row r="54" spans="2:14">
      <c r="B54" s="9">
        <v>20</v>
      </c>
      <c r="C54" s="62" t="s">
        <v>67</v>
      </c>
      <c r="D54" s="63" t="s">
        <v>68</v>
      </c>
      <c r="E54" s="64">
        <v>3</v>
      </c>
      <c r="F54" s="63"/>
      <c r="G54" s="50">
        <f t="shared" si="3"/>
        <v>0</v>
      </c>
      <c r="H54" s="24"/>
      <c r="I54" s="14"/>
      <c r="J54" s="15"/>
      <c r="K54" s="15"/>
      <c r="L54" s="14"/>
      <c r="M54" s="14"/>
      <c r="N54" s="14"/>
    </row>
    <row r="55" spans="2:14">
      <c r="B55" s="9">
        <v>21</v>
      </c>
      <c r="C55" s="62" t="s">
        <v>69</v>
      </c>
      <c r="D55" s="63" t="s">
        <v>7</v>
      </c>
      <c r="E55" s="64">
        <v>4</v>
      </c>
      <c r="F55" s="63"/>
      <c r="G55" s="50">
        <f t="shared" si="3"/>
        <v>0</v>
      </c>
      <c r="H55" s="24"/>
      <c r="I55" s="14"/>
      <c r="J55" s="15"/>
      <c r="K55" s="15"/>
      <c r="L55" s="14"/>
      <c r="M55" s="14"/>
      <c r="N55" s="14"/>
    </row>
    <row r="56" spans="2:14">
      <c r="B56" s="9">
        <v>22</v>
      </c>
      <c r="C56" s="62" t="s">
        <v>71</v>
      </c>
      <c r="D56" s="42" t="s">
        <v>64</v>
      </c>
      <c r="E56" s="52">
        <f>36.8*0.38+2.22</f>
        <v>16.203999999999997</v>
      </c>
      <c r="F56" s="42"/>
      <c r="G56" s="50">
        <f t="shared" si="3"/>
        <v>0</v>
      </c>
      <c r="H56" s="24"/>
      <c r="I56" s="14"/>
      <c r="J56" s="15"/>
      <c r="K56" s="15"/>
      <c r="L56" s="14"/>
      <c r="M56" s="14"/>
      <c r="N56" s="14"/>
    </row>
    <row r="57" spans="2:14">
      <c r="B57" s="9">
        <v>23</v>
      </c>
      <c r="C57" s="62" t="s">
        <v>73</v>
      </c>
      <c r="D57" s="63" t="s">
        <v>74</v>
      </c>
      <c r="E57" s="64">
        <v>30</v>
      </c>
      <c r="F57" s="63"/>
      <c r="G57" s="50">
        <f t="shared" si="3"/>
        <v>0</v>
      </c>
      <c r="H57" s="24"/>
      <c r="I57" s="14"/>
      <c r="J57" s="15"/>
      <c r="K57" s="15"/>
      <c r="L57" s="14"/>
      <c r="M57" s="14"/>
      <c r="N57" s="14"/>
    </row>
    <row r="58" spans="2:14">
      <c r="B58" s="9">
        <v>24</v>
      </c>
      <c r="C58" s="65" t="s">
        <v>72</v>
      </c>
      <c r="D58" s="63" t="s">
        <v>75</v>
      </c>
      <c r="E58" s="64">
        <v>8</v>
      </c>
      <c r="F58" s="63"/>
      <c r="G58" s="50">
        <f t="shared" si="3"/>
        <v>0</v>
      </c>
      <c r="H58" s="24"/>
      <c r="I58" s="14"/>
      <c r="J58" s="15"/>
      <c r="K58" s="15"/>
      <c r="L58" s="14"/>
      <c r="M58" s="14"/>
      <c r="N58" s="14"/>
    </row>
    <row r="59" spans="2:14">
      <c r="B59" s="9">
        <v>25</v>
      </c>
      <c r="C59" s="26" t="s">
        <v>88</v>
      </c>
      <c r="D59" s="67" t="s">
        <v>74</v>
      </c>
      <c r="E59" s="58">
        <v>15</v>
      </c>
      <c r="F59" s="67"/>
      <c r="G59" s="69">
        <f>E59*F59</f>
        <v>0</v>
      </c>
      <c r="H59" s="24"/>
      <c r="I59" s="14"/>
      <c r="J59" s="15"/>
      <c r="K59" s="15"/>
      <c r="L59" s="14"/>
      <c r="M59" s="14"/>
      <c r="N59" s="14"/>
    </row>
    <row r="60" spans="2:14">
      <c r="B60" s="9">
        <v>26</v>
      </c>
      <c r="C60" s="62" t="s">
        <v>76</v>
      </c>
      <c r="D60" s="63" t="s">
        <v>7</v>
      </c>
      <c r="E60" s="64">
        <v>93</v>
      </c>
      <c r="F60" s="63"/>
      <c r="G60" s="50">
        <f t="shared" si="3"/>
        <v>0</v>
      </c>
      <c r="H60" s="24"/>
      <c r="I60" s="14"/>
      <c r="J60" s="15"/>
      <c r="K60" s="15"/>
      <c r="L60" s="14"/>
      <c r="M60" s="14"/>
      <c r="N60" s="14"/>
    </row>
    <row r="61" spans="2:14">
      <c r="B61" s="9">
        <v>27</v>
      </c>
      <c r="C61" s="62" t="s">
        <v>78</v>
      </c>
      <c r="D61" s="63" t="s">
        <v>77</v>
      </c>
      <c r="E61" s="64">
        <v>1</v>
      </c>
      <c r="F61" s="63"/>
      <c r="G61" s="50">
        <f t="shared" si="3"/>
        <v>0</v>
      </c>
      <c r="H61" s="24"/>
      <c r="I61" s="14"/>
      <c r="J61" s="15"/>
      <c r="K61" s="15"/>
      <c r="L61" s="14"/>
      <c r="M61" s="14"/>
      <c r="N61" s="14"/>
    </row>
    <row r="62" spans="2:14">
      <c r="B62" s="9">
        <v>28</v>
      </c>
      <c r="C62" s="28" t="s">
        <v>79</v>
      </c>
      <c r="D62" s="27" t="s">
        <v>16</v>
      </c>
      <c r="E62" s="56">
        <v>3</v>
      </c>
      <c r="F62" s="56"/>
      <c r="G62" s="50">
        <f t="shared" si="3"/>
        <v>0</v>
      </c>
      <c r="H62" s="24"/>
      <c r="I62" s="14"/>
      <c r="J62" s="15"/>
      <c r="K62" s="15"/>
      <c r="L62" s="14"/>
      <c r="M62" s="14"/>
      <c r="N62" s="14"/>
    </row>
    <row r="63" spans="2:14">
      <c r="B63" s="9">
        <v>29</v>
      </c>
      <c r="C63" s="28" t="s">
        <v>80</v>
      </c>
      <c r="D63" s="27" t="s">
        <v>64</v>
      </c>
      <c r="E63" s="56">
        <v>36</v>
      </c>
      <c r="F63" s="56"/>
      <c r="G63" s="59">
        <f t="shared" si="3"/>
        <v>0</v>
      </c>
      <c r="H63" s="24"/>
      <c r="I63" s="14"/>
      <c r="J63" s="15"/>
      <c r="K63" s="15"/>
      <c r="L63" s="14"/>
      <c r="M63" s="14"/>
      <c r="N63" s="14"/>
    </row>
    <row r="64" spans="2:14" ht="12.75" customHeight="1" thickBot="1">
      <c r="B64" s="77"/>
      <c r="C64" s="78" t="s">
        <v>8</v>
      </c>
      <c r="D64" s="79"/>
      <c r="E64" s="79"/>
      <c r="F64" s="79"/>
      <c r="G64" s="80">
        <f>SUM(G35:G63)</f>
        <v>0</v>
      </c>
      <c r="H64" s="20"/>
      <c r="I64" s="15"/>
      <c r="J64" s="14"/>
      <c r="K64" s="14"/>
      <c r="L64" s="14"/>
      <c r="M64" s="14"/>
      <c r="N64" s="14"/>
    </row>
    <row r="65" spans="2:8">
      <c r="B65" s="90" t="s">
        <v>11</v>
      </c>
      <c r="C65" s="91"/>
      <c r="D65" s="91"/>
      <c r="E65" s="91"/>
      <c r="F65" s="91"/>
      <c r="G65" s="92"/>
      <c r="H65" s="29"/>
    </row>
    <row r="66" spans="2:8">
      <c r="B66" s="32"/>
      <c r="C66" s="66" t="s">
        <v>85</v>
      </c>
      <c r="D66" s="67" t="s">
        <v>81</v>
      </c>
      <c r="E66" s="68">
        <v>21</v>
      </c>
      <c r="F66" s="67"/>
      <c r="G66" s="69">
        <f>F66*E66</f>
        <v>0</v>
      </c>
      <c r="H66" s="31"/>
    </row>
    <row r="67" spans="2:8">
      <c r="B67" s="32"/>
      <c r="C67" s="70" t="s">
        <v>82</v>
      </c>
      <c r="D67" s="67" t="s">
        <v>81</v>
      </c>
      <c r="E67" s="68">
        <v>10</v>
      </c>
      <c r="F67" s="67"/>
      <c r="G67" s="69">
        <f>E67*F67</f>
        <v>0</v>
      </c>
      <c r="H67" s="31"/>
    </row>
    <row r="68" spans="2:8">
      <c r="B68" s="32"/>
      <c r="C68" s="66" t="s">
        <v>83</v>
      </c>
      <c r="D68" s="67" t="s">
        <v>68</v>
      </c>
      <c r="E68" s="68">
        <v>2</v>
      </c>
      <c r="F68" s="67"/>
      <c r="G68" s="69">
        <f>E68*F68</f>
        <v>0</v>
      </c>
      <c r="H68" s="31"/>
    </row>
    <row r="69" spans="2:8">
      <c r="B69" s="32"/>
      <c r="C69" s="66" t="s">
        <v>84</v>
      </c>
      <c r="D69" s="67" t="s">
        <v>68</v>
      </c>
      <c r="E69" s="68">
        <v>1</v>
      </c>
      <c r="F69" s="67"/>
      <c r="G69" s="69">
        <f>E69*F69</f>
        <v>0</v>
      </c>
      <c r="H69" s="31"/>
    </row>
    <row r="70" spans="2:8">
      <c r="B70" s="32"/>
      <c r="C70" s="81" t="s">
        <v>86</v>
      </c>
      <c r="D70" s="67" t="s">
        <v>68</v>
      </c>
      <c r="E70" s="55">
        <v>1</v>
      </c>
      <c r="F70" s="67"/>
      <c r="G70" s="76">
        <f>E70*F70</f>
        <v>0</v>
      </c>
      <c r="H70" s="31"/>
    </row>
    <row r="71" spans="2:8">
      <c r="B71" s="32"/>
      <c r="C71" s="26" t="s">
        <v>87</v>
      </c>
      <c r="D71" s="25" t="s">
        <v>68</v>
      </c>
      <c r="E71" s="55">
        <v>1</v>
      </c>
      <c r="F71" s="25"/>
      <c r="G71" s="76">
        <f>E71*F71</f>
        <v>0</v>
      </c>
      <c r="H71" s="31"/>
    </row>
    <row r="72" spans="2:8">
      <c r="B72" s="32"/>
      <c r="C72" s="82"/>
      <c r="D72" s="83"/>
      <c r="E72" s="84"/>
      <c r="F72" s="83"/>
      <c r="G72" s="75"/>
      <c r="H72" s="31"/>
    </row>
    <row r="73" spans="2:8">
      <c r="B73" s="32"/>
      <c r="C73" s="33" t="s">
        <v>12</v>
      </c>
      <c r="D73" s="33"/>
      <c r="E73" s="33"/>
      <c r="F73" s="33"/>
      <c r="G73" s="34">
        <f>G33</f>
        <v>0</v>
      </c>
      <c r="H73" s="35"/>
    </row>
    <row r="74" spans="2:8">
      <c r="B74" s="32"/>
      <c r="C74" s="33" t="s">
        <v>13</v>
      </c>
      <c r="D74" s="33"/>
      <c r="E74" s="33"/>
      <c r="F74" s="33"/>
      <c r="G74" s="34">
        <f>G64+SUM(G66:G71)</f>
        <v>0</v>
      </c>
      <c r="H74" s="35"/>
    </row>
    <row r="75" spans="2:8" ht="15.75" thickBot="1">
      <c r="B75" s="71"/>
      <c r="C75" s="72" t="s">
        <v>14</v>
      </c>
      <c r="D75" s="72"/>
      <c r="E75" s="72"/>
      <c r="F75" s="72"/>
      <c r="G75" s="73">
        <f>(G73+G74)*1.2</f>
        <v>0</v>
      </c>
      <c r="H75" s="74"/>
    </row>
    <row r="77" spans="2:8">
      <c r="B77" s="101" t="s">
        <v>89</v>
      </c>
      <c r="C77" s="102"/>
      <c r="D77" s="102"/>
      <c r="E77" s="102"/>
      <c r="F77" s="102"/>
      <c r="G77" s="102"/>
    </row>
    <row r="78" spans="2:8" ht="15.75">
      <c r="B78" s="85"/>
      <c r="C78" s="86"/>
      <c r="D78" s="86"/>
      <c r="E78" s="86"/>
      <c r="F78" s="86"/>
      <c r="G78" s="87"/>
    </row>
    <row r="79" spans="2:8">
      <c r="B79" s="88" t="s">
        <v>90</v>
      </c>
      <c r="C79" s="89"/>
      <c r="D79" s="89"/>
      <c r="E79" s="89"/>
      <c r="F79" s="89"/>
      <c r="G79" s="89"/>
    </row>
    <row r="80" spans="2:8">
      <c r="C80" t="s">
        <v>91</v>
      </c>
    </row>
  </sheetData>
  <mergeCells count="6">
    <mergeCell ref="B79:G79"/>
    <mergeCell ref="B65:G65"/>
    <mergeCell ref="B1:G1"/>
    <mergeCell ref="B4:G4"/>
    <mergeCell ref="B34:G34"/>
    <mergeCell ref="B77:G77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Виноградов Максим Ивольцевич</cp:lastModifiedBy>
  <dcterms:created xsi:type="dcterms:W3CDTF">2018-11-09T13:03:57Z</dcterms:created>
  <dcterms:modified xsi:type="dcterms:W3CDTF">2018-12-12T09:53:02Z</dcterms:modified>
</cp:coreProperties>
</file>