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смарт плаза " sheetId="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C189" i="6" l="1"/>
  <c r="F190" i="6" s="1"/>
  <c r="D191" i="6" s="1"/>
  <c r="D13" i="6"/>
  <c r="D115" i="6"/>
  <c r="D51" i="6"/>
  <c r="D50" i="6"/>
  <c r="D49" i="6"/>
  <c r="D48" i="6"/>
  <c r="D47" i="6"/>
  <c r="D34" i="6"/>
  <c r="D35" i="6"/>
  <c r="D57" i="6"/>
  <c r="D59" i="6"/>
  <c r="D60" i="6"/>
  <c r="D61" i="6"/>
  <c r="D62" i="6"/>
  <c r="D63" i="6"/>
  <c r="D64" i="6"/>
  <c r="D66" i="6"/>
  <c r="D67" i="6"/>
  <c r="D70" i="6"/>
  <c r="D71" i="6"/>
  <c r="D76" i="6"/>
  <c r="D117" i="6"/>
  <c r="D112" i="6"/>
  <c r="D107" i="6"/>
  <c r="D105" i="6"/>
  <c r="D104" i="6"/>
  <c r="D96" i="6"/>
  <c r="D92" i="6"/>
  <c r="D88" i="6"/>
  <c r="D87" i="6"/>
  <c r="D86" i="6"/>
  <c r="D85" i="6"/>
  <c r="D84" i="6"/>
  <c r="D83" i="6"/>
  <c r="D82" i="6"/>
  <c r="D46" i="6"/>
  <c r="D45" i="6"/>
  <c r="D41" i="6"/>
  <c r="D40" i="6"/>
  <c r="D37" i="6"/>
  <c r="D32" i="6"/>
  <c r="D31" i="6"/>
  <c r="D30" i="6"/>
  <c r="D28" i="6"/>
  <c r="D26" i="6"/>
  <c r="D24" i="6"/>
  <c r="D22" i="6"/>
  <c r="D18" i="6"/>
  <c r="D12" i="6"/>
  <c r="D11" i="6"/>
  <c r="D10" i="6"/>
  <c r="D9" i="6"/>
  <c r="D16" i="6"/>
</calcChain>
</file>

<file path=xl/sharedStrings.xml><?xml version="1.0" encoding="utf-8"?>
<sst xmlns="http://schemas.openxmlformats.org/spreadsheetml/2006/main" count="363" uniqueCount="173">
  <si>
    <t>№</t>
  </si>
  <si>
    <t>Найменування робіт</t>
  </si>
  <si>
    <t>Кіл-ть</t>
  </si>
  <si>
    <t>м/п</t>
  </si>
  <si>
    <t>шт.</t>
  </si>
  <si>
    <t>Зароблення штраб електричних</t>
  </si>
  <si>
    <t>Монтаж кутників перфорованих на зовнішні кути стін</t>
  </si>
  <si>
    <t>м²</t>
  </si>
  <si>
    <t>Армування площин стін фасадними сітками</t>
  </si>
  <si>
    <t>Грунтування стін перед шпаклюванням</t>
  </si>
  <si>
    <t>Шпаклювання площин стін під фарбування</t>
  </si>
  <si>
    <t xml:space="preserve">Шпаклювання відкосів стін </t>
  </si>
  <si>
    <t>Грунтування стін під фарбування</t>
  </si>
  <si>
    <t>Фарбування стін</t>
  </si>
  <si>
    <t>Фарбування відкосів стін</t>
  </si>
  <si>
    <t>Влаштування отворів в плитці керамічній</t>
  </si>
  <si>
    <t>Герметизація примикань</t>
  </si>
  <si>
    <t>Підготовка площин під монтаж підвіконників</t>
  </si>
  <si>
    <t>Монтаж підвіконників</t>
  </si>
  <si>
    <t>Монтаж модульних стель типу "Армстронг"</t>
  </si>
  <si>
    <t>Влаштування ізоляції плівкою</t>
  </si>
  <si>
    <t xml:space="preserve">Суха цементно-піщана підготовка </t>
  </si>
  <si>
    <t>Влаштування теплоізоляції пінопластом</t>
  </si>
  <si>
    <t>Грунтування стяжок</t>
  </si>
  <si>
    <t>Влаштування плитки керамічної на підлоги</t>
  </si>
  <si>
    <t>Влаштування плінтусу з плитки керамічної</t>
  </si>
  <si>
    <t>Захист підлог плівками та картоном</t>
  </si>
  <si>
    <t xml:space="preserve">Влаштування цементних стяжок висотою до 10см </t>
  </si>
  <si>
    <t>Армування стяжок сітками металевими</t>
  </si>
  <si>
    <t>Демонтаж цегляної кладки</t>
  </si>
  <si>
    <t>Демонтаж несучих металевих швелерів стін</t>
  </si>
  <si>
    <t>Армування стін сітками фасадними</t>
  </si>
  <si>
    <t>Мурування стін з газобетону (блок200мм стіна з сторони фасаду)</t>
  </si>
  <si>
    <t>Доливання залізобетонного перкриття (опалубка,армування,бетон.)</t>
  </si>
  <si>
    <t>Мурування перегородок з газобетону</t>
  </si>
  <si>
    <t>Вирівнювання стін цементно-вапняним розчином по маяках</t>
  </si>
  <si>
    <t>Шумоізоляція стель фасадною ватою</t>
  </si>
  <si>
    <t>Оздоблення порталу ліфта камінцевою декоративною штукатуркою</t>
  </si>
  <si>
    <t>Шумоізоляція стель мінеральною ватою</t>
  </si>
  <si>
    <t>Влаштування багаторівневих г/к стель</t>
  </si>
  <si>
    <t>Грунтування стель під шпаклювання</t>
  </si>
  <si>
    <t>Фарбування стельових декоративних карнизів</t>
  </si>
  <si>
    <t>Монтаж стельових декоративних карнизів</t>
  </si>
  <si>
    <t>Монтаж стель армстронг</t>
  </si>
  <si>
    <t>Грунтування стін під викладання плитки керамічної</t>
  </si>
  <si>
    <t>Влаштування плитки керамічної на стіни</t>
  </si>
  <si>
    <t>Обшивання консольних с/т приладів г/к</t>
  </si>
  <si>
    <t>Оздоблення порталу ліфта плиткою керамічною</t>
  </si>
  <si>
    <t>Шпаклювання площин стін під наклеювання шпалер</t>
  </si>
  <si>
    <t>Грунтування стін під наклеювання шпалер</t>
  </si>
  <si>
    <t>Наклеювання шпалер на стіни</t>
  </si>
  <si>
    <t>Наклеювання шпалер на відкоси стін</t>
  </si>
  <si>
    <t>Шпаклювання багаторівневих стель під фарбування</t>
  </si>
  <si>
    <t>Шпаклювання відкосів стель</t>
  </si>
  <si>
    <t>Грунтування стель під фарбування</t>
  </si>
  <si>
    <t>Фарбування багаторівневих стель</t>
  </si>
  <si>
    <t>Вивіз ТПВ</t>
  </si>
  <si>
    <t>Армування стель сітками фасадними</t>
  </si>
  <si>
    <t>Грунтування стін під армування сітками фасадними</t>
  </si>
  <si>
    <t>шт</t>
  </si>
  <si>
    <t>Влаштування дверних та віконних перемичок</t>
  </si>
  <si>
    <t>Інше</t>
  </si>
  <si>
    <t>т.</t>
  </si>
  <si>
    <t>Опускання сміття з навантаженням на авто</t>
  </si>
  <si>
    <t>Різні підсобні роботи по об'єкті (прибирання, підсобка)</t>
  </si>
  <si>
    <t>л/дні</t>
  </si>
  <si>
    <t>Антикорозійна обробка металу</t>
  </si>
  <si>
    <t>Виставлення вертикальних кутників</t>
  </si>
  <si>
    <t>Виставлення несучих елементів та їх анкерування(мет.+хіміч.)</t>
  </si>
  <si>
    <t xml:space="preserve">Виставлення несучих балок на місце </t>
  </si>
  <si>
    <t>Виставлення підпорних конструкцій на місця</t>
  </si>
  <si>
    <t>Вибив гнізд, армування та влаштування  площадок під опорні констр.</t>
  </si>
  <si>
    <t>Герметизація примикань перекриття до стін</t>
  </si>
  <si>
    <t>Шумоізоляції стін ватою мінеральною</t>
  </si>
  <si>
    <t>Виставлення швелерів перекриття</t>
  </si>
  <si>
    <t>Роботи різні підсобні по об'єкті</t>
  </si>
  <si>
    <t>Влаштування армопоясів під г/б та з/б конструкції</t>
  </si>
  <si>
    <t>Антикорозійна обробка зварювальних швів та примикань</t>
  </si>
  <si>
    <t>Приготування розчинів вручну</t>
  </si>
  <si>
    <t>Пдйом матеріалів на 6й поверх(металопрокат по шт)</t>
  </si>
  <si>
    <t>Пдйом матеріалів на 6й поверх(г/б,вата,різне)</t>
  </si>
  <si>
    <t>Зварювальні роботи по об'єкті</t>
  </si>
  <si>
    <t>Виготовлення та підрізка різного роду примикань мет констр.</t>
  </si>
  <si>
    <t>Заливання забіжних залізо-бетонних сходів (опалубка,арм,бетонув)</t>
  </si>
  <si>
    <t>сх</t>
  </si>
  <si>
    <t>Влаштування сходинки та підсходинки з плитки керамічної</t>
  </si>
  <si>
    <t>Порізка, монтаж та анкерування опорних кутників перекриття</t>
  </si>
  <si>
    <t>Влаштування зовнішніх відкосів з попередньою підготовкою поверхні</t>
  </si>
  <si>
    <t>м</t>
  </si>
  <si>
    <t>к-т</t>
  </si>
  <si>
    <t>К-т</t>
  </si>
  <si>
    <t>Демонтаж опалубки</t>
  </si>
  <si>
    <t>Вибивання штраб в штукатурці</t>
  </si>
  <si>
    <t>Вибивання електричних гнізд в цеглі</t>
  </si>
  <si>
    <t xml:space="preserve">Монтаж електричних коробок </t>
  </si>
  <si>
    <t>Монтаж електродроту січ. до 4мм²</t>
  </si>
  <si>
    <t>Монтаж електродроту січ. до 6мм²</t>
  </si>
  <si>
    <t>Монтаж електродроту січ. до 16мм²</t>
  </si>
  <si>
    <t>Монтаж електродроту ІТ та ТВ</t>
  </si>
  <si>
    <t>Монтаж щитка електричного внутрішнього</t>
  </si>
  <si>
    <t>Монтаж заземлення</t>
  </si>
  <si>
    <t>Комутація щита облікового</t>
  </si>
  <si>
    <t>Монтаж та підключення автомата 2-п. в електрощиті</t>
  </si>
  <si>
    <t>Монтаж та підключення автомата 1-п. в електрощиті</t>
  </si>
  <si>
    <t>Монтаж контакторів модульних</t>
  </si>
  <si>
    <t xml:space="preserve">Комутація та пропайка розподільчих коробок </t>
  </si>
  <si>
    <t xml:space="preserve">Монтаж світильника </t>
  </si>
  <si>
    <t>Монтаж світильника точкового</t>
  </si>
  <si>
    <t>Монтаж бра або дзеркала з підсвіткою</t>
  </si>
  <si>
    <t>Монтаж світильника "Вихід"</t>
  </si>
  <si>
    <t>Монтаж вентилятора</t>
  </si>
  <si>
    <t>Монтаж розетки, вимикача</t>
  </si>
  <si>
    <t>Порізка та влаштування горизонтального армування</t>
  </si>
  <si>
    <t>Монтаж вертикальних швелерів</t>
  </si>
  <si>
    <t>Складне армування з приварюванням до несучих конструкцій</t>
  </si>
  <si>
    <t>Влаштування з/б перекриття (опалубка, бетонування)</t>
  </si>
  <si>
    <t>Монтаж фанери під паркетну дошку</t>
  </si>
  <si>
    <t>Влаштування паркетної дошки методом приклеювання</t>
  </si>
  <si>
    <t>Шліфування фанери</t>
  </si>
  <si>
    <t>Підготовка стяжки під монтаж фанери</t>
  </si>
  <si>
    <t>Влаштування плінтусу з дерева</t>
  </si>
  <si>
    <t>Електромонтажні роботи</t>
  </si>
  <si>
    <t>Сантехнічні роботи</t>
  </si>
  <si>
    <t>Опалення радіаторне</t>
  </si>
  <si>
    <t>Прокладання трубопроводів опалення</t>
  </si>
  <si>
    <t>Ізоляція трубопроводів</t>
  </si>
  <si>
    <t>Монтаж радіаторів</t>
  </si>
  <si>
    <t>Монтаж конвекторів</t>
  </si>
  <si>
    <t>Монтаж і обвязка гребінки</t>
  </si>
  <si>
    <t>Тепловий лічильник</t>
  </si>
  <si>
    <t>Підготовчі роботи - штраби отвори</t>
  </si>
  <si>
    <t>Опалення теплі підлоги</t>
  </si>
  <si>
    <t>Монтаж теплих підлог</t>
  </si>
  <si>
    <t>Монтаж опалювальних шаф з колекторами</t>
  </si>
  <si>
    <t>Водопостачання</t>
  </si>
  <si>
    <t>Монтаж холодного та гарячого водопостачання</t>
  </si>
  <si>
    <t>Прокладка труб</t>
  </si>
  <si>
    <t>Штраблення в стінах та підлогагх</t>
  </si>
  <si>
    <t>Водомірний вузол</t>
  </si>
  <si>
    <t>Встановлення бойлера</t>
  </si>
  <si>
    <t>Монтаж змішувачів</t>
  </si>
  <si>
    <t>Монтаж душових змішувачів</t>
  </si>
  <si>
    <t>Монтаж каналізації</t>
  </si>
  <si>
    <t xml:space="preserve">Прокладання трубопроводів </t>
  </si>
  <si>
    <t>Монтаж унітазів, мийок</t>
  </si>
  <si>
    <t>Складення та монтаж душових кабінок</t>
  </si>
  <si>
    <t>Каналізація</t>
  </si>
  <si>
    <t>т</t>
  </si>
  <si>
    <t>м³</t>
  </si>
  <si>
    <t>Влаштування плінтусу з плитки керамічної з порізкою</t>
  </si>
  <si>
    <t>Демонтаж існуючих цементних покриттів з армуванням</t>
  </si>
  <si>
    <t xml:space="preserve">Фарбування відкосів багаторівневих стель </t>
  </si>
  <si>
    <t>Шумоізоляція стель алюфомом</t>
  </si>
  <si>
    <t>Вирівнювання стін гіпсом по маяках (більше 2см)</t>
  </si>
  <si>
    <t>Затирка швів плитки керамічної</t>
  </si>
  <si>
    <t>Мурування опорних стін з газобетону (200мм)</t>
  </si>
  <si>
    <t>Влаштування 2х сторонніх коробів великої площі з г/к</t>
  </si>
  <si>
    <t>Влаштування 3х сторонніх коробів  великої площ з г/к</t>
  </si>
  <si>
    <t>фойє</t>
  </si>
  <si>
    <t>Влаштування отворів в  залізобетонних стінах</t>
  </si>
  <si>
    <t>Шумоізоляція стін фасадною мінеральною ватою</t>
  </si>
  <si>
    <t>Мурування  перегородок з газобетону</t>
  </si>
  <si>
    <t>Перекриття</t>
  </si>
  <si>
    <t>Офіс директора</t>
  </si>
  <si>
    <t>Офіси</t>
  </si>
  <si>
    <t>Розвантаження та підйом матеріалів на 6й поверх</t>
  </si>
  <si>
    <t>Підготовка до малярки</t>
  </si>
  <si>
    <t>Ціна</t>
  </si>
  <si>
    <t>Од.</t>
  </si>
  <si>
    <t>Сума</t>
  </si>
  <si>
    <t>Сума без ПДВ</t>
  </si>
  <si>
    <t>ПДВ</t>
  </si>
  <si>
    <t>Сума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</si>
</sst>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₴_-;\-* #,##0.00_₴_-;_-* &quot;-&quot;??_₴_-;_-@_-"/>
    <numFmt numFmtId="164" formatCode="0.0"/>
  </numFmts>
  <fonts count="1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3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92">
    <xf numFmtId="0" fontId="0" fillId="0" borderId="0" xfId="0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4" applyFont="1" applyFill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 vertical="center"/>
    </xf>
    <xf numFmtId="2" fontId="7" fillId="0" borderId="10" xfId="0" applyNumberFormat="1" applyFont="1" applyBorder="1" applyAlignment="1">
      <alignment horizontal="right" vertical="center"/>
    </xf>
    <xf numFmtId="2" fontId="9" fillId="0" borderId="2" xfId="0" applyNumberFormat="1" applyFont="1" applyBorder="1" applyAlignment="1">
      <alignment horizontal="center"/>
    </xf>
    <xf numFmtId="0" fontId="7" fillId="0" borderId="2" xfId="7" applyFont="1" applyFill="1" applyBorder="1" applyAlignment="1">
      <alignment vertical="center"/>
    </xf>
    <xf numFmtId="0" fontId="9" fillId="0" borderId="2" xfId="13" applyNumberFormat="1" applyFont="1" applyBorder="1" applyAlignment="1">
      <alignment horizontal="center" vertical="center"/>
    </xf>
    <xf numFmtId="2" fontId="7" fillId="0" borderId="2" xfId="7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right" vertical="center"/>
    </xf>
    <xf numFmtId="0" fontId="9" fillId="0" borderId="2" xfId="13" applyNumberFormat="1" applyFont="1" applyFill="1" applyBorder="1" applyAlignment="1">
      <alignment horizontal="left" vertical="center"/>
    </xf>
    <xf numFmtId="2" fontId="9" fillId="0" borderId="2" xfId="16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7" fillId="0" borderId="2" xfId="4" applyFont="1" applyFill="1" applyBorder="1" applyAlignment="1">
      <alignment horizontal="left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17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left" vertical="center" wrapText="1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right" vertical="center"/>
    </xf>
    <xf numFmtId="0" fontId="7" fillId="0" borderId="2" xfId="18" applyFont="1" applyFill="1" applyBorder="1" applyAlignment="1">
      <alignment horizontal="left" vertical="center"/>
    </xf>
    <xf numFmtId="0" fontId="7" fillId="0" borderId="2" xfId="18" applyFont="1" applyFill="1" applyBorder="1" applyAlignment="1">
      <alignment horizontal="center" vertical="center"/>
    </xf>
    <xf numFmtId="2" fontId="7" fillId="0" borderId="2" xfId="18" applyNumberFormat="1" applyFont="1" applyFill="1" applyBorder="1" applyAlignment="1">
      <alignment horizontal="center" vertical="center"/>
    </xf>
    <xf numFmtId="2" fontId="9" fillId="0" borderId="2" xfId="13" applyNumberFormat="1" applyFont="1" applyBorder="1" applyAlignment="1">
      <alignment horizontal="right" vertical="center"/>
    </xf>
    <xf numFmtId="0" fontId="7" fillId="0" borderId="4" xfId="18" applyFont="1" applyFill="1" applyBorder="1" applyAlignment="1">
      <alignment horizontal="left" vertical="center"/>
    </xf>
    <xf numFmtId="2" fontId="7" fillId="0" borderId="5" xfId="18" applyNumberFormat="1" applyFont="1" applyFill="1" applyBorder="1" applyAlignment="1">
      <alignment horizontal="center" vertical="center"/>
    </xf>
    <xf numFmtId="2" fontId="9" fillId="0" borderId="5" xfId="13" applyNumberFormat="1" applyFont="1" applyBorder="1" applyAlignment="1">
      <alignment horizontal="right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9" fillId="0" borderId="2" xfId="0" applyNumberFormat="1" applyFont="1" applyFill="1" applyBorder="1" applyAlignment="1">
      <alignment horizontal="right" vertical="center"/>
    </xf>
    <xf numFmtId="0" fontId="7" fillId="0" borderId="4" xfId="4" applyFont="1" applyFill="1" applyBorder="1" applyAlignment="1">
      <alignment vertical="center" wrapText="1"/>
    </xf>
    <xf numFmtId="2" fontId="9" fillId="0" borderId="5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left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2" fontId="9" fillId="0" borderId="3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horizontal="center" vertical="center"/>
    </xf>
    <xf numFmtId="2" fontId="7" fillId="0" borderId="12" xfId="0" applyNumberFormat="1" applyFont="1" applyFill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2" fontId="7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2" fontId="12" fillId="0" borderId="2" xfId="0" applyNumberFormat="1" applyFont="1" applyFill="1" applyBorder="1" applyAlignment="1">
      <alignment horizontal="center" vertical="center"/>
    </xf>
  </cellXfs>
  <cellStyles count="20">
    <cellStyle name="Iau?iue" xfId="2"/>
    <cellStyle name="Звичайний 2" xfId="5"/>
    <cellStyle name="Звичайний_пропозиція_2008" xfId="6"/>
    <cellStyle name="Обычный" xfId="0" builtinId="0"/>
    <cellStyle name="Обычный 2" xfId="1"/>
    <cellStyle name="Обычный 2 2" xfId="7"/>
    <cellStyle name="Обычный 2 3" xfId="8"/>
    <cellStyle name="Обычный 2 3 2" xfId="9"/>
    <cellStyle name="Обычный 3" xfId="10"/>
    <cellStyle name="Обычный 3 2" xfId="18"/>
    <cellStyle name="Обычный 3 3" xfId="17"/>
    <cellStyle name="Обычный 4" xfId="11"/>
    <cellStyle name="Обычный 5" xfId="12"/>
    <cellStyle name="Обычный 6" xfId="13"/>
    <cellStyle name="Обычный 7" xfId="19"/>
    <cellStyle name="Обычный_Некрасова" xfId="4"/>
    <cellStyle name="Стиль 1" xfId="3"/>
    <cellStyle name="Стиль 1 2" xfId="14"/>
    <cellStyle name="Стиль 1 3" xfId="15"/>
    <cellStyle name="Финансовы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91"/>
  <sheetViews>
    <sheetView showZeros="0" tabSelected="1" topLeftCell="A170" zoomScale="85" zoomScaleNormal="85" workbookViewId="0">
      <selection activeCell="I190" sqref="I190"/>
    </sheetView>
  </sheetViews>
  <sheetFormatPr defaultColWidth="11.42578125" defaultRowHeight="15" customHeight="1" x14ac:dyDescent="0.2"/>
  <cols>
    <col min="1" max="1" width="3.85546875" style="1" customWidth="1"/>
    <col min="2" max="2" width="59.28515625" style="2" customWidth="1"/>
    <col min="3" max="3" width="5.7109375" style="1" customWidth="1"/>
    <col min="4" max="4" width="7.42578125" style="1" customWidth="1"/>
    <col min="5" max="5" width="9.85546875" style="3" customWidth="1"/>
    <col min="6" max="6" width="9.42578125" style="1" customWidth="1"/>
    <col min="7" max="7" width="11.5703125" style="2" bestFit="1" customWidth="1"/>
    <col min="8" max="8" width="14.28515625" style="2" bestFit="1" customWidth="1"/>
    <col min="9" max="9" width="11.42578125" style="2"/>
    <col min="10" max="10" width="12.5703125" style="2" bestFit="1" customWidth="1"/>
    <col min="11" max="16384" width="11.42578125" style="2"/>
  </cols>
  <sheetData>
    <row r="3" spans="1:6" ht="15" customHeight="1" thickBot="1" x14ac:dyDescent="0.25"/>
    <row r="4" spans="1:6" ht="15" customHeight="1" thickBot="1" x14ac:dyDescent="0.25">
      <c r="A4" s="4" t="s">
        <v>0</v>
      </c>
      <c r="B4" s="5" t="s">
        <v>1</v>
      </c>
      <c r="C4" s="5" t="s">
        <v>168</v>
      </c>
      <c r="D4" s="6" t="s">
        <v>2</v>
      </c>
      <c r="E4" s="7" t="s">
        <v>167</v>
      </c>
      <c r="F4" s="7" t="s">
        <v>169</v>
      </c>
    </row>
    <row r="5" spans="1:6" ht="15" customHeight="1" thickBot="1" x14ac:dyDescent="0.25">
      <c r="A5" s="8"/>
      <c r="B5" s="9"/>
      <c r="C5" s="10"/>
      <c r="D5" s="11"/>
      <c r="E5" s="12"/>
      <c r="F5" s="13"/>
    </row>
    <row r="6" spans="1:6" ht="15" customHeight="1" x14ac:dyDescent="0.2">
      <c r="A6" s="14"/>
      <c r="B6" s="15" t="s">
        <v>158</v>
      </c>
      <c r="C6" s="16"/>
      <c r="D6" s="17"/>
      <c r="E6" s="18"/>
      <c r="F6" s="24">
        <f t="shared" ref="F6:F69" si="0">D6*E6</f>
        <v>0</v>
      </c>
    </row>
    <row r="7" spans="1:6" ht="15" customHeight="1" x14ac:dyDescent="0.25">
      <c r="A7" s="19"/>
      <c r="B7" s="20" t="s">
        <v>5</v>
      </c>
      <c r="C7" s="21" t="s">
        <v>3</v>
      </c>
      <c r="D7" s="22">
        <v>20</v>
      </c>
      <c r="E7" s="23"/>
      <c r="F7" s="24">
        <f t="shared" si="0"/>
        <v>0</v>
      </c>
    </row>
    <row r="8" spans="1:6" ht="15" customHeight="1" x14ac:dyDescent="0.25">
      <c r="A8" s="19"/>
      <c r="B8" s="20" t="s">
        <v>156</v>
      </c>
      <c r="C8" s="21" t="s">
        <v>3</v>
      </c>
      <c r="D8" s="25">
        <v>2</v>
      </c>
      <c r="E8" s="23"/>
      <c r="F8" s="24">
        <f t="shared" si="0"/>
        <v>0</v>
      </c>
    </row>
    <row r="9" spans="1:6" ht="15" customHeight="1" x14ac:dyDescent="0.25">
      <c r="A9" s="19"/>
      <c r="B9" s="20" t="s">
        <v>157</v>
      </c>
      <c r="C9" s="21" t="s">
        <v>3</v>
      </c>
      <c r="D9" s="25">
        <f>3+3</f>
        <v>6</v>
      </c>
      <c r="E9" s="23"/>
      <c r="F9" s="24">
        <f t="shared" si="0"/>
        <v>0</v>
      </c>
    </row>
    <row r="10" spans="1:6" ht="15" customHeight="1" x14ac:dyDescent="0.25">
      <c r="A10" s="19"/>
      <c r="B10" s="20" t="s">
        <v>6</v>
      </c>
      <c r="C10" s="21" t="s">
        <v>3</v>
      </c>
      <c r="D10" s="25">
        <f>6*3+5+6+5.2</f>
        <v>34.200000000000003</v>
      </c>
      <c r="E10" s="23"/>
      <c r="F10" s="24">
        <f t="shared" si="0"/>
        <v>0</v>
      </c>
    </row>
    <row r="11" spans="1:6" ht="15" customHeight="1" x14ac:dyDescent="0.2">
      <c r="A11" s="19"/>
      <c r="B11" s="26" t="s">
        <v>34</v>
      </c>
      <c r="C11" s="27" t="s">
        <v>7</v>
      </c>
      <c r="D11" s="28">
        <f>2+1.93*3</f>
        <v>7.79</v>
      </c>
      <c r="E11" s="29"/>
      <c r="F11" s="24">
        <f t="shared" si="0"/>
        <v>0</v>
      </c>
    </row>
    <row r="12" spans="1:6" ht="15" customHeight="1" x14ac:dyDescent="0.2">
      <c r="A12" s="19"/>
      <c r="B12" s="30" t="s">
        <v>8</v>
      </c>
      <c r="C12" s="27" t="s">
        <v>7</v>
      </c>
      <c r="D12" s="31">
        <f>7.8*2</f>
        <v>15.6</v>
      </c>
      <c r="E12" s="23"/>
      <c r="F12" s="24">
        <f t="shared" si="0"/>
        <v>0</v>
      </c>
    </row>
    <row r="13" spans="1:6" ht="15" customHeight="1" x14ac:dyDescent="0.2">
      <c r="A13" s="19"/>
      <c r="B13" s="26" t="s">
        <v>153</v>
      </c>
      <c r="C13" s="27" t="s">
        <v>7</v>
      </c>
      <c r="D13" s="28">
        <f>15.6+6+2.7*(6.2*2+1.5+3.47+3+2.23+2.87+1.5+1.65+0.77+1.27+0.37+0.97+3.32)-0.435</f>
        <v>116.529</v>
      </c>
      <c r="E13" s="29"/>
      <c r="F13" s="24">
        <f t="shared" si="0"/>
        <v>0</v>
      </c>
    </row>
    <row r="14" spans="1:6" ht="15" customHeight="1" x14ac:dyDescent="0.2">
      <c r="A14" s="19"/>
      <c r="B14" s="26" t="s">
        <v>17</v>
      </c>
      <c r="C14" s="27" t="s">
        <v>3</v>
      </c>
      <c r="D14" s="28">
        <v>2</v>
      </c>
      <c r="E14" s="29"/>
      <c r="F14" s="24">
        <f t="shared" si="0"/>
        <v>0</v>
      </c>
    </row>
    <row r="15" spans="1:6" ht="15" customHeight="1" x14ac:dyDescent="0.2">
      <c r="A15" s="19"/>
      <c r="B15" s="26" t="s">
        <v>18</v>
      </c>
      <c r="C15" s="27" t="s">
        <v>3</v>
      </c>
      <c r="D15" s="28">
        <v>2</v>
      </c>
      <c r="E15" s="29"/>
      <c r="F15" s="24">
        <f t="shared" si="0"/>
        <v>0</v>
      </c>
    </row>
    <row r="16" spans="1:6" ht="15" customHeight="1" x14ac:dyDescent="0.2">
      <c r="A16" s="19"/>
      <c r="B16" s="32" t="s">
        <v>9</v>
      </c>
      <c r="C16" s="33" t="s">
        <v>7</v>
      </c>
      <c r="D16" s="34">
        <f>D13+4+2.7*(3.6+1+0.34)</f>
        <v>133.86699999999999</v>
      </c>
      <c r="E16" s="35"/>
      <c r="F16" s="24">
        <f t="shared" si="0"/>
        <v>0</v>
      </c>
    </row>
    <row r="17" spans="1:6" ht="15" customHeight="1" x14ac:dyDescent="0.2">
      <c r="A17" s="19"/>
      <c r="B17" s="20" t="s">
        <v>10</v>
      </c>
      <c r="C17" s="21" t="s">
        <v>7</v>
      </c>
      <c r="D17" s="34">
        <v>134.30000000000001</v>
      </c>
      <c r="E17" s="23"/>
      <c r="F17" s="24">
        <f t="shared" si="0"/>
        <v>0</v>
      </c>
    </row>
    <row r="18" spans="1:6" ht="15" customHeight="1" x14ac:dyDescent="0.25">
      <c r="A18" s="19"/>
      <c r="B18" s="36" t="s">
        <v>11</v>
      </c>
      <c r="C18" s="37" t="s">
        <v>3</v>
      </c>
      <c r="D18" s="25">
        <f>3*6+5+2+5.2</f>
        <v>30.2</v>
      </c>
      <c r="E18" s="23"/>
      <c r="F18" s="24">
        <f t="shared" si="0"/>
        <v>0</v>
      </c>
    </row>
    <row r="19" spans="1:6" ht="15" customHeight="1" x14ac:dyDescent="0.2">
      <c r="A19" s="19"/>
      <c r="B19" s="32" t="s">
        <v>12</v>
      </c>
      <c r="C19" s="33" t="s">
        <v>7</v>
      </c>
      <c r="D19" s="34">
        <v>134.30000000000001</v>
      </c>
      <c r="E19" s="35"/>
      <c r="F19" s="24">
        <f t="shared" si="0"/>
        <v>0</v>
      </c>
    </row>
    <row r="20" spans="1:6" ht="15" customHeight="1" x14ac:dyDescent="0.2">
      <c r="A20" s="19"/>
      <c r="B20" s="26" t="s">
        <v>13</v>
      </c>
      <c r="C20" s="38" t="s">
        <v>7</v>
      </c>
      <c r="D20" s="28">
        <v>134.30000000000001</v>
      </c>
      <c r="E20" s="29"/>
      <c r="F20" s="24">
        <f t="shared" si="0"/>
        <v>0</v>
      </c>
    </row>
    <row r="21" spans="1:6" ht="15" customHeight="1" x14ac:dyDescent="0.2">
      <c r="A21" s="19"/>
      <c r="B21" s="26" t="s">
        <v>14</v>
      </c>
      <c r="C21" s="38" t="s">
        <v>3</v>
      </c>
      <c r="D21" s="28">
        <v>25</v>
      </c>
      <c r="E21" s="29"/>
      <c r="F21" s="24">
        <f t="shared" si="0"/>
        <v>0</v>
      </c>
    </row>
    <row r="22" spans="1:6" ht="15" customHeight="1" x14ac:dyDescent="0.2">
      <c r="A22" s="19"/>
      <c r="B22" s="39" t="s">
        <v>37</v>
      </c>
      <c r="C22" s="34" t="s">
        <v>3</v>
      </c>
      <c r="D22" s="40">
        <f>5.2*2</f>
        <v>10.4</v>
      </c>
      <c r="E22" s="41"/>
      <c r="F22" s="24">
        <f t="shared" si="0"/>
        <v>0</v>
      </c>
    </row>
    <row r="23" spans="1:6" ht="15" customHeight="1" x14ac:dyDescent="0.2">
      <c r="A23" s="19"/>
      <c r="B23" s="42" t="s">
        <v>19</v>
      </c>
      <c r="C23" s="33" t="s">
        <v>7</v>
      </c>
      <c r="D23" s="43">
        <v>35</v>
      </c>
      <c r="E23" s="44"/>
      <c r="F23" s="24">
        <f t="shared" si="0"/>
        <v>0</v>
      </c>
    </row>
    <row r="24" spans="1:6" ht="15" customHeight="1" x14ac:dyDescent="0.2">
      <c r="A24" s="19"/>
      <c r="B24" s="45" t="s">
        <v>23</v>
      </c>
      <c r="C24" s="46" t="s">
        <v>7</v>
      </c>
      <c r="D24" s="47">
        <f>1.5*2.87+0.77*1.2</f>
        <v>5.2289999999999992</v>
      </c>
      <c r="E24" s="48"/>
      <c r="F24" s="24">
        <f t="shared" si="0"/>
        <v>0</v>
      </c>
    </row>
    <row r="25" spans="1:6" ht="15" customHeight="1" x14ac:dyDescent="0.2">
      <c r="A25" s="19"/>
      <c r="B25" s="45" t="s">
        <v>24</v>
      </c>
      <c r="C25" s="46" t="s">
        <v>7</v>
      </c>
      <c r="D25" s="47">
        <v>5.23</v>
      </c>
      <c r="E25" s="48"/>
      <c r="F25" s="24">
        <f t="shared" si="0"/>
        <v>0</v>
      </c>
    </row>
    <row r="26" spans="1:6" ht="15" customHeight="1" x14ac:dyDescent="0.2">
      <c r="A26" s="19"/>
      <c r="B26" s="45" t="s">
        <v>149</v>
      </c>
      <c r="C26" s="46" t="s">
        <v>3</v>
      </c>
      <c r="D26" s="47">
        <f>6.2*2+1.5+3.47+3+2.23+2.87+1.5+1.65+0.77+1.27+0.37+0.97+3.32+1.92+3.6+1+0.34+1.92</f>
        <v>44.100000000000009</v>
      </c>
      <c r="E26" s="48"/>
      <c r="F26" s="24">
        <f t="shared" si="0"/>
        <v>0</v>
      </c>
    </row>
    <row r="27" spans="1:6" ht="15" customHeight="1" x14ac:dyDescent="0.2">
      <c r="A27" s="19"/>
      <c r="B27" s="49" t="s">
        <v>154</v>
      </c>
      <c r="C27" s="46" t="s">
        <v>7</v>
      </c>
      <c r="D27" s="50">
        <v>5.23</v>
      </c>
      <c r="E27" s="51"/>
      <c r="F27" s="24">
        <f t="shared" si="0"/>
        <v>0</v>
      </c>
    </row>
    <row r="28" spans="1:6" ht="15" customHeight="1" x14ac:dyDescent="0.2">
      <c r="A28" s="19"/>
      <c r="B28" s="42" t="s">
        <v>26</v>
      </c>
      <c r="C28" s="46" t="s">
        <v>7</v>
      </c>
      <c r="D28" s="52">
        <f>1.9*10.158+2.23*2.9+6.27*1.5</f>
        <v>35.172199999999997</v>
      </c>
      <c r="E28" s="44"/>
      <c r="F28" s="24">
        <f t="shared" si="0"/>
        <v>0</v>
      </c>
    </row>
    <row r="29" spans="1:6" ht="15" customHeight="1" x14ac:dyDescent="0.2">
      <c r="A29" s="19"/>
      <c r="B29" s="53" t="s">
        <v>166</v>
      </c>
      <c r="C29" s="33"/>
      <c r="D29" s="54"/>
      <c r="E29" s="35"/>
      <c r="F29" s="24">
        <f t="shared" si="0"/>
        <v>0</v>
      </c>
    </row>
    <row r="30" spans="1:6" ht="15" customHeight="1" x14ac:dyDescent="0.2">
      <c r="A30" s="19"/>
      <c r="B30" s="55" t="s">
        <v>159</v>
      </c>
      <c r="C30" s="27" t="s">
        <v>7</v>
      </c>
      <c r="D30" s="52">
        <f>2.5*3+8*(1.5*1.1)+2.1*0.9</f>
        <v>22.590000000000003</v>
      </c>
      <c r="E30" s="56"/>
      <c r="F30" s="24">
        <f t="shared" si="0"/>
        <v>0</v>
      </c>
    </row>
    <row r="31" spans="1:6" ht="15" customHeight="1" x14ac:dyDescent="0.2">
      <c r="A31" s="19"/>
      <c r="B31" s="55" t="s">
        <v>87</v>
      </c>
      <c r="C31" s="27" t="s">
        <v>3</v>
      </c>
      <c r="D31" s="52">
        <f>5.3*8+11</f>
        <v>53.4</v>
      </c>
      <c r="E31" s="56"/>
      <c r="F31" s="24">
        <f t="shared" si="0"/>
        <v>0</v>
      </c>
    </row>
    <row r="32" spans="1:6" ht="15" customHeight="1" x14ac:dyDescent="0.2">
      <c r="A32" s="19"/>
      <c r="B32" s="26" t="s">
        <v>29</v>
      </c>
      <c r="C32" s="27" t="s">
        <v>7</v>
      </c>
      <c r="D32" s="52">
        <f>5.75*(2.32+5.375+4.785+1+0.773+2.05+1.02+5.507+0.56)</f>
        <v>134.49249999999998</v>
      </c>
      <c r="E32" s="35"/>
      <c r="F32" s="24">
        <f t="shared" si="0"/>
        <v>0</v>
      </c>
    </row>
    <row r="33" spans="1:6" ht="15" customHeight="1" x14ac:dyDescent="0.2">
      <c r="A33" s="19"/>
      <c r="B33" s="26" t="s">
        <v>30</v>
      </c>
      <c r="C33" s="27" t="s">
        <v>4</v>
      </c>
      <c r="D33" s="52">
        <v>8</v>
      </c>
      <c r="E33" s="35"/>
      <c r="F33" s="24">
        <f t="shared" si="0"/>
        <v>0</v>
      </c>
    </row>
    <row r="34" spans="1:6" ht="15" customHeight="1" x14ac:dyDescent="0.25">
      <c r="A34" s="19"/>
      <c r="B34" s="20" t="s">
        <v>160</v>
      </c>
      <c r="C34" s="27" t="s">
        <v>7</v>
      </c>
      <c r="D34" s="22">
        <f>5.75*(1.17+0.5+13.515+2.4+4.456+9.8+1.445+4.36+0.51+4.69+0.51+2)-90</f>
        <v>170.79699999999997</v>
      </c>
      <c r="E34" s="35"/>
      <c r="F34" s="24">
        <f t="shared" si="0"/>
        <v>0</v>
      </c>
    </row>
    <row r="35" spans="1:6" ht="15" customHeight="1" x14ac:dyDescent="0.25">
      <c r="A35" s="19"/>
      <c r="B35" s="20" t="s">
        <v>161</v>
      </c>
      <c r="C35" s="27" t="s">
        <v>7</v>
      </c>
      <c r="D35" s="22">
        <f>260.8-90</f>
        <v>170.8</v>
      </c>
      <c r="E35" s="35"/>
      <c r="F35" s="24">
        <f t="shared" si="0"/>
        <v>0</v>
      </c>
    </row>
    <row r="36" spans="1:6" ht="15" customHeight="1" x14ac:dyDescent="0.25">
      <c r="A36" s="19"/>
      <c r="B36" s="20" t="s">
        <v>32</v>
      </c>
      <c r="C36" s="27" t="s">
        <v>148</v>
      </c>
      <c r="D36" s="22">
        <v>32.5</v>
      </c>
      <c r="E36" s="35"/>
      <c r="F36" s="24">
        <f t="shared" si="0"/>
        <v>0</v>
      </c>
    </row>
    <row r="37" spans="1:6" ht="15" customHeight="1" x14ac:dyDescent="0.25">
      <c r="A37" s="19"/>
      <c r="B37" s="20" t="s">
        <v>34</v>
      </c>
      <c r="C37" s="27" t="s">
        <v>7</v>
      </c>
      <c r="D37" s="22">
        <f>2.7*(3.3+1+1.6+2.5+1+1+2.5)+2.6*(3.3+3.77+8.44+3.7+2.7)</f>
        <v>91.796000000000006</v>
      </c>
      <c r="E37" s="35"/>
      <c r="F37" s="24">
        <f t="shared" si="0"/>
        <v>0</v>
      </c>
    </row>
    <row r="38" spans="1:6" ht="15" customHeight="1" x14ac:dyDescent="0.25">
      <c r="A38" s="19"/>
      <c r="B38" s="20" t="s">
        <v>60</v>
      </c>
      <c r="C38" s="27" t="s">
        <v>4</v>
      </c>
      <c r="D38" s="22">
        <v>16</v>
      </c>
      <c r="E38" s="35"/>
      <c r="F38" s="24">
        <f t="shared" si="0"/>
        <v>0</v>
      </c>
    </row>
    <row r="39" spans="1:6" ht="15" customHeight="1" x14ac:dyDescent="0.25">
      <c r="A39" s="19"/>
      <c r="B39" s="20" t="s">
        <v>58</v>
      </c>
      <c r="C39" s="27" t="s">
        <v>7</v>
      </c>
      <c r="D39" s="22">
        <v>867.27</v>
      </c>
      <c r="E39" s="35"/>
      <c r="F39" s="24">
        <f t="shared" si="0"/>
        <v>0</v>
      </c>
    </row>
    <row r="40" spans="1:6" ht="15" customHeight="1" x14ac:dyDescent="0.25">
      <c r="A40" s="19"/>
      <c r="B40" s="20" t="s">
        <v>31</v>
      </c>
      <c r="C40" s="27" t="s">
        <v>7</v>
      </c>
      <c r="D40" s="22">
        <f>5.75*(1.17+0.5+13.515+2.4+4.456+9.8+1.445+4.36+0.51+4.69+0.51+2)*2+162.08+91.8*2</f>
        <v>867.274</v>
      </c>
      <c r="E40" s="35"/>
      <c r="F40" s="24">
        <f t="shared" si="0"/>
        <v>0</v>
      </c>
    </row>
    <row r="41" spans="1:6" ht="15" customHeight="1" x14ac:dyDescent="0.25">
      <c r="A41" s="19"/>
      <c r="B41" s="20" t="s">
        <v>153</v>
      </c>
      <c r="C41" s="27" t="s">
        <v>7</v>
      </c>
      <c r="D41" s="22">
        <f>260.8+162.08+91.8-23.6</f>
        <v>491.07999999999993</v>
      </c>
      <c r="E41" s="35"/>
      <c r="F41" s="24">
        <f t="shared" si="0"/>
        <v>0</v>
      </c>
    </row>
    <row r="42" spans="1:6" ht="15" customHeight="1" x14ac:dyDescent="0.25">
      <c r="A42" s="19"/>
      <c r="B42" s="57" t="s">
        <v>35</v>
      </c>
      <c r="C42" s="27" t="s">
        <v>7</v>
      </c>
      <c r="D42" s="58">
        <v>144.77000000000001</v>
      </c>
      <c r="E42" s="35"/>
      <c r="F42" s="24">
        <f t="shared" si="0"/>
        <v>0</v>
      </c>
    </row>
    <row r="43" spans="1:6" ht="15" customHeight="1" x14ac:dyDescent="0.2">
      <c r="A43" s="19"/>
      <c r="B43" s="59" t="s">
        <v>36</v>
      </c>
      <c r="C43" s="33" t="s">
        <v>7</v>
      </c>
      <c r="D43" s="52">
        <v>66.819999999999993</v>
      </c>
      <c r="E43" s="35"/>
      <c r="F43" s="24">
        <f t="shared" si="0"/>
        <v>0</v>
      </c>
    </row>
    <row r="44" spans="1:6" ht="15" customHeight="1" x14ac:dyDescent="0.2">
      <c r="A44" s="19"/>
      <c r="B44" s="60" t="s">
        <v>57</v>
      </c>
      <c r="C44" s="33" t="s">
        <v>7</v>
      </c>
      <c r="D44" s="52">
        <v>66.819999999999993</v>
      </c>
      <c r="E44" s="35"/>
      <c r="F44" s="24">
        <f t="shared" si="0"/>
        <v>0</v>
      </c>
    </row>
    <row r="45" spans="1:6" ht="15" customHeight="1" x14ac:dyDescent="0.2">
      <c r="A45" s="19"/>
      <c r="B45" s="55" t="s">
        <v>33</v>
      </c>
      <c r="C45" s="33" t="s">
        <v>7</v>
      </c>
      <c r="D45" s="52">
        <f>1.5+2.8</f>
        <v>4.3</v>
      </c>
      <c r="E45" s="61"/>
      <c r="F45" s="24">
        <f t="shared" si="0"/>
        <v>0</v>
      </c>
    </row>
    <row r="46" spans="1:6" ht="15" customHeight="1" x14ac:dyDescent="0.2">
      <c r="A46" s="19"/>
      <c r="B46" s="59" t="s">
        <v>150</v>
      </c>
      <c r="C46" s="33" t="s">
        <v>7</v>
      </c>
      <c r="D46" s="52">
        <f>29.88+65.8</f>
        <v>95.679999999999993</v>
      </c>
      <c r="E46" s="41"/>
      <c r="F46" s="24">
        <f t="shared" si="0"/>
        <v>0</v>
      </c>
    </row>
    <row r="47" spans="1:6" ht="15" customHeight="1" x14ac:dyDescent="0.2">
      <c r="A47" s="19"/>
      <c r="B47" s="59" t="s">
        <v>20</v>
      </c>
      <c r="C47" s="33" t="s">
        <v>7</v>
      </c>
      <c r="D47" s="52">
        <f>90.41+17.42+31.84+9.61+4.4+1.25+120</f>
        <v>274.92999999999995</v>
      </c>
      <c r="E47" s="41"/>
      <c r="F47" s="24">
        <f t="shared" si="0"/>
        <v>0</v>
      </c>
    </row>
    <row r="48" spans="1:6" ht="15" customHeight="1" x14ac:dyDescent="0.2">
      <c r="A48" s="19"/>
      <c r="B48" s="32" t="s">
        <v>21</v>
      </c>
      <c r="C48" s="33" t="s">
        <v>7</v>
      </c>
      <c r="D48" s="52">
        <f>90.41+17.42+31.84+9.61+4.4+1.25+120</f>
        <v>274.92999999999995</v>
      </c>
      <c r="E48" s="41"/>
      <c r="F48" s="24">
        <f t="shared" si="0"/>
        <v>0</v>
      </c>
    </row>
    <row r="49" spans="1:6" ht="15" customHeight="1" x14ac:dyDescent="0.2">
      <c r="A49" s="19"/>
      <c r="B49" s="59" t="s">
        <v>22</v>
      </c>
      <c r="C49" s="33" t="s">
        <v>7</v>
      </c>
      <c r="D49" s="52">
        <f>90.41+17.42+31.84+9.61+4.4+1.25+120</f>
        <v>274.92999999999995</v>
      </c>
      <c r="E49" s="41"/>
      <c r="F49" s="24">
        <f t="shared" si="0"/>
        <v>0</v>
      </c>
    </row>
    <row r="50" spans="1:6" ht="15" customHeight="1" x14ac:dyDescent="0.2">
      <c r="A50" s="19"/>
      <c r="B50" s="59" t="s">
        <v>27</v>
      </c>
      <c r="C50" s="33" t="s">
        <v>7</v>
      </c>
      <c r="D50" s="52">
        <f>90.41+17.42+31.84+9.61+4.4+1.25+120</f>
        <v>274.92999999999995</v>
      </c>
      <c r="E50" s="41"/>
      <c r="F50" s="24">
        <f t="shared" si="0"/>
        <v>0</v>
      </c>
    </row>
    <row r="51" spans="1:6" ht="15" customHeight="1" x14ac:dyDescent="0.2">
      <c r="A51" s="19"/>
      <c r="B51" s="59" t="s">
        <v>28</v>
      </c>
      <c r="C51" s="33" t="s">
        <v>7</v>
      </c>
      <c r="D51" s="52">
        <f>90.41+17.42+31.84+9.61+4.4+1.25+120</f>
        <v>274.92999999999995</v>
      </c>
      <c r="E51" s="41"/>
      <c r="F51" s="24">
        <f t="shared" si="0"/>
        <v>0</v>
      </c>
    </row>
    <row r="52" spans="1:6" ht="15" customHeight="1" x14ac:dyDescent="0.2">
      <c r="A52" s="19"/>
      <c r="B52" s="62" t="s">
        <v>83</v>
      </c>
      <c r="C52" s="63" t="s">
        <v>84</v>
      </c>
      <c r="D52" s="64">
        <v>17</v>
      </c>
      <c r="E52" s="65"/>
      <c r="F52" s="24">
        <f t="shared" si="0"/>
        <v>0</v>
      </c>
    </row>
    <row r="53" spans="1:6" ht="15" customHeight="1" x14ac:dyDescent="0.2">
      <c r="A53" s="19"/>
      <c r="B53" s="62" t="s">
        <v>85</v>
      </c>
      <c r="C53" s="63" t="s">
        <v>84</v>
      </c>
      <c r="D53" s="64">
        <v>17</v>
      </c>
      <c r="E53" s="65"/>
      <c r="F53" s="24">
        <f t="shared" si="0"/>
        <v>0</v>
      </c>
    </row>
    <row r="54" spans="1:6" ht="15" customHeight="1" x14ac:dyDescent="0.2">
      <c r="A54" s="19"/>
      <c r="B54" s="53" t="s">
        <v>162</v>
      </c>
      <c r="C54" s="63"/>
      <c r="D54" s="64"/>
      <c r="E54" s="65"/>
      <c r="F54" s="24">
        <f t="shared" si="0"/>
        <v>0</v>
      </c>
    </row>
    <row r="55" spans="1:6" ht="15" customHeight="1" x14ac:dyDescent="0.2">
      <c r="A55" s="19"/>
      <c r="B55" s="32" t="s">
        <v>73</v>
      </c>
      <c r="C55" s="33" t="s">
        <v>7</v>
      </c>
      <c r="D55" s="54">
        <v>80</v>
      </c>
      <c r="E55" s="56"/>
      <c r="F55" s="24">
        <f t="shared" si="0"/>
        <v>0</v>
      </c>
    </row>
    <row r="56" spans="1:6" ht="15" customHeight="1" x14ac:dyDescent="0.2">
      <c r="A56" s="19"/>
      <c r="B56" s="66" t="s">
        <v>155</v>
      </c>
      <c r="C56" s="33" t="s">
        <v>148</v>
      </c>
      <c r="D56" s="54">
        <v>18</v>
      </c>
      <c r="E56" s="56"/>
      <c r="F56" s="24">
        <f t="shared" si="0"/>
        <v>0</v>
      </c>
    </row>
    <row r="57" spans="1:6" ht="15" customHeight="1" x14ac:dyDescent="0.2">
      <c r="A57" s="19"/>
      <c r="B57" s="66" t="s">
        <v>76</v>
      </c>
      <c r="C57" s="33" t="s">
        <v>3</v>
      </c>
      <c r="D57" s="54">
        <f>(1.2+13.515+4.5+9+4)*2*1.09+8.9*2</f>
        <v>88.028700000000015</v>
      </c>
      <c r="E57" s="56"/>
      <c r="F57" s="24">
        <f t="shared" si="0"/>
        <v>0</v>
      </c>
    </row>
    <row r="58" spans="1:6" ht="15" customHeight="1" x14ac:dyDescent="0.2">
      <c r="A58" s="19"/>
      <c r="B58" s="55" t="s">
        <v>66</v>
      </c>
      <c r="C58" s="33" t="s">
        <v>3</v>
      </c>
      <c r="D58" s="54">
        <v>350</v>
      </c>
      <c r="E58" s="56"/>
      <c r="F58" s="24">
        <f t="shared" si="0"/>
        <v>0</v>
      </c>
    </row>
    <row r="59" spans="1:6" ht="15" customHeight="1" x14ac:dyDescent="0.25">
      <c r="A59" s="19"/>
      <c r="B59" s="20" t="s">
        <v>67</v>
      </c>
      <c r="C59" s="67" t="s">
        <v>3</v>
      </c>
      <c r="D59" s="22">
        <f>5.45*12</f>
        <v>65.400000000000006</v>
      </c>
      <c r="E59" s="56"/>
      <c r="F59" s="24">
        <f t="shared" si="0"/>
        <v>0</v>
      </c>
    </row>
    <row r="60" spans="1:6" ht="15" customHeight="1" x14ac:dyDescent="0.2">
      <c r="A60" s="19"/>
      <c r="B60" s="20" t="s">
        <v>112</v>
      </c>
      <c r="C60" s="67" t="s">
        <v>3</v>
      </c>
      <c r="D60" s="34">
        <f>7*0.53*12</f>
        <v>44.519999999999996</v>
      </c>
      <c r="E60" s="56"/>
      <c r="F60" s="24">
        <f t="shared" si="0"/>
        <v>0</v>
      </c>
    </row>
    <row r="61" spans="1:6" ht="15" customHeight="1" x14ac:dyDescent="0.25">
      <c r="A61" s="19"/>
      <c r="B61" s="36" t="s">
        <v>86</v>
      </c>
      <c r="C61" s="37" t="s">
        <v>3</v>
      </c>
      <c r="D61" s="22">
        <f>0.53*24</f>
        <v>12.72</v>
      </c>
      <c r="E61" s="56"/>
      <c r="F61" s="24">
        <f t="shared" si="0"/>
        <v>0</v>
      </c>
    </row>
    <row r="62" spans="1:6" ht="15" customHeight="1" x14ac:dyDescent="0.2">
      <c r="A62" s="19"/>
      <c r="B62" s="20" t="s">
        <v>113</v>
      </c>
      <c r="C62" s="38" t="s">
        <v>3</v>
      </c>
      <c r="D62" s="34">
        <f>5.45*2</f>
        <v>10.9</v>
      </c>
      <c r="E62" s="56"/>
      <c r="F62" s="24">
        <f t="shared" si="0"/>
        <v>0</v>
      </c>
    </row>
    <row r="63" spans="1:6" ht="15" customHeight="1" x14ac:dyDescent="0.2">
      <c r="A63" s="19"/>
      <c r="B63" s="36" t="s">
        <v>86</v>
      </c>
      <c r="C63" s="34" t="s">
        <v>3</v>
      </c>
      <c r="D63" s="54">
        <f>0.24*8</f>
        <v>1.92</v>
      </c>
      <c r="E63" s="56"/>
      <c r="F63" s="24">
        <f t="shared" si="0"/>
        <v>0</v>
      </c>
    </row>
    <row r="64" spans="1:6" ht="15" customHeight="1" x14ac:dyDescent="0.2">
      <c r="A64" s="19"/>
      <c r="B64" s="36" t="s">
        <v>68</v>
      </c>
      <c r="C64" s="34" t="s">
        <v>3</v>
      </c>
      <c r="D64" s="68">
        <f>2+2.2+0.64</f>
        <v>4.84</v>
      </c>
      <c r="E64" s="56"/>
      <c r="F64" s="24">
        <f t="shared" si="0"/>
        <v>0</v>
      </c>
    </row>
    <row r="65" spans="1:6" ht="15" customHeight="1" x14ac:dyDescent="0.2">
      <c r="A65" s="19"/>
      <c r="B65" s="36" t="s">
        <v>69</v>
      </c>
      <c r="C65" s="34" t="s">
        <v>3</v>
      </c>
      <c r="D65" s="68">
        <v>35.24</v>
      </c>
      <c r="E65" s="56"/>
      <c r="F65" s="24">
        <f t="shared" si="0"/>
        <v>0</v>
      </c>
    </row>
    <row r="66" spans="1:6" ht="15" customHeight="1" x14ac:dyDescent="0.2">
      <c r="A66" s="19"/>
      <c r="B66" s="36" t="s">
        <v>70</v>
      </c>
      <c r="C66" s="34" t="s">
        <v>3</v>
      </c>
      <c r="D66" s="68">
        <f>6.3</f>
        <v>6.3</v>
      </c>
      <c r="E66" s="56"/>
      <c r="F66" s="24">
        <f t="shared" si="0"/>
        <v>0</v>
      </c>
    </row>
    <row r="67" spans="1:6" ht="15" customHeight="1" x14ac:dyDescent="0.2">
      <c r="A67" s="19"/>
      <c r="B67" s="36" t="s">
        <v>74</v>
      </c>
      <c r="C67" s="34" t="s">
        <v>3</v>
      </c>
      <c r="D67" s="68">
        <f>9.345+9.02+8.565+8.11+7.655+7.2+6.745+6.29+2.4+2.2+2+2.2+0.64+4.1</f>
        <v>76.47</v>
      </c>
      <c r="E67" s="56"/>
      <c r="F67" s="24">
        <f t="shared" si="0"/>
        <v>0</v>
      </c>
    </row>
    <row r="68" spans="1:6" ht="15" customHeight="1" x14ac:dyDescent="0.2">
      <c r="A68" s="19"/>
      <c r="B68" s="36" t="s">
        <v>82</v>
      </c>
      <c r="C68" s="34" t="s">
        <v>65</v>
      </c>
      <c r="D68" s="68">
        <v>20</v>
      </c>
      <c r="E68" s="56"/>
      <c r="F68" s="24">
        <f t="shared" si="0"/>
        <v>0</v>
      </c>
    </row>
    <row r="69" spans="1:6" ht="15" customHeight="1" x14ac:dyDescent="0.2">
      <c r="A69" s="19"/>
      <c r="B69" s="36" t="s">
        <v>77</v>
      </c>
      <c r="C69" s="34" t="s">
        <v>3</v>
      </c>
      <c r="D69" s="68">
        <v>200</v>
      </c>
      <c r="E69" s="56"/>
      <c r="F69" s="24">
        <f t="shared" si="0"/>
        <v>0</v>
      </c>
    </row>
    <row r="70" spans="1:6" ht="15" customHeight="1" x14ac:dyDescent="0.2">
      <c r="A70" s="19"/>
      <c r="B70" s="36" t="s">
        <v>71</v>
      </c>
      <c r="C70" s="34" t="s">
        <v>3</v>
      </c>
      <c r="D70" s="68">
        <f>4.1+2.2+2.2</f>
        <v>8.5</v>
      </c>
      <c r="E70" s="56"/>
      <c r="F70" s="24">
        <f t="shared" ref="F70:F133" si="1">D70*E70</f>
        <v>0</v>
      </c>
    </row>
    <row r="71" spans="1:6" ht="15" customHeight="1" x14ac:dyDescent="0.2">
      <c r="A71" s="19"/>
      <c r="B71" s="36" t="s">
        <v>72</v>
      </c>
      <c r="C71" s="34" t="s">
        <v>3</v>
      </c>
      <c r="D71" s="68">
        <f>8.135+9.43+2.3+13.45+2.2+2.3+2+4+5</f>
        <v>48.814999999999998</v>
      </c>
      <c r="E71" s="56"/>
      <c r="F71" s="24">
        <f t="shared" si="1"/>
        <v>0</v>
      </c>
    </row>
    <row r="72" spans="1:6" ht="15" customHeight="1" x14ac:dyDescent="0.2">
      <c r="A72" s="19"/>
      <c r="B72" s="36" t="s">
        <v>114</v>
      </c>
      <c r="C72" s="33" t="s">
        <v>7</v>
      </c>
      <c r="D72" s="68">
        <v>112</v>
      </c>
      <c r="E72" s="56"/>
      <c r="F72" s="24">
        <f t="shared" si="1"/>
        <v>0</v>
      </c>
    </row>
    <row r="73" spans="1:6" ht="15" customHeight="1" x14ac:dyDescent="0.2">
      <c r="A73" s="19"/>
      <c r="B73" s="36" t="s">
        <v>115</v>
      </c>
      <c r="C73" s="33" t="s">
        <v>7</v>
      </c>
      <c r="D73" s="68">
        <v>112</v>
      </c>
      <c r="E73" s="56"/>
      <c r="F73" s="24">
        <f t="shared" si="1"/>
        <v>0</v>
      </c>
    </row>
    <row r="74" spans="1:6" ht="15" customHeight="1" x14ac:dyDescent="0.2">
      <c r="A74" s="19"/>
      <c r="B74" s="36" t="s">
        <v>81</v>
      </c>
      <c r="C74" s="34" t="s">
        <v>62</v>
      </c>
      <c r="D74" s="68">
        <v>5.0999999999999996</v>
      </c>
      <c r="E74" s="56"/>
      <c r="F74" s="24">
        <f t="shared" si="1"/>
        <v>0</v>
      </c>
    </row>
    <row r="75" spans="1:6" ht="15" customHeight="1" x14ac:dyDescent="0.2">
      <c r="A75" s="19"/>
      <c r="B75" s="69" t="s">
        <v>91</v>
      </c>
      <c r="C75" s="33" t="s">
        <v>7</v>
      </c>
      <c r="D75" s="68">
        <v>112</v>
      </c>
      <c r="E75" s="70"/>
      <c r="F75" s="24">
        <f t="shared" si="1"/>
        <v>0</v>
      </c>
    </row>
    <row r="76" spans="1:6" ht="15" customHeight="1" x14ac:dyDescent="0.2">
      <c r="A76" s="19"/>
      <c r="B76" s="71" t="s">
        <v>79</v>
      </c>
      <c r="C76" s="72" t="s">
        <v>59</v>
      </c>
      <c r="D76" s="73">
        <f>380+150</f>
        <v>530</v>
      </c>
      <c r="E76" s="74"/>
      <c r="F76" s="24">
        <f t="shared" si="1"/>
        <v>0</v>
      </c>
    </row>
    <row r="77" spans="1:6" ht="15" customHeight="1" x14ac:dyDescent="0.2">
      <c r="A77" s="19"/>
      <c r="B77" s="71" t="s">
        <v>80</v>
      </c>
      <c r="C77" s="72" t="s">
        <v>62</v>
      </c>
      <c r="D77" s="73">
        <v>25</v>
      </c>
      <c r="E77" s="74"/>
      <c r="F77" s="24">
        <f t="shared" si="1"/>
        <v>0</v>
      </c>
    </row>
    <row r="78" spans="1:6" ht="15" customHeight="1" x14ac:dyDescent="0.2">
      <c r="A78" s="19"/>
      <c r="B78" s="71" t="s">
        <v>75</v>
      </c>
      <c r="C78" s="72" t="s">
        <v>65</v>
      </c>
      <c r="D78" s="73">
        <v>30</v>
      </c>
      <c r="E78" s="74"/>
      <c r="F78" s="24">
        <f t="shared" si="1"/>
        <v>0</v>
      </c>
    </row>
    <row r="79" spans="1:6" ht="15" customHeight="1" x14ac:dyDescent="0.2">
      <c r="A79" s="19"/>
      <c r="B79" s="26" t="s">
        <v>78</v>
      </c>
      <c r="C79" s="46" t="s">
        <v>148</v>
      </c>
      <c r="D79" s="47">
        <v>3</v>
      </c>
      <c r="E79" s="56"/>
      <c r="F79" s="24">
        <f t="shared" si="1"/>
        <v>0</v>
      </c>
    </row>
    <row r="80" spans="1:6" ht="15" customHeight="1" x14ac:dyDescent="0.2">
      <c r="A80" s="19"/>
      <c r="B80" s="53" t="s">
        <v>164</v>
      </c>
      <c r="C80" s="33"/>
      <c r="D80" s="52"/>
      <c r="E80" s="41"/>
      <c r="F80" s="24">
        <f t="shared" si="1"/>
        <v>0</v>
      </c>
    </row>
    <row r="81" spans="1:6" ht="15" customHeight="1" x14ac:dyDescent="0.25">
      <c r="A81" s="19"/>
      <c r="B81" s="20" t="s">
        <v>5</v>
      </c>
      <c r="C81" s="21" t="s">
        <v>3</v>
      </c>
      <c r="D81" s="22">
        <v>100</v>
      </c>
      <c r="E81" s="23"/>
      <c r="F81" s="24">
        <f t="shared" si="1"/>
        <v>0</v>
      </c>
    </row>
    <row r="82" spans="1:6" ht="15" customHeight="1" x14ac:dyDescent="0.2">
      <c r="A82" s="19"/>
      <c r="B82" s="26" t="s">
        <v>17</v>
      </c>
      <c r="C82" s="27" t="s">
        <v>3</v>
      </c>
      <c r="D82" s="28">
        <f>1.2*8</f>
        <v>9.6</v>
      </c>
      <c r="E82" s="41"/>
      <c r="F82" s="24">
        <f t="shared" si="1"/>
        <v>0</v>
      </c>
    </row>
    <row r="83" spans="1:6" ht="15" customHeight="1" x14ac:dyDescent="0.2">
      <c r="A83" s="19"/>
      <c r="B83" s="26" t="s">
        <v>18</v>
      </c>
      <c r="C83" s="27" t="s">
        <v>3</v>
      </c>
      <c r="D83" s="28">
        <f>9.6</f>
        <v>9.6</v>
      </c>
      <c r="E83" s="41"/>
      <c r="F83" s="24">
        <f t="shared" si="1"/>
        <v>0</v>
      </c>
    </row>
    <row r="84" spans="1:6" ht="15" customHeight="1" x14ac:dyDescent="0.2">
      <c r="A84" s="19"/>
      <c r="B84" s="32" t="s">
        <v>9</v>
      </c>
      <c r="C84" s="33" t="s">
        <v>7</v>
      </c>
      <c r="D84" s="34">
        <f>140*2.7</f>
        <v>378</v>
      </c>
      <c r="E84" s="41"/>
      <c r="F84" s="24">
        <f t="shared" si="1"/>
        <v>0</v>
      </c>
    </row>
    <row r="85" spans="1:6" ht="15" customHeight="1" x14ac:dyDescent="0.2">
      <c r="A85" s="19"/>
      <c r="B85" s="20" t="s">
        <v>10</v>
      </c>
      <c r="C85" s="21" t="s">
        <v>7</v>
      </c>
      <c r="D85" s="34">
        <f>140*2.7</f>
        <v>378</v>
      </c>
      <c r="E85" s="41"/>
      <c r="F85" s="24">
        <f t="shared" si="1"/>
        <v>0</v>
      </c>
    </row>
    <row r="86" spans="1:6" ht="15" customHeight="1" x14ac:dyDescent="0.25">
      <c r="A86" s="19"/>
      <c r="B86" s="36" t="s">
        <v>11</v>
      </c>
      <c r="C86" s="37" t="s">
        <v>3</v>
      </c>
      <c r="D86" s="22">
        <f>6.5+4*4.1+2.7*8</f>
        <v>44.5</v>
      </c>
      <c r="E86" s="41"/>
      <c r="F86" s="24">
        <f t="shared" si="1"/>
        <v>0</v>
      </c>
    </row>
    <row r="87" spans="1:6" ht="15" customHeight="1" x14ac:dyDescent="0.2">
      <c r="A87" s="19"/>
      <c r="B87" s="32" t="s">
        <v>12</v>
      </c>
      <c r="C87" s="33" t="s">
        <v>7</v>
      </c>
      <c r="D87" s="34">
        <f>140*2.7</f>
        <v>378</v>
      </c>
      <c r="E87" s="41"/>
      <c r="F87" s="24">
        <f t="shared" si="1"/>
        <v>0</v>
      </c>
    </row>
    <row r="88" spans="1:6" ht="15" customHeight="1" x14ac:dyDescent="0.2">
      <c r="A88" s="19"/>
      <c r="B88" s="26" t="s">
        <v>13</v>
      </c>
      <c r="C88" s="38" t="s">
        <v>7</v>
      </c>
      <c r="D88" s="34">
        <f>140*2.7</f>
        <v>378</v>
      </c>
      <c r="E88" s="41"/>
      <c r="F88" s="24">
        <f t="shared" si="1"/>
        <v>0</v>
      </c>
    </row>
    <row r="89" spans="1:6" ht="15" customHeight="1" x14ac:dyDescent="0.2">
      <c r="A89" s="19"/>
      <c r="B89" s="26" t="s">
        <v>14</v>
      </c>
      <c r="C89" s="38" t="s">
        <v>3</v>
      </c>
      <c r="D89" s="28">
        <v>44.5</v>
      </c>
      <c r="E89" s="41"/>
      <c r="F89" s="24">
        <f t="shared" si="1"/>
        <v>0</v>
      </c>
    </row>
    <row r="90" spans="1:6" ht="15" customHeight="1" x14ac:dyDescent="0.2">
      <c r="A90" s="19"/>
      <c r="B90" s="36" t="s">
        <v>16</v>
      </c>
      <c r="C90" s="34" t="s">
        <v>3</v>
      </c>
      <c r="D90" s="54">
        <v>140</v>
      </c>
      <c r="E90" s="41"/>
      <c r="F90" s="24">
        <f t="shared" si="1"/>
        <v>0</v>
      </c>
    </row>
    <row r="91" spans="1:6" ht="15" customHeight="1" x14ac:dyDescent="0.2">
      <c r="A91" s="19"/>
      <c r="B91" s="36" t="s">
        <v>46</v>
      </c>
      <c r="C91" s="34" t="s">
        <v>4</v>
      </c>
      <c r="D91" s="68">
        <v>1</v>
      </c>
      <c r="E91" s="41"/>
      <c r="F91" s="24">
        <f t="shared" si="1"/>
        <v>0</v>
      </c>
    </row>
    <row r="92" spans="1:6" ht="15" customHeight="1" x14ac:dyDescent="0.2">
      <c r="A92" s="19"/>
      <c r="B92" s="59" t="s">
        <v>44</v>
      </c>
      <c r="C92" s="38" t="s">
        <v>7</v>
      </c>
      <c r="D92" s="52">
        <f>4.67*2.7+8.9*2.7</f>
        <v>36.639000000000003</v>
      </c>
      <c r="E92" s="41"/>
      <c r="F92" s="24">
        <f t="shared" si="1"/>
        <v>0</v>
      </c>
    </row>
    <row r="93" spans="1:6" ht="15" customHeight="1" x14ac:dyDescent="0.2">
      <c r="A93" s="19"/>
      <c r="B93" s="59" t="s">
        <v>45</v>
      </c>
      <c r="C93" s="38" t="s">
        <v>7</v>
      </c>
      <c r="D93" s="52">
        <v>36.64</v>
      </c>
      <c r="E93" s="41"/>
      <c r="F93" s="24">
        <f t="shared" si="1"/>
        <v>0</v>
      </c>
    </row>
    <row r="94" spans="1:6" ht="15" customHeight="1" x14ac:dyDescent="0.2">
      <c r="A94" s="19"/>
      <c r="B94" s="59" t="s">
        <v>15</v>
      </c>
      <c r="C94" s="33" t="s">
        <v>4</v>
      </c>
      <c r="D94" s="52">
        <v>16</v>
      </c>
      <c r="E94" s="41"/>
      <c r="F94" s="24">
        <f t="shared" si="1"/>
        <v>0</v>
      </c>
    </row>
    <row r="95" spans="1:6" ht="15" customHeight="1" x14ac:dyDescent="0.2">
      <c r="A95" s="19"/>
      <c r="B95" s="60" t="s">
        <v>47</v>
      </c>
      <c r="C95" s="33" t="s">
        <v>3</v>
      </c>
      <c r="D95" s="52">
        <v>10.4</v>
      </c>
      <c r="E95" s="41"/>
      <c r="F95" s="24">
        <f t="shared" si="1"/>
        <v>0</v>
      </c>
    </row>
    <row r="96" spans="1:6" ht="15" customHeight="1" x14ac:dyDescent="0.2">
      <c r="A96" s="19"/>
      <c r="B96" s="59" t="s">
        <v>43</v>
      </c>
      <c r="C96" s="33" t="s">
        <v>7</v>
      </c>
      <c r="D96" s="52">
        <f>13.23+42.16+4.41+4.2+90.41+17.42+1.25+9.61</f>
        <v>182.69</v>
      </c>
      <c r="E96" s="41"/>
      <c r="F96" s="24">
        <f t="shared" si="1"/>
        <v>0</v>
      </c>
    </row>
    <row r="97" spans="1:6" ht="15" customHeight="1" x14ac:dyDescent="0.2">
      <c r="A97" s="19"/>
      <c r="B97" s="45" t="s">
        <v>23</v>
      </c>
      <c r="C97" s="46" t="s">
        <v>7</v>
      </c>
      <c r="D97" s="47">
        <v>185</v>
      </c>
      <c r="E97" s="35"/>
      <c r="F97" s="24">
        <f t="shared" si="1"/>
        <v>0</v>
      </c>
    </row>
    <row r="98" spans="1:6" ht="15" customHeight="1" x14ac:dyDescent="0.2">
      <c r="A98" s="19"/>
      <c r="B98" s="45" t="s">
        <v>24</v>
      </c>
      <c r="C98" s="46" t="s">
        <v>7</v>
      </c>
      <c r="D98" s="47">
        <v>185</v>
      </c>
      <c r="E98" s="35"/>
      <c r="F98" s="24">
        <f t="shared" si="1"/>
        <v>0</v>
      </c>
    </row>
    <row r="99" spans="1:6" ht="15" customHeight="1" x14ac:dyDescent="0.2">
      <c r="A99" s="19"/>
      <c r="B99" s="45" t="s">
        <v>25</v>
      </c>
      <c r="C99" s="46" t="s">
        <v>3</v>
      </c>
      <c r="D99" s="47">
        <v>140</v>
      </c>
      <c r="E99" s="35"/>
      <c r="F99" s="24">
        <f t="shared" si="1"/>
        <v>0</v>
      </c>
    </row>
    <row r="100" spans="1:6" ht="15" customHeight="1" x14ac:dyDescent="0.2">
      <c r="A100" s="19"/>
      <c r="B100" s="49" t="s">
        <v>154</v>
      </c>
      <c r="C100" s="46" t="s">
        <v>7</v>
      </c>
      <c r="D100" s="50">
        <v>185</v>
      </c>
      <c r="E100" s="51"/>
      <c r="F100" s="24">
        <f t="shared" si="1"/>
        <v>0</v>
      </c>
    </row>
    <row r="101" spans="1:6" ht="15" customHeight="1" x14ac:dyDescent="0.2">
      <c r="A101" s="19"/>
      <c r="B101" s="36" t="s">
        <v>16</v>
      </c>
      <c r="C101" s="34" t="s">
        <v>3</v>
      </c>
      <c r="D101" s="54">
        <v>140</v>
      </c>
      <c r="E101" s="35"/>
      <c r="F101" s="24">
        <f t="shared" si="1"/>
        <v>0</v>
      </c>
    </row>
    <row r="102" spans="1:6" ht="15" customHeight="1" x14ac:dyDescent="0.2">
      <c r="A102" s="19"/>
      <c r="B102" s="42" t="s">
        <v>26</v>
      </c>
      <c r="C102" s="46" t="s">
        <v>7</v>
      </c>
      <c r="D102" s="52">
        <v>185</v>
      </c>
      <c r="E102" s="35"/>
      <c r="F102" s="24">
        <f t="shared" si="1"/>
        <v>0</v>
      </c>
    </row>
    <row r="103" spans="1:6" ht="15" customHeight="1" x14ac:dyDescent="0.2">
      <c r="A103" s="19"/>
      <c r="B103" s="53" t="s">
        <v>163</v>
      </c>
      <c r="C103" s="33"/>
      <c r="D103" s="54"/>
      <c r="E103" s="35"/>
      <c r="F103" s="24">
        <f t="shared" si="1"/>
        <v>0</v>
      </c>
    </row>
    <row r="104" spans="1:6" ht="15" customHeight="1" x14ac:dyDescent="0.2">
      <c r="A104" s="19"/>
      <c r="B104" s="32" t="s">
        <v>9</v>
      </c>
      <c r="C104" s="33" t="s">
        <v>7</v>
      </c>
      <c r="D104" s="34">
        <f>34.3*2.7</f>
        <v>92.61</v>
      </c>
      <c r="E104" s="35"/>
      <c r="F104" s="24">
        <f t="shared" si="1"/>
        <v>0</v>
      </c>
    </row>
    <row r="105" spans="1:6" ht="15" customHeight="1" x14ac:dyDescent="0.25">
      <c r="A105" s="19"/>
      <c r="B105" s="20" t="s">
        <v>6</v>
      </c>
      <c r="C105" s="21" t="s">
        <v>3</v>
      </c>
      <c r="D105" s="22">
        <f>2.7*7+5</f>
        <v>23.900000000000002</v>
      </c>
      <c r="E105" s="35"/>
      <c r="F105" s="24">
        <f t="shared" si="1"/>
        <v>0</v>
      </c>
    </row>
    <row r="106" spans="1:6" ht="15" customHeight="1" x14ac:dyDescent="0.2">
      <c r="A106" s="19"/>
      <c r="B106" s="20" t="s">
        <v>48</v>
      </c>
      <c r="C106" s="21" t="s">
        <v>7</v>
      </c>
      <c r="D106" s="34">
        <v>92.61</v>
      </c>
      <c r="E106" s="35"/>
      <c r="F106" s="24">
        <f t="shared" si="1"/>
        <v>0</v>
      </c>
    </row>
    <row r="107" spans="1:6" ht="15" customHeight="1" x14ac:dyDescent="0.25">
      <c r="A107" s="19"/>
      <c r="B107" s="36" t="s">
        <v>11</v>
      </c>
      <c r="C107" s="37" t="s">
        <v>3</v>
      </c>
      <c r="D107" s="22">
        <f>8.5+2.7*6</f>
        <v>24.700000000000003</v>
      </c>
      <c r="E107" s="35"/>
      <c r="F107" s="24">
        <f t="shared" si="1"/>
        <v>0</v>
      </c>
    </row>
    <row r="108" spans="1:6" ht="15" customHeight="1" x14ac:dyDescent="0.2">
      <c r="A108" s="19"/>
      <c r="B108" s="32" t="s">
        <v>49</v>
      </c>
      <c r="C108" s="33" t="s">
        <v>7</v>
      </c>
      <c r="D108" s="34">
        <v>92.61</v>
      </c>
      <c r="E108" s="35"/>
      <c r="F108" s="24">
        <f t="shared" si="1"/>
        <v>0</v>
      </c>
    </row>
    <row r="109" spans="1:6" ht="15" customHeight="1" x14ac:dyDescent="0.2">
      <c r="A109" s="19"/>
      <c r="B109" s="26" t="s">
        <v>50</v>
      </c>
      <c r="C109" s="38" t="s">
        <v>7</v>
      </c>
      <c r="D109" s="34">
        <v>92.61</v>
      </c>
      <c r="E109" s="35"/>
      <c r="F109" s="24">
        <f t="shared" si="1"/>
        <v>0</v>
      </c>
    </row>
    <row r="110" spans="1:6" ht="15" customHeight="1" x14ac:dyDescent="0.2">
      <c r="A110" s="19"/>
      <c r="B110" s="26" t="s">
        <v>51</v>
      </c>
      <c r="C110" s="38" t="s">
        <v>3</v>
      </c>
      <c r="D110" s="28">
        <v>24.7</v>
      </c>
      <c r="E110" s="35"/>
      <c r="F110" s="24">
        <f t="shared" si="1"/>
        <v>0</v>
      </c>
    </row>
    <row r="111" spans="1:6" ht="15" customHeight="1" x14ac:dyDescent="0.2">
      <c r="A111" s="19"/>
      <c r="B111" s="36" t="s">
        <v>46</v>
      </c>
      <c r="C111" s="34" t="s">
        <v>4</v>
      </c>
      <c r="D111" s="68">
        <v>1</v>
      </c>
      <c r="E111" s="35"/>
      <c r="F111" s="24">
        <f t="shared" si="1"/>
        <v>0</v>
      </c>
    </row>
    <row r="112" spans="1:6" ht="15" customHeight="1" x14ac:dyDescent="0.2">
      <c r="A112" s="19"/>
      <c r="B112" s="59" t="s">
        <v>44</v>
      </c>
      <c r="C112" s="38" t="s">
        <v>7</v>
      </c>
      <c r="D112" s="52">
        <f>9.87*2.7</f>
        <v>26.649000000000001</v>
      </c>
      <c r="E112" s="35"/>
      <c r="F112" s="24">
        <f t="shared" si="1"/>
        <v>0</v>
      </c>
    </row>
    <row r="113" spans="1:6" ht="15" customHeight="1" x14ac:dyDescent="0.2">
      <c r="A113" s="19"/>
      <c r="B113" s="59" t="s">
        <v>45</v>
      </c>
      <c r="C113" s="38" t="s">
        <v>7</v>
      </c>
      <c r="D113" s="52">
        <v>26.65</v>
      </c>
      <c r="E113" s="35"/>
      <c r="F113" s="24">
        <f t="shared" si="1"/>
        <v>0</v>
      </c>
    </row>
    <row r="114" spans="1:6" ht="15" customHeight="1" x14ac:dyDescent="0.2">
      <c r="A114" s="19"/>
      <c r="B114" s="59" t="s">
        <v>15</v>
      </c>
      <c r="C114" s="33" t="s">
        <v>4</v>
      </c>
      <c r="D114" s="52">
        <v>20</v>
      </c>
      <c r="E114" s="35"/>
      <c r="F114" s="24">
        <f t="shared" si="1"/>
        <v>0</v>
      </c>
    </row>
    <row r="115" spans="1:6" ht="15" customHeight="1" x14ac:dyDescent="0.2">
      <c r="A115" s="19"/>
      <c r="B115" s="59" t="s">
        <v>38</v>
      </c>
      <c r="C115" s="33" t="s">
        <v>7</v>
      </c>
      <c r="D115" s="52">
        <f>31.8+9.6+4.4</f>
        <v>45.8</v>
      </c>
      <c r="E115" s="35"/>
      <c r="F115" s="24">
        <f t="shared" si="1"/>
        <v>0</v>
      </c>
    </row>
    <row r="116" spans="1:6" ht="15" customHeight="1" x14ac:dyDescent="0.2">
      <c r="A116" s="19"/>
      <c r="B116" s="59" t="s">
        <v>152</v>
      </c>
      <c r="C116" s="33" t="s">
        <v>7</v>
      </c>
      <c r="D116" s="52">
        <v>45.8</v>
      </c>
      <c r="E116" s="41"/>
      <c r="F116" s="24">
        <f t="shared" si="1"/>
        <v>0</v>
      </c>
    </row>
    <row r="117" spans="1:6" ht="15" customHeight="1" x14ac:dyDescent="0.2">
      <c r="A117" s="19"/>
      <c r="B117" s="59" t="s">
        <v>39</v>
      </c>
      <c r="C117" s="33" t="s">
        <v>7</v>
      </c>
      <c r="D117" s="52">
        <f>66.8-9.61</f>
        <v>57.19</v>
      </c>
      <c r="E117" s="41"/>
      <c r="F117" s="24">
        <f t="shared" si="1"/>
        <v>0</v>
      </c>
    </row>
    <row r="118" spans="1:6" ht="15" customHeight="1" x14ac:dyDescent="0.2">
      <c r="A118" s="19"/>
      <c r="B118" s="42" t="s">
        <v>40</v>
      </c>
      <c r="C118" s="33" t="s">
        <v>7</v>
      </c>
      <c r="D118" s="52">
        <v>55</v>
      </c>
      <c r="E118" s="44"/>
      <c r="F118" s="24">
        <f t="shared" si="1"/>
        <v>0</v>
      </c>
    </row>
    <row r="119" spans="1:6" ht="15" customHeight="1" x14ac:dyDescent="0.2">
      <c r="A119" s="19"/>
      <c r="B119" s="59" t="s">
        <v>52</v>
      </c>
      <c r="C119" s="33" t="s">
        <v>7</v>
      </c>
      <c r="D119" s="54">
        <v>66.819999999999993</v>
      </c>
      <c r="E119" s="35"/>
      <c r="F119" s="24">
        <f t="shared" si="1"/>
        <v>0</v>
      </c>
    </row>
    <row r="120" spans="1:6" ht="15" customHeight="1" x14ac:dyDescent="0.2">
      <c r="A120" s="19"/>
      <c r="B120" s="59" t="s">
        <v>53</v>
      </c>
      <c r="C120" s="33" t="s">
        <v>3</v>
      </c>
      <c r="D120" s="54">
        <v>50</v>
      </c>
      <c r="E120" s="35"/>
      <c r="F120" s="24">
        <f t="shared" si="1"/>
        <v>0</v>
      </c>
    </row>
    <row r="121" spans="1:6" ht="15" customHeight="1" x14ac:dyDescent="0.2">
      <c r="A121" s="19"/>
      <c r="B121" s="59" t="s">
        <v>54</v>
      </c>
      <c r="C121" s="33" t="s">
        <v>7</v>
      </c>
      <c r="D121" s="54">
        <v>66.819999999999993</v>
      </c>
      <c r="E121" s="35"/>
      <c r="F121" s="24">
        <f t="shared" si="1"/>
        <v>0</v>
      </c>
    </row>
    <row r="122" spans="1:6" ht="15" customHeight="1" x14ac:dyDescent="0.2">
      <c r="A122" s="19"/>
      <c r="B122" s="59" t="s">
        <v>42</v>
      </c>
      <c r="C122" s="33" t="s">
        <v>3</v>
      </c>
      <c r="D122" s="54">
        <v>100</v>
      </c>
      <c r="E122" s="35"/>
      <c r="F122" s="24">
        <f t="shared" si="1"/>
        <v>0</v>
      </c>
    </row>
    <row r="123" spans="1:6" ht="15" customHeight="1" x14ac:dyDescent="0.2">
      <c r="A123" s="19"/>
      <c r="B123" s="59" t="s">
        <v>55</v>
      </c>
      <c r="C123" s="33" t="s">
        <v>7</v>
      </c>
      <c r="D123" s="54">
        <v>66.819999999999993</v>
      </c>
      <c r="E123" s="35"/>
      <c r="F123" s="24">
        <f t="shared" si="1"/>
        <v>0</v>
      </c>
    </row>
    <row r="124" spans="1:6" ht="15" customHeight="1" x14ac:dyDescent="0.2">
      <c r="A124" s="19"/>
      <c r="B124" s="59" t="s">
        <v>151</v>
      </c>
      <c r="C124" s="33" t="s">
        <v>3</v>
      </c>
      <c r="D124" s="54">
        <v>66.819999999999993</v>
      </c>
      <c r="E124" s="35"/>
      <c r="F124" s="24">
        <f t="shared" si="1"/>
        <v>0</v>
      </c>
    </row>
    <row r="125" spans="1:6" ht="15" customHeight="1" x14ac:dyDescent="0.2">
      <c r="A125" s="19"/>
      <c r="B125" s="59" t="s">
        <v>41</v>
      </c>
      <c r="C125" s="33" t="s">
        <v>3</v>
      </c>
      <c r="D125" s="54">
        <v>50</v>
      </c>
      <c r="E125" s="35"/>
      <c r="F125" s="24">
        <f t="shared" si="1"/>
        <v>0</v>
      </c>
    </row>
    <row r="126" spans="1:6" ht="15" customHeight="1" x14ac:dyDescent="0.2">
      <c r="A126" s="19"/>
      <c r="B126" s="45" t="s">
        <v>119</v>
      </c>
      <c r="C126" s="46" t="s">
        <v>7</v>
      </c>
      <c r="D126" s="47">
        <v>31.81</v>
      </c>
      <c r="E126" s="35"/>
      <c r="F126" s="24">
        <f t="shared" si="1"/>
        <v>0</v>
      </c>
    </row>
    <row r="127" spans="1:6" ht="15" customHeight="1" x14ac:dyDescent="0.2">
      <c r="A127" s="19"/>
      <c r="B127" s="45" t="s">
        <v>116</v>
      </c>
      <c r="C127" s="46" t="s">
        <v>7</v>
      </c>
      <c r="D127" s="47">
        <v>31.81</v>
      </c>
      <c r="E127" s="35"/>
      <c r="F127" s="24">
        <f t="shared" si="1"/>
        <v>0</v>
      </c>
    </row>
    <row r="128" spans="1:6" ht="15" customHeight="1" x14ac:dyDescent="0.2">
      <c r="A128" s="19"/>
      <c r="B128" s="45" t="s">
        <v>118</v>
      </c>
      <c r="C128" s="46" t="s">
        <v>7</v>
      </c>
      <c r="D128" s="47">
        <v>31.81</v>
      </c>
      <c r="E128" s="35"/>
      <c r="F128" s="24">
        <f t="shared" si="1"/>
        <v>0</v>
      </c>
    </row>
    <row r="129" spans="1:6" ht="15" customHeight="1" x14ac:dyDescent="0.2">
      <c r="A129" s="19"/>
      <c r="B129" s="45" t="s">
        <v>117</v>
      </c>
      <c r="C129" s="46" t="s">
        <v>7</v>
      </c>
      <c r="D129" s="47">
        <v>31.81</v>
      </c>
      <c r="E129" s="35"/>
      <c r="F129" s="24">
        <f t="shared" si="1"/>
        <v>0</v>
      </c>
    </row>
    <row r="130" spans="1:6" ht="15" customHeight="1" x14ac:dyDescent="0.2">
      <c r="A130" s="19"/>
      <c r="B130" s="45" t="s">
        <v>24</v>
      </c>
      <c r="C130" s="46" t="s">
        <v>7</v>
      </c>
      <c r="D130" s="47">
        <v>4.5</v>
      </c>
      <c r="E130" s="35"/>
      <c r="F130" s="24">
        <f t="shared" si="1"/>
        <v>0</v>
      </c>
    </row>
    <row r="131" spans="1:6" ht="15" customHeight="1" x14ac:dyDescent="0.2">
      <c r="A131" s="19"/>
      <c r="B131" s="45" t="s">
        <v>120</v>
      </c>
      <c r="C131" s="46" t="s">
        <v>3</v>
      </c>
      <c r="D131" s="47">
        <v>34.5</v>
      </c>
      <c r="E131" s="35"/>
      <c r="F131" s="24">
        <f t="shared" si="1"/>
        <v>0</v>
      </c>
    </row>
    <row r="132" spans="1:6" ht="15" customHeight="1" x14ac:dyDescent="0.2">
      <c r="A132" s="19"/>
      <c r="B132" s="36" t="s">
        <v>16</v>
      </c>
      <c r="C132" s="34" t="s">
        <v>3</v>
      </c>
      <c r="D132" s="54">
        <v>34.5</v>
      </c>
      <c r="E132" s="35"/>
      <c r="F132" s="24">
        <f t="shared" si="1"/>
        <v>0</v>
      </c>
    </row>
    <row r="133" spans="1:6" ht="15" customHeight="1" x14ac:dyDescent="0.2">
      <c r="A133" s="19"/>
      <c r="B133" s="42" t="s">
        <v>26</v>
      </c>
      <c r="C133" s="46" t="s">
        <v>7</v>
      </c>
      <c r="D133" s="52">
        <v>31.81</v>
      </c>
      <c r="E133" s="35"/>
      <c r="F133" s="24">
        <f t="shared" si="1"/>
        <v>0</v>
      </c>
    </row>
    <row r="134" spans="1:6" ht="15" customHeight="1" x14ac:dyDescent="0.2">
      <c r="A134" s="19"/>
      <c r="B134" s="75" t="s">
        <v>61</v>
      </c>
      <c r="C134" s="72"/>
      <c r="D134" s="76"/>
      <c r="E134" s="35"/>
      <c r="F134" s="24">
        <f t="shared" ref="F134:F187" si="2">D134*E134</f>
        <v>0</v>
      </c>
    </row>
    <row r="135" spans="1:6" ht="15" customHeight="1" x14ac:dyDescent="0.2">
      <c r="A135" s="19"/>
      <c r="B135" s="71" t="s">
        <v>165</v>
      </c>
      <c r="C135" s="72" t="s">
        <v>62</v>
      </c>
      <c r="D135" s="76">
        <v>80</v>
      </c>
      <c r="E135" s="74"/>
      <c r="F135" s="24">
        <f t="shared" si="2"/>
        <v>0</v>
      </c>
    </row>
    <row r="136" spans="1:6" ht="15" customHeight="1" x14ac:dyDescent="0.2">
      <c r="A136" s="19"/>
      <c r="B136" s="71" t="s">
        <v>63</v>
      </c>
      <c r="C136" s="72" t="s">
        <v>148</v>
      </c>
      <c r="D136" s="76">
        <v>80</v>
      </c>
      <c r="E136" s="74"/>
      <c r="F136" s="24">
        <f t="shared" si="2"/>
        <v>0</v>
      </c>
    </row>
    <row r="137" spans="1:6" ht="15" customHeight="1" x14ac:dyDescent="0.2">
      <c r="A137" s="19"/>
      <c r="B137" s="71" t="s">
        <v>64</v>
      </c>
      <c r="C137" s="72" t="s">
        <v>65</v>
      </c>
      <c r="D137" s="73">
        <v>40</v>
      </c>
      <c r="E137" s="74"/>
      <c r="F137" s="24">
        <f t="shared" si="2"/>
        <v>0</v>
      </c>
    </row>
    <row r="138" spans="1:6" ht="15" customHeight="1" x14ac:dyDescent="0.2">
      <c r="A138" s="19"/>
      <c r="B138" s="26" t="s">
        <v>78</v>
      </c>
      <c r="C138" s="46" t="s">
        <v>148</v>
      </c>
      <c r="D138" s="47">
        <v>2</v>
      </c>
      <c r="E138" s="56"/>
      <c r="F138" s="24">
        <f t="shared" si="2"/>
        <v>0</v>
      </c>
    </row>
    <row r="139" spans="1:6" ht="15" customHeight="1" x14ac:dyDescent="0.2">
      <c r="A139" s="19"/>
      <c r="B139" s="59" t="s">
        <v>56</v>
      </c>
      <c r="C139" s="77" t="s">
        <v>148</v>
      </c>
      <c r="D139" s="77">
        <v>80</v>
      </c>
      <c r="E139" s="29"/>
      <c r="F139" s="24">
        <f t="shared" si="2"/>
        <v>0</v>
      </c>
    </row>
    <row r="140" spans="1:6" ht="15" customHeight="1" x14ac:dyDescent="0.2">
      <c r="A140" s="19"/>
      <c r="B140" s="78" t="s">
        <v>121</v>
      </c>
      <c r="C140" s="79"/>
      <c r="D140" s="79"/>
      <c r="E140" s="80"/>
      <c r="F140" s="24">
        <f t="shared" si="2"/>
        <v>0</v>
      </c>
    </row>
    <row r="141" spans="1:6" ht="15" customHeight="1" x14ac:dyDescent="0.2">
      <c r="A141" s="19"/>
      <c r="B141" s="71" t="s">
        <v>92</v>
      </c>
      <c r="C141" s="79" t="s">
        <v>3</v>
      </c>
      <c r="D141" s="79">
        <v>300</v>
      </c>
      <c r="E141" s="80"/>
      <c r="F141" s="24">
        <f t="shared" si="2"/>
        <v>0</v>
      </c>
    </row>
    <row r="142" spans="1:6" ht="15" customHeight="1" x14ac:dyDescent="0.2">
      <c r="A142" s="19"/>
      <c r="B142" s="71" t="s">
        <v>93</v>
      </c>
      <c r="C142" s="79" t="s">
        <v>4</v>
      </c>
      <c r="D142" s="79">
        <v>230</v>
      </c>
      <c r="E142" s="80"/>
      <c r="F142" s="24">
        <f t="shared" si="2"/>
        <v>0</v>
      </c>
    </row>
    <row r="143" spans="1:6" ht="15" customHeight="1" x14ac:dyDescent="0.2">
      <c r="A143" s="19"/>
      <c r="B143" s="71" t="s">
        <v>94</v>
      </c>
      <c r="C143" s="79" t="s">
        <v>4</v>
      </c>
      <c r="D143" s="79">
        <v>230</v>
      </c>
      <c r="E143" s="80"/>
      <c r="F143" s="24">
        <f t="shared" si="2"/>
        <v>0</v>
      </c>
    </row>
    <row r="144" spans="1:6" ht="15" customHeight="1" x14ac:dyDescent="0.2">
      <c r="A144" s="19"/>
      <c r="B144" s="71" t="s">
        <v>95</v>
      </c>
      <c r="C144" s="79" t="s">
        <v>3</v>
      </c>
      <c r="D144" s="79">
        <v>3000</v>
      </c>
      <c r="E144" s="80"/>
      <c r="F144" s="24">
        <f t="shared" si="2"/>
        <v>0</v>
      </c>
    </row>
    <row r="145" spans="1:6" ht="15" customHeight="1" x14ac:dyDescent="0.2">
      <c r="A145" s="19"/>
      <c r="B145" s="71" t="s">
        <v>96</v>
      </c>
      <c r="C145" s="79" t="s">
        <v>3</v>
      </c>
      <c r="D145" s="79">
        <v>160</v>
      </c>
      <c r="E145" s="80"/>
      <c r="F145" s="24">
        <f t="shared" si="2"/>
        <v>0</v>
      </c>
    </row>
    <row r="146" spans="1:6" ht="15" customHeight="1" x14ac:dyDescent="0.2">
      <c r="A146" s="19"/>
      <c r="B146" s="71" t="s">
        <v>97</v>
      </c>
      <c r="C146" s="79" t="s">
        <v>3</v>
      </c>
      <c r="D146" s="79">
        <v>100</v>
      </c>
      <c r="E146" s="80"/>
      <c r="F146" s="24">
        <f t="shared" si="2"/>
        <v>0</v>
      </c>
    </row>
    <row r="147" spans="1:6" ht="15" customHeight="1" x14ac:dyDescent="0.2">
      <c r="A147" s="19"/>
      <c r="B147" s="71" t="s">
        <v>98</v>
      </c>
      <c r="C147" s="79" t="s">
        <v>3</v>
      </c>
      <c r="D147" s="79">
        <v>850</v>
      </c>
      <c r="E147" s="80"/>
      <c r="F147" s="24">
        <f t="shared" si="2"/>
        <v>0</v>
      </c>
    </row>
    <row r="148" spans="1:6" ht="15" customHeight="1" x14ac:dyDescent="0.2">
      <c r="A148" s="19"/>
      <c r="B148" s="71" t="s">
        <v>99</v>
      </c>
      <c r="C148" s="79" t="s">
        <v>4</v>
      </c>
      <c r="D148" s="79">
        <v>3</v>
      </c>
      <c r="E148" s="80"/>
      <c r="F148" s="24">
        <f t="shared" si="2"/>
        <v>0</v>
      </c>
    </row>
    <row r="149" spans="1:6" ht="15" customHeight="1" x14ac:dyDescent="0.2">
      <c r="A149" s="19"/>
      <c r="B149" s="71" t="s">
        <v>100</v>
      </c>
      <c r="C149" s="79" t="s">
        <v>4</v>
      </c>
      <c r="D149" s="79">
        <v>2</v>
      </c>
      <c r="E149" s="80"/>
      <c r="F149" s="24">
        <f t="shared" si="2"/>
        <v>0</v>
      </c>
    </row>
    <row r="150" spans="1:6" ht="15" customHeight="1" x14ac:dyDescent="0.2">
      <c r="A150" s="19"/>
      <c r="B150" s="71" t="s">
        <v>101</v>
      </c>
      <c r="C150" s="79" t="s">
        <v>4</v>
      </c>
      <c r="D150" s="79">
        <v>1</v>
      </c>
      <c r="E150" s="80"/>
      <c r="F150" s="24">
        <f t="shared" si="2"/>
        <v>0</v>
      </c>
    </row>
    <row r="151" spans="1:6" ht="15" customHeight="1" x14ac:dyDescent="0.2">
      <c r="A151" s="19"/>
      <c r="B151" s="71" t="s">
        <v>102</v>
      </c>
      <c r="C151" s="79" t="s">
        <v>4</v>
      </c>
      <c r="D151" s="79">
        <v>30</v>
      </c>
      <c r="E151" s="80"/>
      <c r="F151" s="24">
        <f t="shared" si="2"/>
        <v>0</v>
      </c>
    </row>
    <row r="152" spans="1:6" ht="15" customHeight="1" x14ac:dyDescent="0.2">
      <c r="A152" s="19"/>
      <c r="B152" s="71" t="s">
        <v>103</v>
      </c>
      <c r="C152" s="79" t="s">
        <v>4</v>
      </c>
      <c r="D152" s="79">
        <v>40</v>
      </c>
      <c r="E152" s="80"/>
      <c r="F152" s="24">
        <f t="shared" si="2"/>
        <v>0</v>
      </c>
    </row>
    <row r="153" spans="1:6" ht="15" customHeight="1" x14ac:dyDescent="0.2">
      <c r="A153" s="19"/>
      <c r="B153" s="71" t="s">
        <v>104</v>
      </c>
      <c r="C153" s="79" t="s">
        <v>4</v>
      </c>
      <c r="D153" s="79">
        <v>10</v>
      </c>
      <c r="E153" s="80"/>
      <c r="F153" s="24">
        <f t="shared" si="2"/>
        <v>0</v>
      </c>
    </row>
    <row r="154" spans="1:6" ht="15" customHeight="1" x14ac:dyDescent="0.2">
      <c r="A154" s="19"/>
      <c r="B154" s="71" t="s">
        <v>105</v>
      </c>
      <c r="C154" s="79" t="s">
        <v>4</v>
      </c>
      <c r="D154" s="79">
        <v>50</v>
      </c>
      <c r="E154" s="80"/>
      <c r="F154" s="24">
        <f t="shared" si="2"/>
        <v>0</v>
      </c>
    </row>
    <row r="155" spans="1:6" ht="15" customHeight="1" x14ac:dyDescent="0.2">
      <c r="A155" s="19"/>
      <c r="B155" s="71" t="s">
        <v>106</v>
      </c>
      <c r="C155" s="79" t="s">
        <v>4</v>
      </c>
      <c r="D155" s="79">
        <v>30</v>
      </c>
      <c r="E155" s="80"/>
      <c r="F155" s="24">
        <f t="shared" si="2"/>
        <v>0</v>
      </c>
    </row>
    <row r="156" spans="1:6" ht="15" customHeight="1" x14ac:dyDescent="0.2">
      <c r="A156" s="19"/>
      <c r="B156" s="71" t="s">
        <v>107</v>
      </c>
      <c r="C156" s="79" t="s">
        <v>4</v>
      </c>
      <c r="D156" s="79">
        <v>20</v>
      </c>
      <c r="E156" s="80"/>
      <c r="F156" s="24">
        <f t="shared" si="2"/>
        <v>0</v>
      </c>
    </row>
    <row r="157" spans="1:6" ht="15" customHeight="1" x14ac:dyDescent="0.2">
      <c r="A157" s="19"/>
      <c r="B157" s="71" t="s">
        <v>108</v>
      </c>
      <c r="C157" s="79" t="s">
        <v>4</v>
      </c>
      <c r="D157" s="79">
        <v>30</v>
      </c>
      <c r="E157" s="80"/>
      <c r="F157" s="24">
        <f t="shared" si="2"/>
        <v>0</v>
      </c>
    </row>
    <row r="158" spans="1:6" ht="15" customHeight="1" x14ac:dyDescent="0.2">
      <c r="A158" s="19"/>
      <c r="B158" s="71" t="s">
        <v>109</v>
      </c>
      <c r="C158" s="79" t="s">
        <v>4</v>
      </c>
      <c r="D158" s="79">
        <v>14</v>
      </c>
      <c r="E158" s="80"/>
      <c r="F158" s="24">
        <f t="shared" si="2"/>
        <v>0</v>
      </c>
    </row>
    <row r="159" spans="1:6" ht="15" customHeight="1" x14ac:dyDescent="0.2">
      <c r="A159" s="19"/>
      <c r="B159" s="71" t="s">
        <v>110</v>
      </c>
      <c r="C159" s="79" t="s">
        <v>4</v>
      </c>
      <c r="D159" s="79">
        <v>3</v>
      </c>
      <c r="E159" s="80"/>
      <c r="F159" s="24">
        <f t="shared" si="2"/>
        <v>0</v>
      </c>
    </row>
    <row r="160" spans="1:6" ht="15" customHeight="1" x14ac:dyDescent="0.2">
      <c r="A160" s="19"/>
      <c r="B160" s="71" t="s">
        <v>111</v>
      </c>
      <c r="C160" s="79" t="s">
        <v>4</v>
      </c>
      <c r="D160" s="79">
        <v>210</v>
      </c>
      <c r="E160" s="80"/>
      <c r="F160" s="24">
        <f t="shared" si="2"/>
        <v>0</v>
      </c>
    </row>
    <row r="161" spans="1:6" ht="15" customHeight="1" x14ac:dyDescent="0.2">
      <c r="A161" s="19"/>
      <c r="B161" s="78" t="s">
        <v>122</v>
      </c>
      <c r="C161" s="79"/>
      <c r="D161" s="79"/>
      <c r="E161" s="80"/>
      <c r="F161" s="24">
        <f t="shared" si="2"/>
        <v>0</v>
      </c>
    </row>
    <row r="162" spans="1:6" ht="15" customHeight="1" x14ac:dyDescent="0.2">
      <c r="A162" s="19"/>
      <c r="B162" s="75" t="s">
        <v>123</v>
      </c>
      <c r="C162" s="79"/>
      <c r="D162" s="79"/>
      <c r="E162" s="80"/>
      <c r="F162" s="24">
        <f t="shared" si="2"/>
        <v>0</v>
      </c>
    </row>
    <row r="163" spans="1:6" ht="15" customHeight="1" x14ac:dyDescent="0.2">
      <c r="A163" s="19"/>
      <c r="B163" s="71" t="s">
        <v>124</v>
      </c>
      <c r="C163" s="79" t="s">
        <v>88</v>
      </c>
      <c r="D163" s="79">
        <v>368</v>
      </c>
      <c r="E163" s="80"/>
      <c r="F163" s="24">
        <f t="shared" si="2"/>
        <v>0</v>
      </c>
    </row>
    <row r="164" spans="1:6" ht="15" customHeight="1" x14ac:dyDescent="0.2">
      <c r="A164" s="19"/>
      <c r="B164" s="71" t="s">
        <v>125</v>
      </c>
      <c r="C164" s="79" t="s">
        <v>88</v>
      </c>
      <c r="D164" s="79">
        <v>360</v>
      </c>
      <c r="E164" s="80"/>
      <c r="F164" s="24">
        <f t="shared" si="2"/>
        <v>0</v>
      </c>
    </row>
    <row r="165" spans="1:6" ht="15" customHeight="1" x14ac:dyDescent="0.2">
      <c r="A165" s="19"/>
      <c r="B165" s="71" t="s">
        <v>126</v>
      </c>
      <c r="C165" s="79" t="s">
        <v>59</v>
      </c>
      <c r="D165" s="79">
        <v>12</v>
      </c>
      <c r="E165" s="80"/>
      <c r="F165" s="24">
        <f t="shared" si="2"/>
        <v>0</v>
      </c>
    </row>
    <row r="166" spans="1:6" ht="15" customHeight="1" x14ac:dyDescent="0.2">
      <c r="A166" s="19"/>
      <c r="B166" s="71" t="s">
        <v>127</v>
      </c>
      <c r="C166" s="79" t="s">
        <v>59</v>
      </c>
      <c r="D166" s="79">
        <v>1</v>
      </c>
      <c r="E166" s="80"/>
      <c r="F166" s="24">
        <f t="shared" si="2"/>
        <v>0</v>
      </c>
    </row>
    <row r="167" spans="1:6" ht="15" customHeight="1" x14ac:dyDescent="0.2">
      <c r="A167" s="19"/>
      <c r="B167" s="71" t="s">
        <v>128</v>
      </c>
      <c r="C167" s="79" t="s">
        <v>89</v>
      </c>
      <c r="D167" s="79">
        <v>1</v>
      </c>
      <c r="E167" s="80"/>
      <c r="F167" s="24">
        <f t="shared" si="2"/>
        <v>0</v>
      </c>
    </row>
    <row r="168" spans="1:6" ht="15" customHeight="1" x14ac:dyDescent="0.2">
      <c r="A168" s="19"/>
      <c r="B168" s="71" t="s">
        <v>129</v>
      </c>
      <c r="C168" s="79" t="s">
        <v>89</v>
      </c>
      <c r="D168" s="79">
        <v>1</v>
      </c>
      <c r="E168" s="80"/>
      <c r="F168" s="24">
        <f t="shared" si="2"/>
        <v>0</v>
      </c>
    </row>
    <row r="169" spans="1:6" ht="15" customHeight="1" x14ac:dyDescent="0.2">
      <c r="A169" s="19"/>
      <c r="B169" s="71" t="s">
        <v>130</v>
      </c>
      <c r="C169" s="79" t="s">
        <v>89</v>
      </c>
      <c r="D169" s="79">
        <v>1</v>
      </c>
      <c r="E169" s="80"/>
      <c r="F169" s="24">
        <f t="shared" si="2"/>
        <v>0</v>
      </c>
    </row>
    <row r="170" spans="1:6" ht="15" customHeight="1" x14ac:dyDescent="0.2">
      <c r="A170" s="19"/>
      <c r="B170" s="75" t="s">
        <v>131</v>
      </c>
      <c r="C170" s="79"/>
      <c r="D170" s="79"/>
      <c r="E170" s="80"/>
      <c r="F170" s="24">
        <f t="shared" si="2"/>
        <v>0</v>
      </c>
    </row>
    <row r="171" spans="1:6" ht="15" customHeight="1" x14ac:dyDescent="0.2">
      <c r="A171" s="19"/>
      <c r="B171" s="71" t="s">
        <v>132</v>
      </c>
      <c r="C171" s="79" t="s">
        <v>7</v>
      </c>
      <c r="D171" s="79">
        <v>35</v>
      </c>
      <c r="E171" s="80"/>
      <c r="F171" s="24">
        <f t="shared" si="2"/>
        <v>0</v>
      </c>
    </row>
    <row r="172" spans="1:6" ht="15" customHeight="1" x14ac:dyDescent="0.2">
      <c r="A172" s="19"/>
      <c r="B172" s="71" t="s">
        <v>133</v>
      </c>
      <c r="C172" s="79" t="s">
        <v>59</v>
      </c>
      <c r="D172" s="79">
        <v>1</v>
      </c>
      <c r="E172" s="80"/>
      <c r="F172" s="24">
        <f t="shared" si="2"/>
        <v>0</v>
      </c>
    </row>
    <row r="173" spans="1:6" ht="15" customHeight="1" x14ac:dyDescent="0.2">
      <c r="A173" s="19"/>
      <c r="B173" s="71" t="s">
        <v>130</v>
      </c>
      <c r="C173" s="79" t="s">
        <v>89</v>
      </c>
      <c r="D173" s="79">
        <v>1</v>
      </c>
      <c r="E173" s="80"/>
      <c r="F173" s="24">
        <f t="shared" si="2"/>
        <v>0</v>
      </c>
    </row>
    <row r="174" spans="1:6" ht="15" customHeight="1" x14ac:dyDescent="0.2">
      <c r="A174" s="19"/>
      <c r="B174" s="75" t="s">
        <v>134</v>
      </c>
      <c r="C174" s="79"/>
      <c r="D174" s="79"/>
      <c r="E174" s="80"/>
      <c r="F174" s="24">
        <f t="shared" si="2"/>
        <v>0</v>
      </c>
    </row>
    <row r="175" spans="1:6" ht="15" customHeight="1" x14ac:dyDescent="0.2">
      <c r="A175" s="19"/>
      <c r="B175" s="71" t="s">
        <v>135</v>
      </c>
      <c r="C175" s="79" t="s">
        <v>147</v>
      </c>
      <c r="D175" s="79">
        <v>9</v>
      </c>
      <c r="E175" s="80"/>
      <c r="F175" s="24">
        <f t="shared" si="2"/>
        <v>0</v>
      </c>
    </row>
    <row r="176" spans="1:6" ht="15" customHeight="1" x14ac:dyDescent="0.2">
      <c r="A176" s="19"/>
      <c r="B176" s="71" t="s">
        <v>136</v>
      </c>
      <c r="C176" s="79" t="s">
        <v>88</v>
      </c>
      <c r="D176" s="79">
        <v>160</v>
      </c>
      <c r="E176" s="80"/>
      <c r="F176" s="24">
        <f t="shared" si="2"/>
        <v>0</v>
      </c>
    </row>
    <row r="177" spans="1:6" ht="15" customHeight="1" x14ac:dyDescent="0.2">
      <c r="A177" s="19"/>
      <c r="B177" s="71" t="s">
        <v>125</v>
      </c>
      <c r="C177" s="79" t="s">
        <v>88</v>
      </c>
      <c r="D177" s="79">
        <v>160</v>
      </c>
      <c r="E177" s="80"/>
      <c r="F177" s="24">
        <f t="shared" si="2"/>
        <v>0</v>
      </c>
    </row>
    <row r="178" spans="1:6" ht="15" customHeight="1" x14ac:dyDescent="0.2">
      <c r="A178" s="19"/>
      <c r="B178" s="71" t="s">
        <v>137</v>
      </c>
      <c r="C178" s="79" t="s">
        <v>3</v>
      </c>
      <c r="D178" s="79">
        <v>20</v>
      </c>
      <c r="E178" s="80"/>
      <c r="F178" s="24">
        <f t="shared" si="2"/>
        <v>0</v>
      </c>
    </row>
    <row r="179" spans="1:6" ht="15" customHeight="1" x14ac:dyDescent="0.2">
      <c r="A179" s="19"/>
      <c r="B179" s="71" t="s">
        <v>138</v>
      </c>
      <c r="C179" s="79" t="s">
        <v>90</v>
      </c>
      <c r="D179" s="79">
        <v>1</v>
      </c>
      <c r="E179" s="80"/>
      <c r="F179" s="24">
        <f t="shared" si="2"/>
        <v>0</v>
      </c>
    </row>
    <row r="180" spans="1:6" ht="15" customHeight="1" x14ac:dyDescent="0.2">
      <c r="A180" s="19"/>
      <c r="B180" s="71" t="s">
        <v>139</v>
      </c>
      <c r="C180" s="79" t="s">
        <v>59</v>
      </c>
      <c r="D180" s="79">
        <v>2</v>
      </c>
      <c r="E180" s="80"/>
      <c r="F180" s="24">
        <f t="shared" si="2"/>
        <v>0</v>
      </c>
    </row>
    <row r="181" spans="1:6" ht="15" customHeight="1" x14ac:dyDescent="0.2">
      <c r="A181" s="19"/>
      <c r="B181" s="71" t="s">
        <v>140</v>
      </c>
      <c r="C181" s="79" t="s">
        <v>59</v>
      </c>
      <c r="D181" s="79">
        <v>4</v>
      </c>
      <c r="E181" s="80"/>
      <c r="F181" s="24">
        <f t="shared" si="2"/>
        <v>0</v>
      </c>
    </row>
    <row r="182" spans="1:6" ht="15" customHeight="1" x14ac:dyDescent="0.2">
      <c r="A182" s="19"/>
      <c r="B182" s="71" t="s">
        <v>141</v>
      </c>
      <c r="C182" s="79" t="s">
        <v>59</v>
      </c>
      <c r="D182" s="79">
        <v>2</v>
      </c>
      <c r="E182" s="80"/>
      <c r="F182" s="24">
        <f t="shared" si="2"/>
        <v>0</v>
      </c>
    </row>
    <row r="183" spans="1:6" ht="15" customHeight="1" x14ac:dyDescent="0.2">
      <c r="A183" s="19"/>
      <c r="B183" s="75" t="s">
        <v>146</v>
      </c>
      <c r="C183" s="79"/>
      <c r="D183" s="79"/>
      <c r="E183" s="80"/>
      <c r="F183" s="24">
        <f t="shared" si="2"/>
        <v>0</v>
      </c>
    </row>
    <row r="184" spans="1:6" ht="15" customHeight="1" x14ac:dyDescent="0.2">
      <c r="A184" s="19"/>
      <c r="B184" s="71" t="s">
        <v>142</v>
      </c>
      <c r="C184" s="79" t="s">
        <v>147</v>
      </c>
      <c r="D184" s="79">
        <v>9</v>
      </c>
      <c r="E184" s="80"/>
      <c r="F184" s="24">
        <f t="shared" si="2"/>
        <v>0</v>
      </c>
    </row>
    <row r="185" spans="1:6" ht="15" customHeight="1" x14ac:dyDescent="0.2">
      <c r="A185" s="19"/>
      <c r="B185" s="71" t="s">
        <v>143</v>
      </c>
      <c r="C185" s="79" t="s">
        <v>88</v>
      </c>
      <c r="D185" s="79">
        <v>84</v>
      </c>
      <c r="E185" s="80"/>
      <c r="F185" s="24">
        <f t="shared" si="2"/>
        <v>0</v>
      </c>
    </row>
    <row r="186" spans="1:6" ht="15" customHeight="1" x14ac:dyDescent="0.2">
      <c r="A186" s="19"/>
      <c r="B186" s="71" t="s">
        <v>130</v>
      </c>
      <c r="C186" s="79" t="s">
        <v>88</v>
      </c>
      <c r="D186" s="79">
        <v>20</v>
      </c>
      <c r="E186" s="80"/>
      <c r="F186" s="24">
        <f t="shared" si="2"/>
        <v>0</v>
      </c>
    </row>
    <row r="187" spans="1:6" ht="15" customHeight="1" x14ac:dyDescent="0.2">
      <c r="A187" s="19"/>
      <c r="B187" s="71" t="s">
        <v>144</v>
      </c>
      <c r="C187" s="79" t="s">
        <v>59</v>
      </c>
      <c r="D187" s="79">
        <v>7</v>
      </c>
      <c r="E187" s="80"/>
      <c r="F187" s="24">
        <f t="shared" si="2"/>
        <v>0</v>
      </c>
    </row>
    <row r="188" spans="1:6" ht="15" customHeight="1" thickBot="1" x14ac:dyDescent="0.25">
      <c r="A188" s="81"/>
      <c r="B188" s="82" t="s">
        <v>145</v>
      </c>
      <c r="C188" s="83" t="s">
        <v>59</v>
      </c>
      <c r="D188" s="83">
        <v>2</v>
      </c>
      <c r="E188" s="84"/>
      <c r="F188" s="85">
        <f t="shared" ref="F157:F188" si="3">D188*E188</f>
        <v>0</v>
      </c>
    </row>
    <row r="189" spans="1:6" ht="15" customHeight="1" x14ac:dyDescent="0.2">
      <c r="A189" s="86"/>
      <c r="B189" s="89" t="s">
        <v>170</v>
      </c>
      <c r="C189" s="88">
        <f>SUM(F6:F188)</f>
        <v>0</v>
      </c>
      <c r="D189" s="87"/>
      <c r="E189" s="87"/>
      <c r="F189" s="87"/>
    </row>
    <row r="190" spans="1:6" ht="15" customHeight="1" x14ac:dyDescent="0.2">
      <c r="B190" s="90" t="s">
        <v>171</v>
      </c>
      <c r="F190" s="1">
        <f>C189*0.2</f>
        <v>0</v>
      </c>
    </row>
    <row r="191" spans="1:6" ht="15" customHeight="1" x14ac:dyDescent="0.2">
      <c r="B191" s="90" t="s">
        <v>172</v>
      </c>
      <c r="D191" s="91">
        <f>F190+C189</f>
        <v>0</v>
      </c>
      <c r="E191" s="91"/>
      <c r="F191" s="91"/>
    </row>
  </sheetData>
  <mergeCells count="2">
    <mergeCell ref="C189:F189"/>
    <mergeCell ref="D191:F191"/>
  </mergeCells>
  <pageMargins left="0" right="0" top="0" bottom="0" header="0" footer="0.11811023622047245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смарт плаза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</dc:creator>
  <cp:lastModifiedBy>Roman</cp:lastModifiedBy>
  <cp:lastPrinted>2019-08-27T08:47:29Z</cp:lastPrinted>
  <dcterms:created xsi:type="dcterms:W3CDTF">2019-02-20T13:21:46Z</dcterms:created>
  <dcterms:modified xsi:type="dcterms:W3CDTF">2019-08-30T09:23:58Z</dcterms:modified>
</cp:coreProperties>
</file>