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 defaultThemeVersion="124226"/>
  <xr:revisionPtr revIDLastSave="0" documentId="13_ncr:1_{9099AD1F-6BB5-48B4-883B-122D43DEF399}" xr6:coauthVersionLast="43" xr6:coauthVersionMax="43" xr10:uidLastSave="{00000000-0000-0000-0000-000000000000}"/>
  <bookViews>
    <workbookView xWindow="-120" yWindow="-120" windowWidth="29040" windowHeight="15840" tabRatio="942" activeTab="2" xr2:uid="{00000000-000D-0000-FFFF-FFFF00000000}"/>
  </bookViews>
  <sheets>
    <sheet name="Работы нулевого цикла" sheetId="2" r:id="rId1"/>
    <sheet name="Каркас" sheetId="3" r:id="rId2"/>
    <sheet name="Кровля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7" i="2" l="1"/>
  <c r="L35" i="2"/>
  <c r="J34" i="2"/>
  <c r="L34" i="2" s="1"/>
  <c r="F33" i="2"/>
  <c r="L26" i="4"/>
  <c r="L80" i="4"/>
  <c r="D127" i="3"/>
  <c r="J131" i="3" s="1"/>
  <c r="L131" i="3" s="1"/>
  <c r="L134" i="3"/>
  <c r="L133" i="3"/>
  <c r="F132" i="3"/>
  <c r="L129" i="3"/>
  <c r="L128" i="3"/>
  <c r="L126" i="3"/>
  <c r="F125" i="3"/>
  <c r="J124" i="3"/>
  <c r="L124" i="3" s="1"/>
  <c r="J123" i="3"/>
  <c r="L123" i="3" s="1"/>
  <c r="J122" i="3"/>
  <c r="L122" i="3" s="1"/>
  <c r="J121" i="3"/>
  <c r="L121" i="3" s="1"/>
  <c r="L120" i="3"/>
  <c r="L119" i="3"/>
  <c r="F118" i="3"/>
  <c r="J130" i="3" l="1"/>
  <c r="L130" i="3" s="1"/>
  <c r="F127" i="3"/>
  <c r="D102" i="4"/>
  <c r="D100" i="4"/>
  <c r="D97" i="4"/>
  <c r="D85" i="4"/>
  <c r="J72" i="4"/>
  <c r="L72" i="4" s="1"/>
  <c r="F71" i="4"/>
  <c r="D77" i="4"/>
  <c r="F77" i="4" s="1"/>
  <c r="D65" i="4"/>
  <c r="D61" i="4"/>
  <c r="D57" i="4"/>
  <c r="L76" i="4"/>
  <c r="F85" i="4"/>
  <c r="F73" i="4"/>
  <c r="F68" i="4"/>
  <c r="J127" i="4"/>
  <c r="L127" i="4" s="1"/>
  <c r="J131" i="4"/>
  <c r="L131" i="4" s="1"/>
  <c r="J130" i="4"/>
  <c r="L130" i="4" s="1"/>
  <c r="J129" i="4"/>
  <c r="L129" i="4" s="1"/>
  <c r="J128" i="4"/>
  <c r="L128" i="4" s="1"/>
  <c r="F126" i="4"/>
  <c r="L124" i="4"/>
  <c r="L123" i="4"/>
  <c r="L122" i="4"/>
  <c r="L121" i="4"/>
  <c r="F120" i="4"/>
  <c r="J125" i="4" l="1"/>
  <c r="L125" i="4" s="1"/>
  <c r="J45" i="4"/>
  <c r="L45" i="4" s="1"/>
  <c r="D37" i="4"/>
  <c r="F37" i="4" s="1"/>
  <c r="L43" i="4"/>
  <c r="L42" i="4"/>
  <c r="L41" i="4"/>
  <c r="L40" i="4"/>
  <c r="L39" i="4"/>
  <c r="L38" i="4"/>
  <c r="J46" i="4" l="1"/>
  <c r="L46" i="4" s="1"/>
  <c r="F44" i="4"/>
  <c r="J23" i="4" l="1"/>
  <c r="L23" i="4" s="1"/>
  <c r="I25" i="4"/>
  <c r="J25" i="4" s="1"/>
  <c r="L25" i="4" s="1"/>
  <c r="I24" i="4"/>
  <c r="J24" i="4" s="1"/>
  <c r="L24" i="4" s="1"/>
  <c r="F22" i="4"/>
  <c r="D10" i="4"/>
  <c r="L31" i="4"/>
  <c r="L36" i="4"/>
  <c r="J15" i="4"/>
  <c r="J17" i="4" s="1"/>
  <c r="D67" i="3"/>
  <c r="F67" i="3" s="1"/>
  <c r="L69" i="3"/>
  <c r="L68" i="3"/>
  <c r="L55" i="3"/>
  <c r="I93" i="2"/>
  <c r="J16" i="4" l="1"/>
  <c r="L16" i="4" s="1"/>
  <c r="L87" i="4"/>
  <c r="J86" i="4"/>
  <c r="L86" i="4" s="1"/>
  <c r="D81" i="4"/>
  <c r="J79" i="4"/>
  <c r="L79" i="4" s="1"/>
  <c r="J78" i="4"/>
  <c r="L78" i="4" s="1"/>
  <c r="J75" i="4"/>
  <c r="L75" i="4" s="1"/>
  <c r="J74" i="4"/>
  <c r="L74" i="4" s="1"/>
  <c r="J70" i="4"/>
  <c r="L70" i="4" s="1"/>
  <c r="J69" i="4"/>
  <c r="L69" i="4" s="1"/>
  <c r="J67" i="4"/>
  <c r="L67" i="4" s="1"/>
  <c r="J66" i="4"/>
  <c r="L66" i="4" s="1"/>
  <c r="F65" i="4"/>
  <c r="L64" i="4"/>
  <c r="L63" i="4"/>
  <c r="I62" i="4"/>
  <c r="J62" i="4" s="1"/>
  <c r="L62" i="4" s="1"/>
  <c r="F61" i="4"/>
  <c r="L60" i="4"/>
  <c r="L59" i="4"/>
  <c r="I58" i="4"/>
  <c r="J58" i="4" s="1"/>
  <c r="L58" i="4" s="1"/>
  <c r="F57" i="4"/>
  <c r="L56" i="4"/>
  <c r="L55" i="4"/>
  <c r="I54" i="4"/>
  <c r="J54" i="4" s="1"/>
  <c r="L54" i="4" s="1"/>
  <c r="F53" i="4"/>
  <c r="L113" i="4"/>
  <c r="J112" i="4"/>
  <c r="L112" i="4" s="1"/>
  <c r="F111" i="4"/>
  <c r="J110" i="4"/>
  <c r="L110" i="4" s="1"/>
  <c r="F109" i="4"/>
  <c r="J108" i="4"/>
  <c r="L108" i="4" s="1"/>
  <c r="F107" i="4"/>
  <c r="J106" i="4"/>
  <c r="L106" i="4" s="1"/>
  <c r="F105" i="4"/>
  <c r="L104" i="4"/>
  <c r="F102" i="4"/>
  <c r="F100" i="4"/>
  <c r="J99" i="4"/>
  <c r="L99" i="4" s="1"/>
  <c r="L96" i="4"/>
  <c r="J95" i="4"/>
  <c r="L95" i="4" s="1"/>
  <c r="F94" i="4"/>
  <c r="L35" i="4"/>
  <c r="L34" i="4"/>
  <c r="L33" i="4"/>
  <c r="L32" i="4"/>
  <c r="L30" i="4"/>
  <c r="L29" i="4"/>
  <c r="L28" i="4"/>
  <c r="F27" i="4"/>
  <c r="L21" i="4"/>
  <c r="L137" i="4" s="1"/>
  <c r="L20" i="4"/>
  <c r="L19" i="4"/>
  <c r="F18" i="4"/>
  <c r="L17" i="4"/>
  <c r="L15" i="4"/>
  <c r="L14" i="4"/>
  <c r="L13" i="4"/>
  <c r="F12" i="4"/>
  <c r="L11" i="4"/>
  <c r="F10" i="4"/>
  <c r="A3" i="4"/>
  <c r="L111" i="3"/>
  <c r="L110" i="3"/>
  <c r="L109" i="3"/>
  <c r="D108" i="3"/>
  <c r="F108" i="3" s="1"/>
  <c r="L104" i="3"/>
  <c r="L103" i="3"/>
  <c r="L102" i="3"/>
  <c r="D99" i="3"/>
  <c r="J101" i="3" s="1"/>
  <c r="L101" i="3" s="1"/>
  <c r="J98" i="3"/>
  <c r="L98" i="3" s="1"/>
  <c r="J97" i="3"/>
  <c r="L97" i="3" s="1"/>
  <c r="J96" i="3"/>
  <c r="L96" i="3" s="1"/>
  <c r="F95" i="3"/>
  <c r="J94" i="3"/>
  <c r="L94" i="3" s="1"/>
  <c r="J93" i="3"/>
  <c r="L93" i="3" s="1"/>
  <c r="J92" i="3"/>
  <c r="L92" i="3" s="1"/>
  <c r="F91" i="3"/>
  <c r="J90" i="3"/>
  <c r="L90" i="3" s="1"/>
  <c r="J89" i="3"/>
  <c r="L89" i="3" s="1"/>
  <c r="F88" i="3"/>
  <c r="L84" i="3"/>
  <c r="L82" i="3"/>
  <c r="L81" i="3"/>
  <c r="L80" i="3"/>
  <c r="L79" i="3"/>
  <c r="L78" i="3"/>
  <c r="L77" i="3"/>
  <c r="D76" i="3"/>
  <c r="D83" i="3" s="1"/>
  <c r="F83" i="3" s="1"/>
  <c r="L66" i="3"/>
  <c r="L65" i="3"/>
  <c r="L64" i="3"/>
  <c r="L63" i="3"/>
  <c r="L62" i="3"/>
  <c r="F61" i="3"/>
  <c r="L60" i="3"/>
  <c r="L59" i="3"/>
  <c r="L58" i="3"/>
  <c r="L57" i="3"/>
  <c r="L56" i="3"/>
  <c r="L54" i="3"/>
  <c r="L53" i="3"/>
  <c r="L52" i="3"/>
  <c r="L51" i="3"/>
  <c r="L50" i="3"/>
  <c r="F49" i="3"/>
  <c r="L48" i="3"/>
  <c r="L47" i="3"/>
  <c r="L46" i="3"/>
  <c r="L45" i="3"/>
  <c r="L44" i="3"/>
  <c r="F43" i="3"/>
  <c r="L42" i="3"/>
  <c r="L41" i="3"/>
  <c r="L40" i="3"/>
  <c r="L39" i="3"/>
  <c r="L38" i="3"/>
  <c r="L37" i="3"/>
  <c r="F36" i="3"/>
  <c r="D33" i="3"/>
  <c r="J34" i="3" s="1"/>
  <c r="L34" i="3" s="1"/>
  <c r="L32" i="3"/>
  <c r="L31" i="3"/>
  <c r="F30" i="3"/>
  <c r="J29" i="3"/>
  <c r="L29" i="3" s="1"/>
  <c r="J28" i="3"/>
  <c r="L28" i="3" s="1"/>
  <c r="J27" i="3"/>
  <c r="L27" i="3" s="1"/>
  <c r="F26" i="3"/>
  <c r="J25" i="3"/>
  <c r="L25" i="3" s="1"/>
  <c r="F24" i="3"/>
  <c r="J23" i="3"/>
  <c r="L23" i="3" s="1"/>
  <c r="F22" i="3"/>
  <c r="J21" i="3"/>
  <c r="L21" i="3" s="1"/>
  <c r="F20" i="3"/>
  <c r="J19" i="3"/>
  <c r="L19" i="3" s="1"/>
  <c r="J18" i="3"/>
  <c r="L18" i="3" s="1"/>
  <c r="J17" i="3"/>
  <c r="L17" i="3" s="1"/>
  <c r="F16" i="3"/>
  <c r="J15" i="3"/>
  <c r="L15" i="3" s="1"/>
  <c r="J14" i="3"/>
  <c r="L14" i="3" s="1"/>
  <c r="J13" i="3"/>
  <c r="L13" i="3" s="1"/>
  <c r="F12" i="3"/>
  <c r="J11" i="3"/>
  <c r="L11" i="3" s="1"/>
  <c r="F10" i="3"/>
  <c r="A3" i="3"/>
  <c r="L112" i="2"/>
  <c r="L111" i="2"/>
  <c r="L110" i="2"/>
  <c r="D109" i="2"/>
  <c r="F109" i="2" s="1"/>
  <c r="J108" i="2"/>
  <c r="L108" i="2" s="1"/>
  <c r="L107" i="2"/>
  <c r="F106" i="2"/>
  <c r="L103" i="2"/>
  <c r="D102" i="2"/>
  <c r="J104" i="2" s="1"/>
  <c r="L104" i="2" s="1"/>
  <c r="J100" i="2"/>
  <c r="L100" i="2" s="1"/>
  <c r="D99" i="2"/>
  <c r="F99" i="2" s="1"/>
  <c r="D97" i="2"/>
  <c r="F97" i="2" s="1"/>
  <c r="D95" i="2"/>
  <c r="F95" i="2" s="1"/>
  <c r="L94" i="2"/>
  <c r="J93" i="2"/>
  <c r="L93" i="2" s="1"/>
  <c r="F92" i="2"/>
  <c r="J85" i="2"/>
  <c r="L85" i="2" s="1"/>
  <c r="I85" i="2"/>
  <c r="F84" i="2"/>
  <c r="J83" i="2"/>
  <c r="L83" i="2" s="1"/>
  <c r="J82" i="2"/>
  <c r="L82" i="2" s="1"/>
  <c r="J81" i="2"/>
  <c r="L81" i="2" s="1"/>
  <c r="F80" i="2"/>
  <c r="J79" i="2"/>
  <c r="L79" i="2" s="1"/>
  <c r="J78" i="2"/>
  <c r="L78" i="2" s="1"/>
  <c r="F77" i="2"/>
  <c r="J70" i="2"/>
  <c r="L70" i="2" s="1"/>
  <c r="J69" i="2"/>
  <c r="L69" i="2" s="1"/>
  <c r="F68" i="2"/>
  <c r="L67" i="2"/>
  <c r="L66" i="2"/>
  <c r="L65" i="2"/>
  <c r="F64" i="2"/>
  <c r="L63" i="2"/>
  <c r="L62" i="2"/>
  <c r="L61" i="2"/>
  <c r="L60" i="2"/>
  <c r="J59" i="2"/>
  <c r="L59" i="2" s="1"/>
  <c r="L58" i="2"/>
  <c r="J57" i="2"/>
  <c r="L57" i="2" s="1"/>
  <c r="F56" i="2"/>
  <c r="L55" i="2"/>
  <c r="J54" i="2"/>
  <c r="L54" i="2" s="1"/>
  <c r="F53" i="2"/>
  <c r="J52" i="2"/>
  <c r="L52" i="2" s="1"/>
  <c r="L50" i="2"/>
  <c r="L49" i="2"/>
  <c r="L48" i="2"/>
  <c r="D47" i="2"/>
  <c r="J51" i="2" s="1"/>
  <c r="L51" i="2" s="1"/>
  <c r="L46" i="2"/>
  <c r="J45" i="2"/>
  <c r="L45" i="2" s="1"/>
  <c r="J44" i="2"/>
  <c r="L44" i="2" s="1"/>
  <c r="J43" i="2"/>
  <c r="L43" i="2" s="1"/>
  <c r="J42" i="2"/>
  <c r="L42" i="2" s="1"/>
  <c r="F41" i="2"/>
  <c r="J40" i="2"/>
  <c r="L40" i="2" s="1"/>
  <c r="F39" i="2"/>
  <c r="J38" i="2"/>
  <c r="L38" i="2" s="1"/>
  <c r="J37" i="2"/>
  <c r="L37" i="2" s="1"/>
  <c r="F36" i="2"/>
  <c r="L32" i="2"/>
  <c r="L31" i="2"/>
  <c r="F30" i="2"/>
  <c r="L23" i="2"/>
  <c r="L22" i="2"/>
  <c r="L21" i="2"/>
  <c r="D20" i="2"/>
  <c r="F20" i="2" s="1"/>
  <c r="D19" i="2"/>
  <c r="F19" i="2" s="1"/>
  <c r="L18" i="2"/>
  <c r="L17" i="2"/>
  <c r="F16" i="2"/>
  <c r="J15" i="2"/>
  <c r="L15" i="2" s="1"/>
  <c r="J14" i="2"/>
  <c r="L14" i="2" s="1"/>
  <c r="J13" i="2"/>
  <c r="L13" i="2" s="1"/>
  <c r="F12" i="2"/>
  <c r="L11" i="2"/>
  <c r="F10" i="2"/>
  <c r="J96" i="2" l="1"/>
  <c r="L96" i="2" s="1"/>
  <c r="L117" i="2"/>
  <c r="J98" i="2"/>
  <c r="L98" i="2" s="1"/>
  <c r="J83" i="4"/>
  <c r="L83" i="4" s="1"/>
  <c r="F81" i="4"/>
  <c r="J82" i="4"/>
  <c r="L82" i="4" s="1"/>
  <c r="J84" i="4"/>
  <c r="L84" i="4" s="1"/>
  <c r="J103" i="4"/>
  <c r="L103" i="4" s="1"/>
  <c r="J101" i="4"/>
  <c r="L101" i="4" s="1"/>
  <c r="F97" i="4"/>
  <c r="L140" i="3"/>
  <c r="J100" i="3"/>
  <c r="L100" i="3" s="1"/>
  <c r="D105" i="3"/>
  <c r="F99" i="3"/>
  <c r="L115" i="2"/>
  <c r="F102" i="2"/>
  <c r="J105" i="2"/>
  <c r="L105" i="2" s="1"/>
  <c r="J35" i="3"/>
  <c r="L35" i="3" s="1"/>
  <c r="D85" i="3"/>
  <c r="J98" i="4"/>
  <c r="L98" i="4" s="1"/>
  <c r="J101" i="2"/>
  <c r="L101" i="2" s="1"/>
  <c r="F33" i="3"/>
  <c r="F76" i="3"/>
  <c r="F47" i="2"/>
  <c r="L135" i="4" l="1"/>
  <c r="L136" i="4"/>
  <c r="L116" i="2"/>
  <c r="J107" i="3"/>
  <c r="L107" i="3" s="1"/>
  <c r="J106" i="3"/>
  <c r="L106" i="3" s="1"/>
  <c r="F105" i="3"/>
  <c r="J86" i="3"/>
  <c r="L86" i="3" s="1"/>
  <c r="L139" i="3" s="1"/>
  <c r="F85" i="3"/>
  <c r="L138" i="3" s="1"/>
  <c r="J87" i="3"/>
  <c r="L87" i="3" s="1"/>
</calcChain>
</file>

<file path=xl/sharedStrings.xml><?xml version="1.0" encoding="utf-8"?>
<sst xmlns="http://schemas.openxmlformats.org/spreadsheetml/2006/main" count="777" uniqueCount="245">
  <si>
    <t>Раздел № 1: Устройство земляных работ</t>
  </si>
  <si>
    <t>№</t>
  </si>
  <si>
    <t>Наименование работ и затрат</t>
  </si>
  <si>
    <t>Ед. изм.</t>
  </si>
  <si>
    <t>Кол-во</t>
  </si>
  <si>
    <t>Стоимость единицы</t>
  </si>
  <si>
    <t>Сумма</t>
  </si>
  <si>
    <t>Наименование материалов</t>
  </si>
  <si>
    <t>Норма</t>
  </si>
  <si>
    <t>Срезка плодородного шара грунта (объем уточняется по месту) слой до 20см</t>
  </si>
  <si>
    <t>м3</t>
  </si>
  <si>
    <t>Погрузчик фронтальний</t>
  </si>
  <si>
    <t>м/см</t>
  </si>
  <si>
    <t>Переноска проектных осей в натуру</t>
  </si>
  <si>
    <t>шт</t>
  </si>
  <si>
    <t>Нитки капроновые</t>
  </si>
  <si>
    <t>м</t>
  </si>
  <si>
    <t>Саморез 4,2*75 (250 шт в уп.)</t>
  </si>
  <si>
    <t>уп</t>
  </si>
  <si>
    <t>Мех. разработка грунта с погрузкой на автотранспорт и перевозкой по участку (уточняется по месту)</t>
  </si>
  <si>
    <t>Экскаватор</t>
  </si>
  <si>
    <t>Ручная доработка грунта после экскаватора</t>
  </si>
  <si>
    <t>м2</t>
  </si>
  <si>
    <t/>
  </si>
  <si>
    <t>Комплектующие  опалубки</t>
  </si>
  <si>
    <t>т</t>
  </si>
  <si>
    <t>Брус 50*100 (свежепиленый)</t>
  </si>
  <si>
    <t>Гвозди 80-120мм</t>
  </si>
  <si>
    <t>кг</t>
  </si>
  <si>
    <t>Круг 6.5мм (мера)</t>
  </si>
  <si>
    <t>Проволка вязальная 1.2 мм</t>
  </si>
  <si>
    <t>Диск отрезной по металлу</t>
  </si>
  <si>
    <t>Фиксатор настил 30-40 (200 шт-уп)</t>
  </si>
  <si>
    <t>Укладка бетонной смеси в конструкции</t>
  </si>
  <si>
    <t>Бетононасос (4маш/ч)</t>
  </si>
  <si>
    <t>л</t>
  </si>
  <si>
    <t>ТН Мастика №27 для приклеивания экструд. пенополист. (22кг-уп)</t>
  </si>
  <si>
    <t>Автосамосвал 20т</t>
  </si>
  <si>
    <t>Арматура 12мм (мера)</t>
  </si>
  <si>
    <t>Виброрейка</t>
  </si>
  <si>
    <t>Плита OSB-3 12*1250*2500 (3,125м2)</t>
  </si>
  <si>
    <t>Всего:</t>
  </si>
  <si>
    <t>Устройство гидроизоляции из рулонных материалов (пленка ПВХ)</t>
  </si>
  <si>
    <t>Пленка полиэтиленовая прозрачная 100 мкм (150м2)</t>
  </si>
  <si>
    <t>Установка маяков под плиту пола из трубы</t>
  </si>
  <si>
    <t>Труба стальная ф15*2,5</t>
  </si>
  <si>
    <t>Армирование ж/б плиты</t>
  </si>
  <si>
    <t>Формирования деформационного шва для плиты пола</t>
  </si>
  <si>
    <t>Устройство обратной засыпки котлована под плиту пола песком с послойным трамбованием и обсыпки местным грунтом</t>
  </si>
  <si>
    <t>Автокран</t>
  </si>
  <si>
    <t xml:space="preserve">Бетонирование ж/б плит т=100мм </t>
  </si>
  <si>
    <t>Сборка и разборка щитовой опалубки для устройства подошвы фундамента</t>
  </si>
  <si>
    <t>Изготовление и установка арматурных каркасов железобетонных фундаментов</t>
  </si>
  <si>
    <t>Бетононасос (2маш/ч)</t>
  </si>
  <si>
    <t>Раздел № 3: Устройство гидроизоляции и теплоизоляции фундамента</t>
  </si>
  <si>
    <t>Раздел № 4: Устройство плиты пола</t>
  </si>
  <si>
    <t>Песок речной (доставка самосвалами 10,20,30т)</t>
  </si>
  <si>
    <t>Брус 50х50 (свежепиленный)</t>
  </si>
  <si>
    <t>Праймер TECHNONICOL Aquamast (10кг/уп)</t>
  </si>
  <si>
    <t>Мастика TECHNONICOL Aquamast (10кг/уп)</t>
  </si>
  <si>
    <t>Вибротрамбовка (450кг)</t>
  </si>
  <si>
    <t>Всего стоимость работ:</t>
  </si>
  <si>
    <t>Бетон П4 В25 с доставкой</t>
  </si>
  <si>
    <t>ТН Экструдированый пенополистирол XРS ТЕХНОПЛЕКС 1200х600х50</t>
  </si>
  <si>
    <t>Изготовление и монтаж перемитральной опалубки для устройства бетонной подготовки</t>
  </si>
  <si>
    <t>Устройство подстилающих бетонных слоев</t>
  </si>
  <si>
    <t>Бетон П4 В7.5 с доставкой</t>
  </si>
  <si>
    <t>Всего стоимость материалов:</t>
  </si>
  <si>
    <t>Всего стоимость механизмов:</t>
  </si>
  <si>
    <t>Щебень фр. 20/40 (доставка самосвалами 10,15,30т)</t>
  </si>
  <si>
    <t>Устройство подстилающих щебневых слоев (т=100мм) с трамбованием</t>
  </si>
  <si>
    <t>Раздел № 1: Устройство каркаса дома</t>
  </si>
  <si>
    <t>Кладка первого ряда из блоков (гидроизоляция под несущие стены 1эт)</t>
  </si>
  <si>
    <t xml:space="preserve">ТН Евроруберойд ХПП 2.5 мм </t>
  </si>
  <si>
    <t>Baumit PlanoFix для газобетона (25кг-уп)</t>
  </si>
  <si>
    <t>Устройство штроб и армирование кладки несущих стен (2 штробы/м)</t>
  </si>
  <si>
    <t>Арматура 8мм (мера)</t>
  </si>
  <si>
    <t>Кладка перегородок из кирпича на ц/п растворе М75</t>
  </si>
  <si>
    <t>СБК Кирпич 1NF 250х120х65 (1000шт)</t>
  </si>
  <si>
    <t>тыс. шт</t>
  </si>
  <si>
    <t>Приготовление ц/п раствора М75 для кладки</t>
  </si>
  <si>
    <t>Цемент М500 (25кг-уп)</t>
  </si>
  <si>
    <t>Песок речной (завоз автомобилями по 10т)</t>
  </si>
  <si>
    <t>Пластификатор воздухововлекающяя добавка KONTUR-ZAP 420 (20кг-уп)</t>
  </si>
  <si>
    <t>Арматура 10мм (мера)</t>
  </si>
  <si>
    <t>Песок речной</t>
  </si>
  <si>
    <t>Плита OSB-3 18*1250*2500 (3,125м2)</t>
  </si>
  <si>
    <t>Брус свежепиленный</t>
  </si>
  <si>
    <t>Брус 50*50  (свежепиленый)</t>
  </si>
  <si>
    <t>Круг отрезной по металлу d=230мм</t>
  </si>
  <si>
    <t>Монтаж железобетонного сборного перекрытия при помощи крана</t>
  </si>
  <si>
    <t>Анкеровка плит перекрытия</t>
  </si>
  <si>
    <t>Заделка торцов плит с приготовлением раствора</t>
  </si>
  <si>
    <t>Цемент М400</t>
  </si>
  <si>
    <t>Приготовление раствора М100</t>
  </si>
  <si>
    <t>Сборка и разборка опалубки железобетонных перекрытий</t>
  </si>
  <si>
    <t>Фанера 21х1250х2500 F/F Китай(3,125м2/лист)</t>
  </si>
  <si>
    <t>Брус подтоварник 150х3000мм</t>
  </si>
  <si>
    <t>Сборка и разборка опалубки периметра железобетонной плиты</t>
  </si>
  <si>
    <t>Изготовление арматурных каркасов железобетонной плиты перекрытия</t>
  </si>
  <si>
    <t>Электроды АНО 21 диаметр 3 мм (2,5кг)</t>
  </si>
  <si>
    <t>Установка арматурных сеток плиты перекрытия вручную</t>
  </si>
  <si>
    <t>Укладка бетонной смеси в конструкции жб перекрытия</t>
  </si>
  <si>
    <t>Бетон П4 В25</t>
  </si>
  <si>
    <t>Вибратор погружной</t>
  </si>
  <si>
    <t>Обработка деревянного бруса антисептическими составами</t>
  </si>
  <si>
    <t>ECOSEPT – 440 Антисептик (5л-уп)</t>
  </si>
  <si>
    <t>Монтаж деревянных стоек</t>
  </si>
  <si>
    <t>Брус из клееного дерева (150х150мм)</t>
  </si>
  <si>
    <t>База колонны регулируемая РВ70</t>
  </si>
  <si>
    <t>Анкер шпилька распорный (клиновой) М10х100 (к бетону)</t>
  </si>
  <si>
    <t>Шурупы по дереву 5х100мм</t>
  </si>
  <si>
    <t>Монтаж деревянных балок (прогонов)</t>
  </si>
  <si>
    <t>Брус из клееного дерева (150х200мм)</t>
  </si>
  <si>
    <t xml:space="preserve">Крепления несущие (саморезы типа SPAX и монтажные пластины) </t>
  </si>
  <si>
    <t>комп</t>
  </si>
  <si>
    <t>Монтаж стропильной системы кровли</t>
  </si>
  <si>
    <t>Брус сухой строганый (50х150мм)</t>
  </si>
  <si>
    <t>Брус сухой строганый (50х200мм)</t>
  </si>
  <si>
    <t>Диск отрезной по дереву d=230мм</t>
  </si>
  <si>
    <t>Гвозди 80-180мм</t>
  </si>
  <si>
    <t>Комплект креплений стропил</t>
  </si>
  <si>
    <t>ТН Евроруберойд ХПП 2.5 мм (15 м2-рул)</t>
  </si>
  <si>
    <t>рул</t>
  </si>
  <si>
    <t>Устройство обрешетки на кровле</t>
  </si>
  <si>
    <t>Брус 50*50 свежепиленый</t>
  </si>
  <si>
    <t>Гвоздь строительный 4,0х100мм</t>
  </si>
  <si>
    <t>Устройство настила с OSB по обрешетке</t>
  </si>
  <si>
    <t>Устройство подкладочного слоя под фальц (мембраны)</t>
  </si>
  <si>
    <t>Супердиффузионная мембрана Dachowa (150г/м2)</t>
  </si>
  <si>
    <t>Скобы для мембраны</t>
  </si>
  <si>
    <t>Изготовление фальцевых картин кровли</t>
  </si>
  <si>
    <r>
      <t xml:space="preserve">Металл Арселор 0,5мм 225мгрм (штріпс) RAL </t>
    </r>
    <r>
      <rPr>
        <sz val="10"/>
        <color rgb="FFFF0000"/>
        <rFont val="Arial"/>
        <family val="2"/>
        <charset val="204"/>
      </rPr>
      <t>0000</t>
    </r>
  </si>
  <si>
    <t>Монтаж фальцевой кровли</t>
  </si>
  <si>
    <t>Кляймер оцинк. (с саморезом)</t>
  </si>
  <si>
    <t>Герметик каучуковый Fix All 290мл</t>
  </si>
  <si>
    <t>Монтаж карнизных свесов при устройстве кровель из фальца</t>
  </si>
  <si>
    <t>Планка карнизная (капельник) RAL 0000 (ширина 250 мм) с изготовлением</t>
  </si>
  <si>
    <t>Монтаж торцових планок при устройстве кровель из фальца</t>
  </si>
  <si>
    <t>Планка торцевая RAL 0000 (ширина 500 мм) с изготовлением</t>
  </si>
  <si>
    <t>Монтаж примыканий к стенам и дымоходам при устройстве кровель из фальца</t>
  </si>
  <si>
    <t>Планка примыкания RAL 0000 (ширина 500 мм) с изготовлением</t>
  </si>
  <si>
    <t>Монтаж коньков и ребер при монтаже кровель из фальца</t>
  </si>
  <si>
    <t>Элемент пластикового вентилируемого конька с металлической облицовкой в цвет кровли (410 мм)</t>
  </si>
  <si>
    <t>Устройство контробрешетки на кровле</t>
  </si>
  <si>
    <t>Устройство гидроизоляции кровли</t>
  </si>
  <si>
    <t>Саморез 3.5*35мм</t>
  </si>
  <si>
    <t>Саморез 3.5*35мм (1000 шт)</t>
  </si>
  <si>
    <t>Ceresit CS25 Герметик силиконовый 280 мл</t>
  </si>
  <si>
    <t>Шурупы оцинкованые по металлу 5,5х25мм (250шт-уп)</t>
  </si>
  <si>
    <t>Заклепки алюминиевые (4,0*08) (250шт-уп)</t>
  </si>
  <si>
    <t>Монтаж лобовой доски</t>
  </si>
  <si>
    <t>Саморезы кровельные 4,8х35мм (250 шт уп)</t>
  </si>
  <si>
    <t>Тендерное предложение Васюк</t>
  </si>
  <si>
    <t>Устройство пещаной подсыпки под фундамент с послойным трамбованием т=300мм</t>
  </si>
  <si>
    <t>Устройство фундаментов стаканного типа</t>
  </si>
  <si>
    <t>Изготовление и монтаж металлических закладных деталей фундаментов</t>
  </si>
  <si>
    <t xml:space="preserve">Лист т=10мм </t>
  </si>
  <si>
    <t>Покраска металлических конструкций (за 2р)</t>
  </si>
  <si>
    <t>Грунтовка Kompozit ГФ-021</t>
  </si>
  <si>
    <t>Эмаль Kompozit ПФ-115</t>
  </si>
  <si>
    <t>Раздел № 2: Устройство монолитного ленточного фундамента Фмл-1 и столбчатых Фм-1 на отм. -1,000</t>
  </si>
  <si>
    <t>Устройство гидроизоляции обмазочной битумной мастикой в два слоя  (h=730мм)</t>
  </si>
  <si>
    <t>Утепление цоколя плитами т=100 мм (вертикальное) (h=730мм)</t>
  </si>
  <si>
    <t>ТН Экструдированый пенополистирол XРS ТЕХНОПЛЕКС 1200х600х100</t>
  </si>
  <si>
    <t>Дюбель 10х160мм с металлическим гвоздем</t>
  </si>
  <si>
    <t xml:space="preserve">Утеплениефундамента плитами т=50 мм (горизонтальное) (h=1200мм) </t>
  </si>
  <si>
    <t>Утепление плиты пола экструдированным пеноплистиролом т=200мм</t>
  </si>
  <si>
    <t>Кладка стен t=500мм из газобетонных блоков</t>
  </si>
  <si>
    <t>Кладка стен t=300мм из газобетонных блоков</t>
  </si>
  <si>
    <t>AEROC Газобетон D300 500*200*600 (30шт(1,8м3)-пал)</t>
  </si>
  <si>
    <t>AEROC Газобетон D300 300*200*600 (30шт(1,8м3)-пал)</t>
  </si>
  <si>
    <t>Кладка несущих стен из кирпича на ц/п растворе М75</t>
  </si>
  <si>
    <t>Сталь угловая 63х63х6мм (5,72кг/м)</t>
  </si>
  <si>
    <t>Монтаж металлических перемычек на участке (Пр-1-Пр-5)</t>
  </si>
  <si>
    <t>Монтаж перемычек монолитных (Пр-6-Пр-9)</t>
  </si>
  <si>
    <t>Устройство перемычек (Пр-10-Пр-11) из U-блоков</t>
  </si>
  <si>
    <t>Арматура 16мм (мера)</t>
  </si>
  <si>
    <t>AEROC U-блок 200*250*600мм</t>
  </si>
  <si>
    <t>Устройство железобетонного монолитного пояса Мп1</t>
  </si>
  <si>
    <t>Круг 8мм (мера)</t>
  </si>
  <si>
    <t>Круг 10мм (мера)</t>
  </si>
  <si>
    <t>Арматура 20мм (мера)</t>
  </si>
  <si>
    <t>Устройство монолитного пояса Mn2 из U-блоков</t>
  </si>
  <si>
    <t>Панели перекрытия ПК 39-15-8</t>
  </si>
  <si>
    <t>Панели перекрытия ПК 42-15-8</t>
  </si>
  <si>
    <t>Панели перекрытия ПК 45-10-8</t>
  </si>
  <si>
    <t>Панели перекрытия ПК 45-12-8</t>
  </si>
  <si>
    <t>Панели перекрытия ПК 45-15-8</t>
  </si>
  <si>
    <t>Раздел № 2: Устройство сборного железобетонного перекрытия на отм. +3,030</t>
  </si>
  <si>
    <t>Устройство подстилающих щебневых слоев (т=200мм) с трамбованием</t>
  </si>
  <si>
    <t>Анкер ф12 (900мм)</t>
  </si>
  <si>
    <t>Устройство закладных деталей для крепления мауэрлата в монолитном поясе</t>
  </si>
  <si>
    <t>Анкер ф12 (500мм)</t>
  </si>
  <si>
    <t>Брус из клееного дерева (100х150мм)</t>
  </si>
  <si>
    <t>Брус из клееного дерева (200х200мм)</t>
  </si>
  <si>
    <t>Брус из клееного дерева (60х250мм)</t>
  </si>
  <si>
    <t>Гидроизоляция стен под мауэрлат</t>
  </si>
  <si>
    <t>Изготовление и монтаж металлического каркаса навеса</t>
  </si>
  <si>
    <t>Труба металлическая 100х100х6мм</t>
  </si>
  <si>
    <t>Труба металлическая 80х80х4мм</t>
  </si>
  <si>
    <t>Труба металлическая 50х50х3мм</t>
  </si>
  <si>
    <t>Диск отрезной по металлу d=230мм</t>
  </si>
  <si>
    <t>Раздел № 1: Устройство стропильной конструкции кровли та металлического навеса</t>
  </si>
  <si>
    <t>Монтаж водосточного желоба на кровле</t>
  </si>
  <si>
    <t>Profil Желоб ф130мм (3м)</t>
  </si>
  <si>
    <t>Profil Соединитель желоба с вкладкой ф130</t>
  </si>
  <si>
    <t>Profil Держатель желоба ф130</t>
  </si>
  <si>
    <t>Profil Заглушка желоба</t>
  </si>
  <si>
    <t xml:space="preserve">Монтаж водосточной трубы </t>
  </si>
  <si>
    <t>Profil Труба водосточная 100мм (4м-шт)</t>
  </si>
  <si>
    <t>Profil Держатель трубы металл. L-160</t>
  </si>
  <si>
    <t>Profil Ливнеприемник проходной 100мм</t>
  </si>
  <si>
    <t>Profil Колено 100мм</t>
  </si>
  <si>
    <t>Раздел № 2: Устройство кровли дома из профлиста</t>
  </si>
  <si>
    <t>Монтаж торцових планок при устройстве кровель из профлиста</t>
  </si>
  <si>
    <t>Монтаж карнизных свесов при устройстве кровель из профлиста</t>
  </si>
  <si>
    <t>Монтаж примыканий при устройстве кровель из профлиста</t>
  </si>
  <si>
    <t>Монтаж кровель из профлиста</t>
  </si>
  <si>
    <t>Монтаж снегозадержателей при устройстве кровель из профлиста</t>
  </si>
  <si>
    <t>Планка торцевая RAL 0000 (ширина 500 мм) с изготовлением (2м/шт)</t>
  </si>
  <si>
    <t>Планка карнизная RAL 0000(капельник)  с изготовлением (2м/шт)</t>
  </si>
  <si>
    <t>Планка примыкания RAL 0000  с изготовлением (2м/шт)</t>
  </si>
  <si>
    <t>Планка снегозадержателя RAL 0000  с изготовлением (2м/шт)</t>
  </si>
  <si>
    <t>Лобовая  доска (брус 50*200мм)</t>
  </si>
  <si>
    <t>Саморезы по металлу 50мм (250шт/уп)</t>
  </si>
  <si>
    <t>Кладка дымовых труб (система Schiedel Uni)</t>
  </si>
  <si>
    <t>компл</t>
  </si>
  <si>
    <t>Дверца металлическая для ревизии</t>
  </si>
  <si>
    <t>Герметик Rapid UNI 300 ml</t>
  </si>
  <si>
    <t>Монтаж колпака на дымоход</t>
  </si>
  <si>
    <t>Кладка вентиляционных труб (система Schiedel)</t>
  </si>
  <si>
    <t>Раздел № 3: Устройство кровли навеса из фальца</t>
  </si>
  <si>
    <t xml:space="preserve">Раздел № 4: Устройство пластиковой водосточной системы Profil 130/10 </t>
  </si>
  <si>
    <t>Раздел № 3: Устройство дымоходов и вентканалов Schiedel</t>
  </si>
  <si>
    <t>Комплект дымохода Schiedel Uni 36/36 (высота h=7,00м)</t>
  </si>
  <si>
    <t>Колпак на дымоход с креплением (360х360мм)</t>
  </si>
  <si>
    <t>Комплект 2-проходных вентканалов Schiedel  (высота h=4,00м)</t>
  </si>
  <si>
    <t>Комплект 3-проходных вентканалов Schiedel  (высота h=4,00м)</t>
  </si>
  <si>
    <t>Колпак на вентканал с креплением (200х360мм)</t>
  </si>
  <si>
    <t>Колпак на вентканал с креплением (200х1000мм)</t>
  </si>
  <si>
    <t xml:space="preserve">Автокран </t>
  </si>
  <si>
    <t>Газ пропан-бутан (40л/бал)</t>
  </si>
  <si>
    <r>
      <t xml:space="preserve">Профлист </t>
    </r>
    <r>
      <rPr>
        <sz val="10"/>
        <color rgb="FFFF0000"/>
        <rFont val="Arial"/>
        <family val="2"/>
        <charset val="204"/>
      </rPr>
      <t>RAL 0000 РЕMA-0,5мм</t>
    </r>
  </si>
  <si>
    <t>ТН Утеплитель XPS ТехноНИКОЛЬ Техноплекс 1200х600х20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</si>
</sst>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#,##0.000"/>
    <numFmt numFmtId="167" formatCode="#,##0.0"/>
    <numFmt numFmtId="168" formatCode="0.0000"/>
    <numFmt numFmtId="169" formatCode="#,##0.0000"/>
    <numFmt numFmtId="170" formatCode="0.0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BD7"/>
      </patternFill>
    </fill>
    <fill>
      <patternFill patternType="solid">
        <fgColor rgb="FFC0C0C0"/>
      </patternFill>
    </fill>
    <fill>
      <patternFill patternType="solid">
        <fgColor rgb="FFFFF0F5"/>
      </patternFill>
    </fill>
    <fill>
      <patternFill patternType="solid">
        <fgColor rgb="FFFAFAD2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3" xfId="0" applyFont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right" vertical="top"/>
    </xf>
    <xf numFmtId="1" fontId="3" fillId="4" borderId="9" xfId="0" applyNumberFormat="1" applyFont="1" applyFill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1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top"/>
    </xf>
    <xf numFmtId="0" fontId="2" fillId="5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/>
    </xf>
    <xf numFmtId="2" fontId="2" fillId="5" borderId="3" xfId="0" applyNumberFormat="1" applyFont="1" applyFill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right" vertical="top"/>
    </xf>
    <xf numFmtId="0" fontId="3" fillId="0" borderId="0" xfId="0" applyFont="1"/>
    <xf numFmtId="0" fontId="3" fillId="0" borderId="0" xfId="0" applyFont="1" applyBorder="1" applyAlignment="1">
      <alignment horizontal="left"/>
    </xf>
    <xf numFmtId="165" fontId="2" fillId="0" borderId="3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top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left"/>
    </xf>
    <xf numFmtId="166" fontId="1" fillId="0" borderId="0" xfId="0" applyNumberFormat="1" applyFont="1" applyBorder="1" applyAlignment="1">
      <alignment horizontal="right" vertical="center"/>
    </xf>
    <xf numFmtId="166" fontId="1" fillId="3" borderId="2" xfId="0" applyNumberFormat="1" applyFont="1" applyFill="1" applyBorder="1" applyAlignment="1">
      <alignment horizontal="center" vertical="center" wrapText="1"/>
    </xf>
    <xf numFmtId="166" fontId="2" fillId="5" borderId="3" xfId="0" applyNumberFormat="1" applyFont="1" applyFill="1" applyBorder="1" applyAlignment="1">
      <alignment horizontal="right" vertical="top"/>
    </xf>
    <xf numFmtId="166" fontId="2" fillId="0" borderId="3" xfId="0" applyNumberFormat="1" applyFont="1" applyBorder="1" applyAlignment="1">
      <alignment horizontal="right" vertical="top"/>
    </xf>
    <xf numFmtId="166" fontId="0" fillId="0" borderId="0" xfId="0" applyNumberFormat="1"/>
    <xf numFmtId="0" fontId="2" fillId="0" borderId="0" xfId="0" applyFont="1"/>
    <xf numFmtId="0" fontId="2" fillId="4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right" vertical="top"/>
    </xf>
    <xf numFmtId="165" fontId="2" fillId="5" borderId="3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1" fontId="2" fillId="4" borderId="9" xfId="0" applyNumberFormat="1" applyFont="1" applyFill="1" applyBorder="1" applyAlignment="1">
      <alignment horizontal="right" vertical="top"/>
    </xf>
    <xf numFmtId="0" fontId="2" fillId="0" borderId="11" xfId="0" applyFont="1" applyBorder="1" applyAlignment="1">
      <alignment horizontal="right" vertical="top"/>
    </xf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167" fontId="2" fillId="0" borderId="3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top"/>
    </xf>
    <xf numFmtId="168" fontId="2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4" fontId="3" fillId="4" borderId="3" xfId="0" applyNumberFormat="1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0" xfId="0" applyNumberFormat="1" applyFont="1" applyBorder="1" applyAlignment="1">
      <alignment horizontal="right" vertical="top"/>
    </xf>
    <xf numFmtId="0" fontId="3" fillId="5" borderId="3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/>
    </xf>
    <xf numFmtId="4" fontId="3" fillId="4" borderId="10" xfId="0" applyNumberFormat="1" applyFont="1" applyFill="1" applyBorder="1" applyAlignment="1">
      <alignment horizontal="right" vertical="top"/>
    </xf>
    <xf numFmtId="4" fontId="3" fillId="5" borderId="3" xfId="0" applyNumberFormat="1" applyFont="1" applyFill="1" applyBorder="1" applyAlignment="1">
      <alignment horizontal="right" vertical="top"/>
    </xf>
    <xf numFmtId="4" fontId="3" fillId="5" borderId="10" xfId="0" applyNumberFormat="1" applyFont="1" applyFill="1" applyBorder="1" applyAlignment="1">
      <alignment horizontal="right" vertical="top"/>
    </xf>
    <xf numFmtId="4" fontId="3" fillId="0" borderId="14" xfId="0" applyNumberFormat="1" applyFont="1" applyBorder="1" applyAlignment="1">
      <alignment horizontal="left"/>
    </xf>
    <xf numFmtId="4" fontId="3" fillId="0" borderId="15" xfId="0" applyNumberFormat="1" applyFont="1" applyBorder="1" applyAlignment="1">
      <alignment horizontal="left"/>
    </xf>
    <xf numFmtId="4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right" vertical="top"/>
    </xf>
    <xf numFmtId="0" fontId="2" fillId="4" borderId="10" xfId="0" applyFont="1" applyFill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2" fontId="3" fillId="4" borderId="3" xfId="0" applyNumberFormat="1" applyFont="1" applyFill="1" applyBorder="1" applyAlignment="1">
      <alignment horizontal="right" vertical="top"/>
    </xf>
    <xf numFmtId="4" fontId="2" fillId="0" borderId="10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right" vertical="top"/>
    </xf>
    <xf numFmtId="169" fontId="2" fillId="0" borderId="3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2" fontId="1" fillId="3" borderId="22" xfId="0" applyNumberFormat="1" applyFont="1" applyFill="1" applyBorder="1" applyAlignment="1">
      <alignment horizontal="center" vertical="center" wrapText="1"/>
    </xf>
    <xf numFmtId="4" fontId="1" fillId="3" borderId="22" xfId="0" applyNumberFormat="1" applyFont="1" applyFill="1" applyBorder="1" applyAlignment="1">
      <alignment horizontal="center" vertical="center" wrapText="1"/>
    </xf>
    <xf numFmtId="4" fontId="1" fillId="3" borderId="23" xfId="0" applyNumberFormat="1" applyFont="1" applyFill="1" applyBorder="1" applyAlignment="1">
      <alignment horizontal="center" vertical="center" wrapText="1"/>
    </xf>
    <xf numFmtId="167" fontId="2" fillId="4" borderId="3" xfId="0" applyNumberFormat="1" applyFont="1" applyFill="1" applyBorder="1" applyAlignment="1">
      <alignment horizontal="right" vertical="top"/>
    </xf>
    <xf numFmtId="2" fontId="2" fillId="4" borderId="3" xfId="0" applyNumberFormat="1" applyFont="1" applyFill="1" applyBorder="1" applyAlignment="1">
      <alignment horizontal="right" vertical="top"/>
    </xf>
    <xf numFmtId="164" fontId="2" fillId="4" borderId="3" xfId="0" applyNumberFormat="1" applyFont="1" applyFill="1" applyBorder="1" applyAlignment="1">
      <alignment horizontal="right" vertical="top"/>
    </xf>
    <xf numFmtId="4" fontId="2" fillId="4" borderId="3" xfId="0" applyNumberFormat="1" applyFont="1" applyFill="1" applyBorder="1" applyAlignment="1">
      <alignment horizontal="right" vertical="top"/>
    </xf>
    <xf numFmtId="4" fontId="2" fillId="4" borderId="10" xfId="0" applyNumberFormat="1" applyFont="1" applyFill="1" applyBorder="1" applyAlignment="1">
      <alignment horizontal="right" vertical="top"/>
    </xf>
    <xf numFmtId="170" fontId="2" fillId="0" borderId="3" xfId="0" applyNumberFormat="1" applyFont="1" applyBorder="1" applyAlignment="1">
      <alignment horizontal="right" vertical="top"/>
    </xf>
    <xf numFmtId="1" fontId="2" fillId="4" borderId="24" xfId="0" applyNumberFormat="1" applyFont="1" applyFill="1" applyBorder="1" applyAlignment="1">
      <alignment horizontal="right" vertical="top"/>
    </xf>
    <xf numFmtId="0" fontId="2" fillId="4" borderId="25" xfId="0" applyFont="1" applyFill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4" fontId="2" fillId="4" borderId="25" xfId="0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167" fontId="2" fillId="5" borderId="3" xfId="0" applyNumberFormat="1" applyFont="1" applyFill="1" applyBorder="1" applyAlignment="1">
      <alignment horizontal="right" vertical="top"/>
    </xf>
    <xf numFmtId="4" fontId="2" fillId="5" borderId="3" xfId="0" applyNumberFormat="1" applyFont="1" applyFill="1" applyBorder="1" applyAlignment="1">
      <alignment horizontal="right" vertical="top"/>
    </xf>
    <xf numFmtId="4" fontId="2" fillId="5" borderId="10" xfId="0" applyNumberFormat="1" applyFont="1" applyFill="1" applyBorder="1" applyAlignment="1">
      <alignment horizontal="right" vertical="top"/>
    </xf>
    <xf numFmtId="2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left"/>
    </xf>
    <xf numFmtId="4" fontId="2" fillId="0" borderId="15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0" fontId="3" fillId="5" borderId="3" xfId="0" applyFont="1" applyFill="1" applyBorder="1" applyAlignment="1">
      <alignment horizontal="right" vertical="top"/>
    </xf>
    <xf numFmtId="4" fontId="0" fillId="0" borderId="0" xfId="0" applyNumberFormat="1"/>
    <xf numFmtId="4" fontId="6" fillId="0" borderId="0" xfId="0" applyNumberFormat="1" applyFont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164" fontId="2" fillId="5" borderId="3" xfId="0" applyNumberFormat="1" applyFont="1" applyFill="1" applyBorder="1" applyAlignment="1">
      <alignment horizontal="right" vertical="top"/>
    </xf>
    <xf numFmtId="4" fontId="7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1" fontId="3" fillId="4" borderId="3" xfId="0" applyNumberFormat="1" applyFont="1" applyFill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5" borderId="3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4" borderId="3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left"/>
    </xf>
    <xf numFmtId="166" fontId="2" fillId="0" borderId="0" xfId="0" applyNumberFormat="1" applyFont="1" applyAlignment="1">
      <alignment horizontal="left"/>
    </xf>
    <xf numFmtId="4" fontId="2" fillId="0" borderId="25" xfId="0" applyNumberFormat="1" applyFont="1" applyBorder="1" applyAlignment="1">
      <alignment horizontal="right" vertical="top"/>
    </xf>
    <xf numFmtId="2" fontId="2" fillId="0" borderId="14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9" fillId="0" borderId="0" xfId="0" applyFont="1"/>
    <xf numFmtId="2" fontId="9" fillId="0" borderId="0" xfId="0" applyNumberFormat="1" applyFont="1"/>
    <xf numFmtId="166" fontId="9" fillId="0" borderId="0" xfId="0" applyNumberFormat="1" applyFont="1"/>
    <xf numFmtId="4" fontId="9" fillId="0" borderId="0" xfId="0" applyNumberFormat="1" applyFont="1"/>
    <xf numFmtId="0" fontId="2" fillId="4" borderId="3" xfId="0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right" vertical="center"/>
    </xf>
    <xf numFmtId="166" fontId="2" fillId="4" borderId="3" xfId="0" applyNumberFormat="1" applyFont="1" applyFill="1" applyBorder="1" applyAlignment="1">
      <alignment horizontal="right" vertical="top"/>
    </xf>
    <xf numFmtId="4" fontId="2" fillId="5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166" fontId="2" fillId="0" borderId="14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65" fontId="2" fillId="4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top"/>
    </xf>
    <xf numFmtId="2" fontId="2" fillId="5" borderId="10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165" fontId="2" fillId="0" borderId="3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0" xfId="0" applyNumberFormat="1" applyFont="1" applyFill="1" applyBorder="1" applyAlignment="1">
      <alignment horizontal="right" vertical="top"/>
    </xf>
    <xf numFmtId="2" fontId="2" fillId="4" borderId="3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117"/>
  <sheetViews>
    <sheetView topLeftCell="A103" zoomScaleNormal="100" workbookViewId="0">
      <selection activeCell="G126" sqref="G126"/>
    </sheetView>
  </sheetViews>
  <sheetFormatPr defaultRowHeight="15" outlineLevelRow="2" x14ac:dyDescent="0.25"/>
  <cols>
    <col min="1" max="1" width="3" style="128" bestFit="1" customWidth="1"/>
    <col min="2" max="2" width="51.140625" style="128" bestFit="1" customWidth="1"/>
    <col min="3" max="3" width="7" style="128" bestFit="1" customWidth="1"/>
    <col min="4" max="4" width="6.7109375" style="128" bestFit="1" customWidth="1"/>
    <col min="5" max="5" width="11.140625" style="128" customWidth="1"/>
    <col min="6" max="6" width="9.28515625" style="128" bestFit="1" customWidth="1"/>
    <col min="7" max="7" width="43.42578125" style="128" bestFit="1" customWidth="1"/>
    <col min="8" max="8" width="9.140625" style="128"/>
    <col min="9" max="9" width="9" style="130" customWidth="1"/>
    <col min="10" max="10" width="10.28515625" style="130" customWidth="1"/>
    <col min="11" max="11" width="10.7109375" style="128" customWidth="1"/>
    <col min="12" max="12" width="11.85546875" style="128" bestFit="1" customWidth="1"/>
    <col min="13" max="16384" width="9.140625" style="128"/>
  </cols>
  <sheetData>
    <row r="1" spans="1:12" s="33" customFormat="1" ht="12.75" x14ac:dyDescent="0.2">
      <c r="A1" s="117"/>
      <c r="B1" s="117"/>
      <c r="C1" s="117"/>
      <c r="D1" s="117"/>
      <c r="E1" s="117"/>
      <c r="F1" s="117"/>
      <c r="G1" s="117"/>
      <c r="H1" s="117"/>
      <c r="I1" s="124"/>
      <c r="J1" s="124"/>
      <c r="K1" s="117"/>
      <c r="L1" s="117"/>
    </row>
    <row r="2" spans="1:12" s="33" customFormat="1" ht="12.75" x14ac:dyDescent="0.2">
      <c r="A2" s="117"/>
      <c r="B2" s="117"/>
      <c r="C2" s="117"/>
      <c r="D2" s="117"/>
      <c r="E2" s="117"/>
      <c r="F2" s="117"/>
      <c r="G2" s="117"/>
      <c r="H2" s="117"/>
      <c r="I2" s="124"/>
      <c r="J2" s="124"/>
      <c r="K2" s="117"/>
      <c r="L2" s="117"/>
    </row>
    <row r="3" spans="1:12" s="33" customFormat="1" x14ac:dyDescent="0.25">
      <c r="A3" s="163" t="s">
        <v>153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s="117" customFormat="1" ht="12.75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s="117" customFormat="1" ht="12.75" x14ac:dyDescent="0.2">
      <c r="I5" s="124"/>
      <c r="J5" s="124"/>
    </row>
    <row r="6" spans="1:12" s="117" customFormat="1" ht="13.5" thickBot="1" x14ac:dyDescent="0.25">
      <c r="A6" s="16"/>
      <c r="B6" s="17"/>
      <c r="I6" s="28"/>
      <c r="J6" s="124"/>
    </row>
    <row r="7" spans="1:12" s="33" customFormat="1" ht="15" customHeight="1" x14ac:dyDescent="0.2">
      <c r="A7" s="154" t="s">
        <v>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6"/>
    </row>
    <row r="8" spans="1:12" s="117" customFormat="1" ht="15.75" customHeight="1" thickBot="1" x14ac:dyDescent="0.25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9"/>
    </row>
    <row r="9" spans="1:12" s="33" customFormat="1" ht="38.25" outlineLevel="1" x14ac:dyDescent="0.2">
      <c r="A9" s="18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3</v>
      </c>
      <c r="I9" s="29" t="s">
        <v>8</v>
      </c>
      <c r="J9" s="29" t="s">
        <v>4</v>
      </c>
      <c r="K9" s="6" t="s">
        <v>5</v>
      </c>
      <c r="L9" s="19" t="s">
        <v>6</v>
      </c>
    </row>
    <row r="10" spans="1:12" s="33" customFormat="1" ht="25.5" outlineLevel="1" x14ac:dyDescent="0.2">
      <c r="A10" s="38">
        <v>1</v>
      </c>
      <c r="B10" s="34" t="s">
        <v>9</v>
      </c>
      <c r="C10" s="132" t="s">
        <v>10</v>
      </c>
      <c r="D10" s="133">
        <v>68</v>
      </c>
      <c r="E10" s="134">
        <v>0</v>
      </c>
      <c r="F10" s="134">
        <f>D10*E10</f>
        <v>0</v>
      </c>
      <c r="G10" s="35"/>
      <c r="H10" s="35"/>
      <c r="I10" s="135"/>
      <c r="J10" s="135"/>
      <c r="K10" s="87"/>
      <c r="L10" s="88"/>
    </row>
    <row r="11" spans="1:12" s="33" customFormat="1" ht="12.75" outlineLevel="2" x14ac:dyDescent="0.2">
      <c r="A11" s="39"/>
      <c r="B11" s="1"/>
      <c r="C11" s="24"/>
      <c r="D11" s="25"/>
      <c r="E11" s="136"/>
      <c r="F11" s="136"/>
      <c r="G11" s="8" t="s">
        <v>11</v>
      </c>
      <c r="H11" s="9" t="s">
        <v>12</v>
      </c>
      <c r="I11" s="30"/>
      <c r="J11" s="30">
        <v>0.5</v>
      </c>
      <c r="K11" s="96">
        <v>0</v>
      </c>
      <c r="L11" s="97">
        <f>J11*K11</f>
        <v>0</v>
      </c>
    </row>
    <row r="12" spans="1:12" s="33" customFormat="1" ht="12.75" outlineLevel="1" x14ac:dyDescent="0.2">
      <c r="A12" s="38">
        <v>2</v>
      </c>
      <c r="B12" s="34" t="s">
        <v>13</v>
      </c>
      <c r="C12" s="132" t="s">
        <v>14</v>
      </c>
      <c r="D12" s="133">
        <v>10</v>
      </c>
      <c r="E12" s="134">
        <v>0</v>
      </c>
      <c r="F12" s="134">
        <f>D12*E12</f>
        <v>0</v>
      </c>
      <c r="G12" s="35"/>
      <c r="H12" s="35"/>
      <c r="I12" s="135"/>
      <c r="J12" s="135"/>
      <c r="K12" s="87"/>
      <c r="L12" s="88"/>
    </row>
    <row r="13" spans="1:12" s="33" customFormat="1" ht="12.75" outlineLevel="2" x14ac:dyDescent="0.2">
      <c r="A13" s="39"/>
      <c r="B13" s="1"/>
      <c r="C13" s="24"/>
      <c r="D13" s="26"/>
      <c r="E13" s="137"/>
      <c r="F13" s="137"/>
      <c r="G13" s="1" t="s">
        <v>57</v>
      </c>
      <c r="H13" s="11" t="s">
        <v>10</v>
      </c>
      <c r="I13" s="31">
        <v>0.01</v>
      </c>
      <c r="J13" s="31">
        <f>D12*I13</f>
        <v>0.1</v>
      </c>
      <c r="K13" s="44">
        <v>0</v>
      </c>
      <c r="L13" s="70">
        <f>J13*K13</f>
        <v>0</v>
      </c>
    </row>
    <row r="14" spans="1:12" s="33" customFormat="1" ht="12.75" outlineLevel="2" x14ac:dyDescent="0.2">
      <c r="A14" s="39"/>
      <c r="B14" s="1"/>
      <c r="C14" s="24"/>
      <c r="D14" s="26"/>
      <c r="E14" s="137"/>
      <c r="F14" s="137"/>
      <c r="G14" s="1" t="s">
        <v>15</v>
      </c>
      <c r="H14" s="11" t="s">
        <v>16</v>
      </c>
      <c r="I14" s="31">
        <v>20</v>
      </c>
      <c r="J14" s="31">
        <f>D12*I14</f>
        <v>200</v>
      </c>
      <c r="K14" s="44">
        <v>0</v>
      </c>
      <c r="L14" s="70">
        <f>J14*K14</f>
        <v>0</v>
      </c>
    </row>
    <row r="15" spans="1:12" s="33" customFormat="1" ht="12.75" outlineLevel="2" x14ac:dyDescent="0.2">
      <c r="A15" s="39"/>
      <c r="B15" s="1"/>
      <c r="C15" s="24"/>
      <c r="D15" s="26"/>
      <c r="E15" s="137"/>
      <c r="F15" s="137"/>
      <c r="G15" s="1" t="s">
        <v>17</v>
      </c>
      <c r="H15" s="11" t="s">
        <v>18</v>
      </c>
      <c r="I15" s="31">
        <v>0.02</v>
      </c>
      <c r="J15" s="31">
        <f>_xlfn.CEILING.MATH(D12*I15)</f>
        <v>1</v>
      </c>
      <c r="K15" s="44">
        <v>0</v>
      </c>
      <c r="L15" s="70">
        <f>J15*K15</f>
        <v>0</v>
      </c>
    </row>
    <row r="16" spans="1:12" s="33" customFormat="1" ht="25.5" outlineLevel="1" x14ac:dyDescent="0.2">
      <c r="A16" s="38">
        <v>3</v>
      </c>
      <c r="B16" s="34" t="s">
        <v>19</v>
      </c>
      <c r="C16" s="132" t="s">
        <v>10</v>
      </c>
      <c r="D16" s="133">
        <v>153</v>
      </c>
      <c r="E16" s="134">
        <v>0</v>
      </c>
      <c r="F16" s="134">
        <f>D16*E16</f>
        <v>0</v>
      </c>
      <c r="G16" s="35"/>
      <c r="H16" s="35"/>
      <c r="I16" s="135"/>
      <c r="J16" s="135"/>
      <c r="K16" s="87"/>
      <c r="L16" s="88"/>
    </row>
    <row r="17" spans="1:12" s="33" customFormat="1" ht="12.75" outlineLevel="2" x14ac:dyDescent="0.2">
      <c r="A17" s="39"/>
      <c r="B17" s="1"/>
      <c r="C17" s="24"/>
      <c r="D17" s="25"/>
      <c r="E17" s="136"/>
      <c r="F17" s="136"/>
      <c r="G17" s="8" t="s">
        <v>37</v>
      </c>
      <c r="H17" s="9" t="s">
        <v>12</v>
      </c>
      <c r="I17" s="30"/>
      <c r="J17" s="30">
        <v>1</v>
      </c>
      <c r="K17" s="96">
        <v>0</v>
      </c>
      <c r="L17" s="97">
        <f>J17*K17</f>
        <v>0</v>
      </c>
    </row>
    <row r="18" spans="1:12" s="33" customFormat="1" ht="12.75" outlineLevel="2" x14ac:dyDescent="0.2">
      <c r="A18" s="39"/>
      <c r="B18" s="1"/>
      <c r="C18" s="24"/>
      <c r="D18" s="25"/>
      <c r="E18" s="136"/>
      <c r="F18" s="136"/>
      <c r="G18" s="8" t="s">
        <v>20</v>
      </c>
      <c r="H18" s="9" t="s">
        <v>12</v>
      </c>
      <c r="I18" s="30"/>
      <c r="J18" s="30">
        <v>1</v>
      </c>
      <c r="K18" s="96">
        <v>0</v>
      </c>
      <c r="L18" s="97">
        <f>J18*K18</f>
        <v>0</v>
      </c>
    </row>
    <row r="19" spans="1:12" s="33" customFormat="1" ht="12.75" outlineLevel="1" x14ac:dyDescent="0.2">
      <c r="A19" s="38">
        <v>4</v>
      </c>
      <c r="B19" s="34" t="s">
        <v>21</v>
      </c>
      <c r="C19" s="132" t="s">
        <v>10</v>
      </c>
      <c r="D19" s="133">
        <f>_xlfn.CEILING.MATH(D16*0.05)</f>
        <v>8</v>
      </c>
      <c r="E19" s="134">
        <v>0</v>
      </c>
      <c r="F19" s="134">
        <f>D19*E19</f>
        <v>0</v>
      </c>
      <c r="G19" s="35"/>
      <c r="H19" s="35"/>
      <c r="I19" s="135"/>
      <c r="J19" s="135"/>
      <c r="K19" s="87"/>
      <c r="L19" s="88"/>
    </row>
    <row r="20" spans="1:12" s="33" customFormat="1" ht="38.25" outlineLevel="1" x14ac:dyDescent="0.2">
      <c r="A20" s="38">
        <v>5</v>
      </c>
      <c r="B20" s="34" t="s">
        <v>48</v>
      </c>
      <c r="C20" s="132" t="s">
        <v>10</v>
      </c>
      <c r="D20" s="133">
        <f>116+78</f>
        <v>194</v>
      </c>
      <c r="E20" s="134">
        <v>0</v>
      </c>
      <c r="F20" s="134">
        <f>D20*E20</f>
        <v>0</v>
      </c>
      <c r="G20" s="35"/>
      <c r="H20" s="35"/>
      <c r="I20" s="135"/>
      <c r="J20" s="135"/>
      <c r="K20" s="87"/>
      <c r="L20" s="88"/>
    </row>
    <row r="21" spans="1:12" s="33" customFormat="1" ht="12.75" outlineLevel="2" x14ac:dyDescent="0.2">
      <c r="A21" s="39"/>
      <c r="B21" s="1"/>
      <c r="C21" s="1"/>
      <c r="D21" s="3"/>
      <c r="E21" s="96"/>
      <c r="F21" s="96"/>
      <c r="G21" s="8" t="s">
        <v>60</v>
      </c>
      <c r="H21" s="9" t="s">
        <v>12</v>
      </c>
      <c r="I21" s="30"/>
      <c r="J21" s="30">
        <v>3</v>
      </c>
      <c r="K21" s="96">
        <v>0</v>
      </c>
      <c r="L21" s="97">
        <f>J21*K21</f>
        <v>0</v>
      </c>
    </row>
    <row r="22" spans="1:12" s="33" customFormat="1" ht="12.75" outlineLevel="2" x14ac:dyDescent="0.2">
      <c r="A22" s="39"/>
      <c r="B22" s="1"/>
      <c r="C22" s="1"/>
      <c r="D22" s="3"/>
      <c r="E22" s="96"/>
      <c r="F22" s="96"/>
      <c r="G22" s="8" t="s">
        <v>20</v>
      </c>
      <c r="H22" s="9" t="s">
        <v>12</v>
      </c>
      <c r="I22" s="30"/>
      <c r="J22" s="30">
        <v>1</v>
      </c>
      <c r="K22" s="96">
        <v>0</v>
      </c>
      <c r="L22" s="97">
        <f>J22*K22</f>
        <v>0</v>
      </c>
    </row>
    <row r="23" spans="1:12" s="33" customFormat="1" ht="25.5" outlineLevel="2" x14ac:dyDescent="0.2">
      <c r="A23" s="39"/>
      <c r="B23" s="1"/>
      <c r="C23" s="1"/>
      <c r="D23" s="3"/>
      <c r="E23" s="96"/>
      <c r="F23" s="96"/>
      <c r="G23" s="8" t="s">
        <v>56</v>
      </c>
      <c r="H23" s="9" t="s">
        <v>25</v>
      </c>
      <c r="I23" s="30"/>
      <c r="J23" s="30">
        <v>200</v>
      </c>
      <c r="K23" s="96">
        <v>0</v>
      </c>
      <c r="L23" s="97">
        <f>J23*K23</f>
        <v>0</v>
      </c>
    </row>
    <row r="24" spans="1:12" s="37" customFormat="1" ht="13.5" customHeight="1" outlineLevel="1" thickBot="1" x14ac:dyDescent="0.25">
      <c r="A24" s="152" t="s">
        <v>41</v>
      </c>
      <c r="B24" s="153"/>
      <c r="C24" s="153"/>
      <c r="D24" s="153"/>
      <c r="E24" s="109" t="s">
        <v>23</v>
      </c>
      <c r="F24" s="109"/>
      <c r="G24" s="40"/>
      <c r="H24" s="40"/>
      <c r="I24" s="138"/>
      <c r="J24" s="138"/>
      <c r="K24" s="99"/>
      <c r="L24" s="100"/>
    </row>
    <row r="25" spans="1:12" s="117" customFormat="1" ht="12.75" outlineLevel="1" x14ac:dyDescent="0.2">
      <c r="A25" s="37"/>
      <c r="B25" s="37"/>
      <c r="C25" s="37"/>
      <c r="D25" s="37"/>
      <c r="E25" s="37"/>
      <c r="F25" s="37"/>
      <c r="G25" s="37"/>
      <c r="H25" s="37"/>
      <c r="I25" s="139"/>
      <c r="J25" s="139"/>
      <c r="K25" s="37"/>
      <c r="L25" s="37"/>
    </row>
    <row r="26" spans="1:12" s="117" customFormat="1" ht="13.5" thickBot="1" x14ac:dyDescent="0.25">
      <c r="A26" s="16"/>
      <c r="B26" s="17"/>
      <c r="I26" s="43"/>
    </row>
    <row r="27" spans="1:12" s="33" customFormat="1" ht="15" customHeight="1" x14ac:dyDescent="0.2">
      <c r="A27" s="154" t="s">
        <v>161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/>
    </row>
    <row r="28" spans="1:12" s="117" customFormat="1" ht="15.75" customHeight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9"/>
    </row>
    <row r="29" spans="1:12" s="33" customFormat="1" ht="38.25" outlineLevel="1" x14ac:dyDescent="0.2">
      <c r="A29" s="18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  <c r="G29" s="6" t="s">
        <v>7</v>
      </c>
      <c r="H29" s="6" t="s">
        <v>3</v>
      </c>
      <c r="I29" s="6" t="s">
        <v>8</v>
      </c>
      <c r="J29" s="6" t="s">
        <v>4</v>
      </c>
      <c r="K29" s="6" t="s">
        <v>5</v>
      </c>
      <c r="L29" s="19" t="s">
        <v>6</v>
      </c>
    </row>
    <row r="30" spans="1:12" s="33" customFormat="1" ht="25.5" outlineLevel="1" x14ac:dyDescent="0.2">
      <c r="A30" s="38">
        <v>1</v>
      </c>
      <c r="B30" s="34" t="s">
        <v>154</v>
      </c>
      <c r="C30" s="132" t="s">
        <v>10</v>
      </c>
      <c r="D30" s="133">
        <v>21</v>
      </c>
      <c r="E30" s="134">
        <v>0</v>
      </c>
      <c r="F30" s="134">
        <f>D30*E30</f>
        <v>0</v>
      </c>
      <c r="G30" s="35"/>
      <c r="H30" s="35"/>
      <c r="I30" s="135"/>
      <c r="J30" s="135"/>
      <c r="K30" s="87"/>
      <c r="L30" s="88"/>
    </row>
    <row r="31" spans="1:12" s="33" customFormat="1" ht="12.75" outlineLevel="2" x14ac:dyDescent="0.2">
      <c r="A31" s="39"/>
      <c r="B31" s="1"/>
      <c r="C31" s="1"/>
      <c r="D31" s="3"/>
      <c r="E31" s="96"/>
      <c r="F31" s="96"/>
      <c r="G31" s="8" t="s">
        <v>60</v>
      </c>
      <c r="H31" s="9" t="s">
        <v>12</v>
      </c>
      <c r="I31" s="30"/>
      <c r="J31" s="30">
        <v>1</v>
      </c>
      <c r="K31" s="96">
        <v>0</v>
      </c>
      <c r="L31" s="97">
        <f>J31*K31</f>
        <v>0</v>
      </c>
    </row>
    <row r="32" spans="1:12" s="33" customFormat="1" ht="25.5" outlineLevel="2" x14ac:dyDescent="0.2">
      <c r="A32" s="39"/>
      <c r="B32" s="1"/>
      <c r="C32" s="1"/>
      <c r="D32" s="3"/>
      <c r="E32" s="96"/>
      <c r="F32" s="96"/>
      <c r="G32" s="8" t="s">
        <v>56</v>
      </c>
      <c r="H32" s="9" t="s">
        <v>25</v>
      </c>
      <c r="I32" s="30"/>
      <c r="J32" s="30">
        <v>35</v>
      </c>
      <c r="K32" s="96">
        <v>0</v>
      </c>
      <c r="L32" s="97">
        <f>J32*K32</f>
        <v>0</v>
      </c>
    </row>
    <row r="33" spans="1:12" s="33" customFormat="1" ht="25.5" outlineLevel="1" x14ac:dyDescent="0.2">
      <c r="A33" s="38">
        <v>2</v>
      </c>
      <c r="B33" s="34" t="s">
        <v>70</v>
      </c>
      <c r="C33" s="34" t="s">
        <v>22</v>
      </c>
      <c r="D33" s="65">
        <v>70</v>
      </c>
      <c r="E33" s="134">
        <v>0</v>
      </c>
      <c r="F33" s="134">
        <f>D33*E33</f>
        <v>0</v>
      </c>
      <c r="G33" s="35"/>
      <c r="H33" s="35"/>
      <c r="I33" s="35"/>
      <c r="J33" s="35"/>
      <c r="K33" s="35"/>
      <c r="L33" s="67"/>
    </row>
    <row r="34" spans="1:12" s="33" customFormat="1" ht="25.5" outlineLevel="2" x14ac:dyDescent="0.2">
      <c r="A34" s="39"/>
      <c r="B34" s="1"/>
      <c r="C34" s="1"/>
      <c r="D34" s="63"/>
      <c r="E34" s="137"/>
      <c r="F34" s="137"/>
      <c r="G34" s="1" t="s">
        <v>69</v>
      </c>
      <c r="H34" s="11" t="s">
        <v>25</v>
      </c>
      <c r="I34" s="15">
        <v>0.15</v>
      </c>
      <c r="J34" s="71">
        <f>_xlfn.CEILING.MATH(D33*I34,5)</f>
        <v>15</v>
      </c>
      <c r="K34" s="44">
        <v>0</v>
      </c>
      <c r="L34" s="70">
        <f>J34*K34</f>
        <v>0</v>
      </c>
    </row>
    <row r="35" spans="1:12" s="33" customFormat="1" ht="12.75" outlineLevel="2" x14ac:dyDescent="0.2">
      <c r="A35" s="39"/>
      <c r="B35" s="1"/>
      <c r="C35" s="1"/>
      <c r="D35" s="64"/>
      <c r="E35" s="142"/>
      <c r="F35" s="142"/>
      <c r="G35" s="8" t="s">
        <v>60</v>
      </c>
      <c r="H35" s="9" t="s">
        <v>12</v>
      </c>
      <c r="I35" s="3"/>
      <c r="J35" s="10">
        <v>1</v>
      </c>
      <c r="K35" s="96">
        <v>0</v>
      </c>
      <c r="L35" s="97">
        <f>J35*K35</f>
        <v>0</v>
      </c>
    </row>
    <row r="36" spans="1:12" s="33" customFormat="1" ht="25.5" outlineLevel="1" x14ac:dyDescent="0.2">
      <c r="A36" s="38">
        <v>3</v>
      </c>
      <c r="B36" s="34" t="s">
        <v>64</v>
      </c>
      <c r="C36" s="34" t="s">
        <v>16</v>
      </c>
      <c r="D36" s="65">
        <v>196</v>
      </c>
      <c r="E36" s="134">
        <v>0</v>
      </c>
      <c r="F36" s="134">
        <f>D36*E36</f>
        <v>0</v>
      </c>
      <c r="G36" s="35"/>
      <c r="H36" s="35"/>
      <c r="I36" s="35"/>
      <c r="J36" s="35"/>
      <c r="K36" s="35"/>
      <c r="L36" s="67"/>
    </row>
    <row r="37" spans="1:12" s="33" customFormat="1" ht="12.75" outlineLevel="2" x14ac:dyDescent="0.2">
      <c r="A37" s="39"/>
      <c r="B37" s="1"/>
      <c r="C37" s="1"/>
      <c r="D37" s="68"/>
      <c r="E37" s="68"/>
      <c r="F37" s="68"/>
      <c r="G37" s="1" t="s">
        <v>40</v>
      </c>
      <c r="H37" s="11" t="s">
        <v>22</v>
      </c>
      <c r="I37" s="12">
        <v>0.04</v>
      </c>
      <c r="J37" s="12">
        <f>_xlfn.CEILING.MATH(D36*I37)</f>
        <v>8</v>
      </c>
      <c r="K37" s="12">
        <v>0</v>
      </c>
      <c r="L37" s="70">
        <f>J37*K37</f>
        <v>0</v>
      </c>
    </row>
    <row r="38" spans="1:12" s="33" customFormat="1" ht="12.75" outlineLevel="2" x14ac:dyDescent="0.2">
      <c r="A38" s="39"/>
      <c r="B38" s="1"/>
      <c r="C38" s="1"/>
      <c r="D38" s="68"/>
      <c r="E38" s="68"/>
      <c r="F38" s="68"/>
      <c r="G38" s="1" t="s">
        <v>17</v>
      </c>
      <c r="H38" s="11" t="s">
        <v>18</v>
      </c>
      <c r="I38" s="12">
        <v>0.06</v>
      </c>
      <c r="J38" s="12">
        <f>_xlfn.CEILING.MATH(D36*I38)</f>
        <v>12</v>
      </c>
      <c r="K38" s="12">
        <v>0</v>
      </c>
      <c r="L38" s="70">
        <f>J38*K38</f>
        <v>0</v>
      </c>
    </row>
    <row r="39" spans="1:12" s="33" customFormat="1" ht="12.75" outlineLevel="1" x14ac:dyDescent="0.2">
      <c r="A39" s="38">
        <v>4</v>
      </c>
      <c r="B39" s="34" t="s">
        <v>65</v>
      </c>
      <c r="C39" s="34" t="s">
        <v>22</v>
      </c>
      <c r="D39" s="65">
        <v>70</v>
      </c>
      <c r="E39" s="134">
        <v>0</v>
      </c>
      <c r="F39" s="134">
        <f>D39*E39</f>
        <v>0</v>
      </c>
      <c r="G39" s="35"/>
      <c r="H39" s="35"/>
      <c r="I39" s="35"/>
      <c r="J39" s="35"/>
      <c r="K39" s="35"/>
      <c r="L39" s="67"/>
    </row>
    <row r="40" spans="1:12" s="33" customFormat="1" ht="12.75" outlineLevel="2" x14ac:dyDescent="0.2">
      <c r="A40" s="39"/>
      <c r="B40" s="1"/>
      <c r="C40" s="1"/>
      <c r="D40" s="68"/>
      <c r="E40" s="68"/>
      <c r="F40" s="68"/>
      <c r="G40" s="1" t="s">
        <v>66</v>
      </c>
      <c r="H40" s="11" t="s">
        <v>10</v>
      </c>
      <c r="I40" s="15">
        <v>0.10199999999999999</v>
      </c>
      <c r="J40" s="71">
        <f>D39*I40</f>
        <v>7.14</v>
      </c>
      <c r="K40" s="44">
        <v>0</v>
      </c>
      <c r="L40" s="70">
        <f>J40*K40</f>
        <v>0</v>
      </c>
    </row>
    <row r="41" spans="1:12" s="33" customFormat="1" ht="25.5" outlineLevel="1" x14ac:dyDescent="0.2">
      <c r="A41" s="38">
        <v>5</v>
      </c>
      <c r="B41" s="34" t="s">
        <v>51</v>
      </c>
      <c r="C41" s="34" t="s">
        <v>22</v>
      </c>
      <c r="D41" s="65">
        <v>144</v>
      </c>
      <c r="E41" s="134">
        <v>0</v>
      </c>
      <c r="F41" s="134">
        <f>D41*E41</f>
        <v>0</v>
      </c>
      <c r="G41" s="35"/>
      <c r="H41" s="35"/>
      <c r="I41" s="135"/>
      <c r="J41" s="135"/>
      <c r="K41" s="87"/>
      <c r="L41" s="88"/>
    </row>
    <row r="42" spans="1:12" s="33" customFormat="1" ht="12.75" outlineLevel="2" x14ac:dyDescent="0.2">
      <c r="A42" s="39"/>
      <c r="B42" s="1"/>
      <c r="C42" s="1"/>
      <c r="D42" s="63"/>
      <c r="E42" s="137"/>
      <c r="F42" s="137"/>
      <c r="G42" s="1" t="s">
        <v>24</v>
      </c>
      <c r="H42" s="11" t="s">
        <v>25</v>
      </c>
      <c r="I42" s="31">
        <v>1E-3</v>
      </c>
      <c r="J42" s="31">
        <f>D41*I42</f>
        <v>0.14400000000000002</v>
      </c>
      <c r="K42" s="44">
        <v>0</v>
      </c>
      <c r="L42" s="70">
        <f>J42*K42</f>
        <v>0</v>
      </c>
    </row>
    <row r="43" spans="1:12" s="33" customFormat="1" ht="12.75" outlineLevel="2" x14ac:dyDescent="0.2">
      <c r="A43" s="39"/>
      <c r="B43" s="1"/>
      <c r="C43" s="1"/>
      <c r="D43" s="63"/>
      <c r="E43" s="137"/>
      <c r="F43" s="137"/>
      <c r="G43" s="1" t="s">
        <v>26</v>
      </c>
      <c r="H43" s="11" t="s">
        <v>10</v>
      </c>
      <c r="I43" s="31">
        <v>0.03</v>
      </c>
      <c r="J43" s="44">
        <f>D41*I43</f>
        <v>4.32</v>
      </c>
      <c r="K43" s="44">
        <v>0</v>
      </c>
      <c r="L43" s="70">
        <f>J43*K43</f>
        <v>0</v>
      </c>
    </row>
    <row r="44" spans="1:12" s="33" customFormat="1" ht="12.75" outlineLevel="2" x14ac:dyDescent="0.2">
      <c r="A44" s="39"/>
      <c r="B44" s="1"/>
      <c r="C44" s="1"/>
      <c r="D44" s="63"/>
      <c r="E44" s="137"/>
      <c r="F44" s="137"/>
      <c r="G44" s="1" t="s">
        <v>17</v>
      </c>
      <c r="H44" s="11" t="s">
        <v>18</v>
      </c>
      <c r="I44" s="31">
        <v>0.03</v>
      </c>
      <c r="J44" s="44">
        <f>_xlfn.CEILING.MATH(D41*I44)</f>
        <v>5</v>
      </c>
      <c r="K44" s="44">
        <v>0</v>
      </c>
      <c r="L44" s="70">
        <f>J44*K44</f>
        <v>0</v>
      </c>
    </row>
    <row r="45" spans="1:12" s="33" customFormat="1" ht="12.75" outlineLevel="2" x14ac:dyDescent="0.2">
      <c r="A45" s="39"/>
      <c r="B45" s="1"/>
      <c r="C45" s="1"/>
      <c r="D45" s="63"/>
      <c r="E45" s="137"/>
      <c r="F45" s="137"/>
      <c r="G45" s="1" t="s">
        <v>40</v>
      </c>
      <c r="H45" s="11" t="s">
        <v>14</v>
      </c>
      <c r="I45" s="31">
        <v>0.35</v>
      </c>
      <c r="J45" s="44">
        <f>_xlfn.CEILING.MATH(D41*I45)</f>
        <v>51</v>
      </c>
      <c r="K45" s="44">
        <v>0</v>
      </c>
      <c r="L45" s="70">
        <f>J45*K45</f>
        <v>0</v>
      </c>
    </row>
    <row r="46" spans="1:12" s="33" customFormat="1" ht="12.75" outlineLevel="2" x14ac:dyDescent="0.2">
      <c r="A46" s="39"/>
      <c r="B46" s="1"/>
      <c r="C46" s="1"/>
      <c r="D46" s="64"/>
      <c r="E46" s="136"/>
      <c r="F46" s="136"/>
      <c r="G46" s="8" t="s">
        <v>27</v>
      </c>
      <c r="H46" s="9" t="s">
        <v>28</v>
      </c>
      <c r="I46" s="30"/>
      <c r="J46" s="30">
        <v>20</v>
      </c>
      <c r="K46" s="96">
        <v>0</v>
      </c>
      <c r="L46" s="97">
        <f>J46*K46</f>
        <v>0</v>
      </c>
    </row>
    <row r="47" spans="1:12" s="33" customFormat="1" ht="25.5" outlineLevel="1" x14ac:dyDescent="0.2">
      <c r="A47" s="38">
        <v>6</v>
      </c>
      <c r="B47" s="34" t="s">
        <v>52</v>
      </c>
      <c r="C47" s="34" t="s">
        <v>25</v>
      </c>
      <c r="D47" s="140">
        <f>SUM(J48:J49)</f>
        <v>2.1840000000000002</v>
      </c>
      <c r="E47" s="134">
        <v>0</v>
      </c>
      <c r="F47" s="134">
        <f>D47*E47</f>
        <v>0</v>
      </c>
      <c r="G47" s="35"/>
      <c r="H47" s="35"/>
      <c r="I47" s="135"/>
      <c r="J47" s="135"/>
      <c r="K47" s="87"/>
      <c r="L47" s="88"/>
    </row>
    <row r="48" spans="1:12" s="33" customFormat="1" ht="12.75" outlineLevel="2" x14ac:dyDescent="0.2">
      <c r="A48" s="39"/>
      <c r="B48" s="1"/>
      <c r="C48" s="1"/>
      <c r="D48" s="64"/>
      <c r="E48" s="136"/>
      <c r="F48" s="136"/>
      <c r="G48" s="8" t="s">
        <v>29</v>
      </c>
      <c r="H48" s="9" t="s">
        <v>25</v>
      </c>
      <c r="I48" s="30"/>
      <c r="J48" s="30">
        <v>5.0999999999999997E-2</v>
      </c>
      <c r="K48" s="96">
        <v>0</v>
      </c>
      <c r="L48" s="97">
        <f>J48*K48</f>
        <v>0</v>
      </c>
    </row>
    <row r="49" spans="1:12" s="33" customFormat="1" ht="12.75" outlineLevel="2" x14ac:dyDescent="0.2">
      <c r="A49" s="39"/>
      <c r="B49" s="1"/>
      <c r="C49" s="1"/>
      <c r="D49" s="64"/>
      <c r="E49" s="136"/>
      <c r="F49" s="136"/>
      <c r="G49" s="8" t="s">
        <v>38</v>
      </c>
      <c r="H49" s="9" t="s">
        <v>25</v>
      </c>
      <c r="I49" s="30"/>
      <c r="J49" s="30">
        <v>2.133</v>
      </c>
      <c r="K49" s="96">
        <v>0</v>
      </c>
      <c r="L49" s="97">
        <f>J49*K49</f>
        <v>0</v>
      </c>
    </row>
    <row r="50" spans="1:12" s="33" customFormat="1" ht="12.75" outlineLevel="2" x14ac:dyDescent="0.2">
      <c r="A50" s="39"/>
      <c r="B50" s="1"/>
      <c r="C50" s="1"/>
      <c r="D50" s="63"/>
      <c r="E50" s="137"/>
      <c r="F50" s="137"/>
      <c r="G50" s="1" t="s">
        <v>30</v>
      </c>
      <c r="H50" s="11" t="s">
        <v>25</v>
      </c>
      <c r="I50" s="31">
        <v>0.01</v>
      </c>
      <c r="J50" s="31">
        <v>1.856E-2</v>
      </c>
      <c r="K50" s="44">
        <v>0</v>
      </c>
      <c r="L50" s="70">
        <f>J50*K50</f>
        <v>0</v>
      </c>
    </row>
    <row r="51" spans="1:12" s="33" customFormat="1" ht="12.75" outlineLevel="2" x14ac:dyDescent="0.2">
      <c r="A51" s="39"/>
      <c r="B51" s="1"/>
      <c r="C51" s="1"/>
      <c r="D51" s="63"/>
      <c r="E51" s="137"/>
      <c r="F51" s="137"/>
      <c r="G51" s="1" t="s">
        <v>31</v>
      </c>
      <c r="H51" s="11" t="s">
        <v>14</v>
      </c>
      <c r="I51" s="31">
        <v>5</v>
      </c>
      <c r="J51" s="31">
        <f>_xlfn.CEILING.MATH(D47*I51)</f>
        <v>11</v>
      </c>
      <c r="K51" s="44">
        <v>0</v>
      </c>
      <c r="L51" s="70">
        <f>J51*K51</f>
        <v>0</v>
      </c>
    </row>
    <row r="52" spans="1:12" s="33" customFormat="1" ht="12.75" outlineLevel="2" x14ac:dyDescent="0.2">
      <c r="A52" s="39"/>
      <c r="B52" s="1"/>
      <c r="C52" s="1"/>
      <c r="D52" s="63"/>
      <c r="E52" s="137"/>
      <c r="F52" s="137"/>
      <c r="G52" s="1" t="s">
        <v>32</v>
      </c>
      <c r="H52" s="11" t="s">
        <v>18</v>
      </c>
      <c r="I52" s="31">
        <v>1</v>
      </c>
      <c r="J52" s="31">
        <f>_xlfn.CEILING.MATH(D47*I52)</f>
        <v>3</v>
      </c>
      <c r="K52" s="44">
        <v>0</v>
      </c>
      <c r="L52" s="70">
        <f>J52*K52</f>
        <v>0</v>
      </c>
    </row>
    <row r="53" spans="1:12" s="33" customFormat="1" ht="12.75" outlineLevel="1" x14ac:dyDescent="0.2">
      <c r="A53" s="38">
        <v>7</v>
      </c>
      <c r="B53" s="34" t="s">
        <v>33</v>
      </c>
      <c r="C53" s="34" t="s">
        <v>10</v>
      </c>
      <c r="D53" s="65">
        <v>40.299999999999997</v>
      </c>
      <c r="E53" s="134">
        <v>0</v>
      </c>
      <c r="F53" s="134">
        <f>D53*E53</f>
        <v>0</v>
      </c>
      <c r="G53" s="35"/>
      <c r="H53" s="35"/>
      <c r="I53" s="135"/>
      <c r="J53" s="135"/>
      <c r="K53" s="87"/>
      <c r="L53" s="88"/>
    </row>
    <row r="54" spans="1:12" s="33" customFormat="1" ht="12.75" outlineLevel="2" x14ac:dyDescent="0.2">
      <c r="A54" s="39"/>
      <c r="B54" s="1"/>
      <c r="C54" s="1"/>
      <c r="D54" s="63"/>
      <c r="E54" s="141"/>
      <c r="F54" s="141"/>
      <c r="G54" s="1" t="s">
        <v>62</v>
      </c>
      <c r="H54" s="11" t="s">
        <v>10</v>
      </c>
      <c r="I54" s="31">
        <v>1.02</v>
      </c>
      <c r="J54" s="42">
        <f>_xlfn.CEILING.MATH(D53*I54)</f>
        <v>42</v>
      </c>
      <c r="K54" s="44">
        <v>0</v>
      </c>
      <c r="L54" s="70">
        <f>J54*K54</f>
        <v>0</v>
      </c>
    </row>
    <row r="55" spans="1:12" s="33" customFormat="1" ht="12.75" outlineLevel="2" x14ac:dyDescent="0.2">
      <c r="A55" s="39"/>
      <c r="B55" s="1"/>
      <c r="C55" s="1"/>
      <c r="D55" s="64"/>
      <c r="E55" s="142"/>
      <c r="F55" s="142"/>
      <c r="G55" s="8" t="s">
        <v>34</v>
      </c>
      <c r="H55" s="9" t="s">
        <v>12</v>
      </c>
      <c r="I55" s="30"/>
      <c r="J55" s="30">
        <v>2</v>
      </c>
      <c r="K55" s="96">
        <v>0</v>
      </c>
      <c r="L55" s="97">
        <f>J55*K55</f>
        <v>0</v>
      </c>
    </row>
    <row r="56" spans="1:12" s="33" customFormat="1" ht="12.75" outlineLevel="1" x14ac:dyDescent="0.2">
      <c r="A56" s="38">
        <v>8</v>
      </c>
      <c r="B56" s="34" t="s">
        <v>155</v>
      </c>
      <c r="C56" s="34" t="s">
        <v>14</v>
      </c>
      <c r="D56" s="66">
        <v>9</v>
      </c>
      <c r="E56" s="85">
        <v>0</v>
      </c>
      <c r="F56" s="87">
        <f>D56*E56</f>
        <v>0</v>
      </c>
      <c r="G56" s="35"/>
      <c r="H56" s="35"/>
      <c r="I56" s="35"/>
      <c r="J56" s="35"/>
      <c r="K56" s="35"/>
      <c r="L56" s="67"/>
    </row>
    <row r="57" spans="1:12" s="33" customFormat="1" ht="12.75" outlineLevel="2" x14ac:dyDescent="0.2">
      <c r="A57" s="39"/>
      <c r="B57" s="1"/>
      <c r="C57" s="1"/>
      <c r="D57" s="68"/>
      <c r="E57" s="68"/>
      <c r="F57" s="68"/>
      <c r="G57" s="1" t="s">
        <v>88</v>
      </c>
      <c r="H57" s="11" t="s">
        <v>10</v>
      </c>
      <c r="I57" s="12">
        <v>0.02</v>
      </c>
      <c r="J57" s="12">
        <f>I57*D56</f>
        <v>0.18</v>
      </c>
      <c r="K57" s="44">
        <v>0</v>
      </c>
      <c r="L57" s="143">
        <f t="shared" ref="L57:L63" si="0">J57*K57</f>
        <v>0</v>
      </c>
    </row>
    <row r="58" spans="1:12" s="33" customFormat="1" ht="12.75" outlineLevel="2" x14ac:dyDescent="0.2">
      <c r="A58" s="39"/>
      <c r="B58" s="1"/>
      <c r="C58" s="1"/>
      <c r="D58" s="3"/>
      <c r="E58" s="3"/>
      <c r="F58" s="3"/>
      <c r="G58" s="8" t="s">
        <v>40</v>
      </c>
      <c r="H58" s="9" t="s">
        <v>14</v>
      </c>
      <c r="I58" s="3"/>
      <c r="J58" s="10">
        <v>3</v>
      </c>
      <c r="K58" s="10">
        <v>0</v>
      </c>
      <c r="L58" s="144">
        <f t="shared" si="0"/>
        <v>0</v>
      </c>
    </row>
    <row r="59" spans="1:12" s="33" customFormat="1" ht="12.75" outlineLevel="2" x14ac:dyDescent="0.2">
      <c r="A59" s="39"/>
      <c r="B59" s="1"/>
      <c r="C59" s="1"/>
      <c r="D59" s="68"/>
      <c r="E59" s="68"/>
      <c r="F59" s="68"/>
      <c r="G59" s="1" t="s">
        <v>17</v>
      </c>
      <c r="H59" s="11" t="s">
        <v>14</v>
      </c>
      <c r="I59" s="12">
        <v>0.1</v>
      </c>
      <c r="J59" s="12">
        <f>_xlfn.CEILING.MATH(D56*I59)</f>
        <v>1</v>
      </c>
      <c r="K59" s="12">
        <v>0</v>
      </c>
      <c r="L59" s="143">
        <f t="shared" si="0"/>
        <v>0</v>
      </c>
    </row>
    <row r="60" spans="1:12" s="33" customFormat="1" ht="12.75" outlineLevel="2" x14ac:dyDescent="0.2">
      <c r="A60" s="39"/>
      <c r="B60" s="1"/>
      <c r="C60" s="1"/>
      <c r="D60" s="3"/>
      <c r="E60" s="3"/>
      <c r="F60" s="3"/>
      <c r="G60" s="8" t="s">
        <v>62</v>
      </c>
      <c r="H60" s="9" t="s">
        <v>10</v>
      </c>
      <c r="I60" s="3"/>
      <c r="J60" s="10">
        <v>0.7</v>
      </c>
      <c r="K60" s="96">
        <v>0</v>
      </c>
      <c r="L60" s="97">
        <f t="shared" si="0"/>
        <v>0</v>
      </c>
    </row>
    <row r="61" spans="1:12" s="33" customFormat="1" ht="12.75" outlineLevel="2" x14ac:dyDescent="0.2">
      <c r="A61" s="39"/>
      <c r="B61" s="1"/>
      <c r="C61" s="1"/>
      <c r="D61" s="3"/>
      <c r="E61" s="3"/>
      <c r="F61" s="3"/>
      <c r="G61" s="8" t="s">
        <v>66</v>
      </c>
      <c r="H61" s="9" t="s">
        <v>10</v>
      </c>
      <c r="I61" s="3"/>
      <c r="J61" s="10">
        <v>0.2</v>
      </c>
      <c r="K61" s="96">
        <v>0</v>
      </c>
      <c r="L61" s="97">
        <f t="shared" si="0"/>
        <v>0</v>
      </c>
    </row>
    <row r="62" spans="1:12" s="33" customFormat="1" ht="12.75" outlineLevel="2" x14ac:dyDescent="0.2">
      <c r="A62" s="39"/>
      <c r="B62" s="1"/>
      <c r="C62" s="1"/>
      <c r="D62" s="3"/>
      <c r="E62" s="3"/>
      <c r="F62" s="3"/>
      <c r="G62" s="8" t="s">
        <v>29</v>
      </c>
      <c r="H62" s="9" t="s">
        <v>25</v>
      </c>
      <c r="I62" s="3"/>
      <c r="J62" s="36">
        <v>1.0999999999999999E-2</v>
      </c>
      <c r="K62" s="96">
        <v>0</v>
      </c>
      <c r="L62" s="97">
        <f t="shared" si="0"/>
        <v>0</v>
      </c>
    </row>
    <row r="63" spans="1:12" s="33" customFormat="1" ht="12.75" outlineLevel="2" x14ac:dyDescent="0.2">
      <c r="A63" s="39"/>
      <c r="B63" s="1"/>
      <c r="C63" s="1"/>
      <c r="D63" s="3"/>
      <c r="E63" s="3"/>
      <c r="F63" s="3"/>
      <c r="G63" s="8" t="s">
        <v>38</v>
      </c>
      <c r="H63" s="9" t="s">
        <v>25</v>
      </c>
      <c r="I63" s="3"/>
      <c r="J63" s="36">
        <v>2.4E-2</v>
      </c>
      <c r="K63" s="96">
        <v>0</v>
      </c>
      <c r="L63" s="97">
        <f t="shared" si="0"/>
        <v>0</v>
      </c>
    </row>
    <row r="64" spans="1:12" s="33" customFormat="1" ht="25.5" outlineLevel="1" x14ac:dyDescent="0.2">
      <c r="A64" s="38">
        <v>9</v>
      </c>
      <c r="B64" s="34" t="s">
        <v>156</v>
      </c>
      <c r="C64" s="34" t="s">
        <v>14</v>
      </c>
      <c r="D64" s="66">
        <v>9</v>
      </c>
      <c r="E64" s="85">
        <v>0</v>
      </c>
      <c r="F64" s="87">
        <f>D64*E64</f>
        <v>0</v>
      </c>
      <c r="G64" s="35"/>
      <c r="H64" s="35"/>
      <c r="I64" s="35"/>
      <c r="J64" s="35"/>
      <c r="K64" s="35"/>
      <c r="L64" s="67"/>
    </row>
    <row r="65" spans="1:12" s="33" customFormat="1" ht="12.75" outlineLevel="2" x14ac:dyDescent="0.2">
      <c r="A65" s="39"/>
      <c r="B65" s="1"/>
      <c r="C65" s="1"/>
      <c r="D65" s="3"/>
      <c r="E65" s="3"/>
      <c r="F65" s="3"/>
      <c r="G65" s="8" t="s">
        <v>38</v>
      </c>
      <c r="H65" s="9" t="s">
        <v>25</v>
      </c>
      <c r="I65" s="3"/>
      <c r="J65" s="36">
        <v>6.0000000000000001E-3</v>
      </c>
      <c r="K65" s="96">
        <v>0</v>
      </c>
      <c r="L65" s="97">
        <f>J65*K65</f>
        <v>0</v>
      </c>
    </row>
    <row r="66" spans="1:12" s="33" customFormat="1" ht="12.75" outlineLevel="2" x14ac:dyDescent="0.2">
      <c r="A66" s="39"/>
      <c r="B66" s="1"/>
      <c r="C66" s="1"/>
      <c r="D66" s="3"/>
      <c r="E66" s="3"/>
      <c r="F66" s="3"/>
      <c r="G66" s="8" t="s">
        <v>157</v>
      </c>
      <c r="H66" s="9" t="s">
        <v>25</v>
      </c>
      <c r="I66" s="3"/>
      <c r="J66" s="36">
        <v>4.7E-2</v>
      </c>
      <c r="K66" s="96">
        <v>0</v>
      </c>
      <c r="L66" s="97">
        <f>J66*K66</f>
        <v>0</v>
      </c>
    </row>
    <row r="67" spans="1:12" s="33" customFormat="1" ht="12.75" outlineLevel="2" x14ac:dyDescent="0.2">
      <c r="A67" s="39"/>
      <c r="B67" s="1"/>
      <c r="C67" s="1"/>
      <c r="D67" s="3"/>
      <c r="E67" s="3"/>
      <c r="F67" s="3"/>
      <c r="G67" s="8" t="s">
        <v>100</v>
      </c>
      <c r="H67" s="9" t="s">
        <v>18</v>
      </c>
      <c r="I67" s="3"/>
      <c r="J67" s="36">
        <v>1</v>
      </c>
      <c r="K67" s="96">
        <v>0</v>
      </c>
      <c r="L67" s="97">
        <f>J67*K67</f>
        <v>0</v>
      </c>
    </row>
    <row r="68" spans="1:12" s="33" customFormat="1" ht="12.75" outlineLevel="1" x14ac:dyDescent="0.2">
      <c r="A68" s="38">
        <v>10</v>
      </c>
      <c r="B68" s="34" t="s">
        <v>158</v>
      </c>
      <c r="C68" s="34" t="s">
        <v>22</v>
      </c>
      <c r="D68" s="86">
        <v>1</v>
      </c>
      <c r="E68" s="85">
        <v>0</v>
      </c>
      <c r="F68" s="85">
        <f>D68*E68</f>
        <v>0</v>
      </c>
      <c r="G68" s="35"/>
      <c r="H68" s="35"/>
      <c r="I68" s="35"/>
      <c r="J68" s="35"/>
      <c r="K68" s="87"/>
      <c r="L68" s="88"/>
    </row>
    <row r="69" spans="1:12" s="33" customFormat="1" ht="12.75" outlineLevel="2" x14ac:dyDescent="0.2">
      <c r="A69" s="39"/>
      <c r="B69" s="1"/>
      <c r="C69" s="1"/>
      <c r="D69" s="68"/>
      <c r="E69" s="12"/>
      <c r="F69" s="12"/>
      <c r="G69" s="1" t="s">
        <v>159</v>
      </c>
      <c r="H69" s="11" t="s">
        <v>28</v>
      </c>
      <c r="I69" s="12">
        <v>0.1</v>
      </c>
      <c r="J69" s="12">
        <f>_xlfn.CEILING.MATH(D68*I69,0.9)</f>
        <v>0.9</v>
      </c>
      <c r="K69" s="44">
        <v>0</v>
      </c>
      <c r="L69" s="70">
        <f>J69*K69</f>
        <v>0</v>
      </c>
    </row>
    <row r="70" spans="1:12" s="33" customFormat="1" ht="12.75" outlineLevel="2" x14ac:dyDescent="0.2">
      <c r="A70" s="39"/>
      <c r="B70" s="1"/>
      <c r="C70" s="1"/>
      <c r="D70" s="68"/>
      <c r="E70" s="12"/>
      <c r="F70" s="12"/>
      <c r="G70" s="1" t="s">
        <v>160</v>
      </c>
      <c r="H70" s="11" t="s">
        <v>28</v>
      </c>
      <c r="I70" s="12">
        <v>0.25</v>
      </c>
      <c r="J70" s="12">
        <f>_xlfn.CEILING.MATH(D68*I70,0.9)</f>
        <v>0.9</v>
      </c>
      <c r="K70" s="44">
        <v>0</v>
      </c>
      <c r="L70" s="70">
        <f>J70*K70</f>
        <v>0</v>
      </c>
    </row>
    <row r="71" spans="1:12" s="37" customFormat="1" ht="13.5" outlineLevel="1" thickBot="1" x14ac:dyDescent="0.25">
      <c r="A71" s="152" t="s">
        <v>41</v>
      </c>
      <c r="B71" s="153"/>
      <c r="C71" s="153"/>
      <c r="D71" s="153"/>
      <c r="E71" s="112" t="s">
        <v>23</v>
      </c>
      <c r="F71" s="109"/>
      <c r="G71" s="40"/>
      <c r="H71" s="40"/>
      <c r="I71" s="41"/>
      <c r="J71" s="41"/>
      <c r="K71" s="41"/>
      <c r="L71" s="127"/>
    </row>
    <row r="72" spans="1:12" s="117" customFormat="1" ht="12.75" outlineLevel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 s="117" customFormat="1" ht="13.5" thickBot="1" x14ac:dyDescent="0.25">
      <c r="A73" s="16"/>
      <c r="B73" s="17"/>
      <c r="I73" s="28"/>
      <c r="J73" s="124"/>
    </row>
    <row r="74" spans="1:12" s="33" customFormat="1" ht="12.75" customHeight="1" x14ac:dyDescent="0.2">
      <c r="A74" s="161"/>
      <c r="B74" s="155" t="s">
        <v>54</v>
      </c>
      <c r="C74" s="155"/>
      <c r="D74" s="155"/>
      <c r="E74" s="155"/>
      <c r="F74" s="155"/>
      <c r="G74" s="155"/>
      <c r="H74" s="155"/>
      <c r="I74" s="155"/>
      <c r="J74" s="155"/>
      <c r="K74" s="155"/>
      <c r="L74" s="156"/>
    </row>
    <row r="75" spans="1:12" s="117" customFormat="1" ht="15.75" customHeight="1" thickBot="1" x14ac:dyDescent="0.25">
      <c r="A75" s="162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9"/>
    </row>
    <row r="76" spans="1:12" s="33" customFormat="1" ht="38.25" outlineLevel="1" x14ac:dyDescent="0.2">
      <c r="A76" s="18" t="s">
        <v>1</v>
      </c>
      <c r="B76" s="6" t="s">
        <v>2</v>
      </c>
      <c r="C76" s="6" t="s">
        <v>3</v>
      </c>
      <c r="D76" s="6" t="s">
        <v>4</v>
      </c>
      <c r="E76" s="6" t="s">
        <v>5</v>
      </c>
      <c r="F76" s="6" t="s">
        <v>6</v>
      </c>
      <c r="G76" s="6" t="s">
        <v>7</v>
      </c>
      <c r="H76" s="6" t="s">
        <v>3</v>
      </c>
      <c r="I76" s="29" t="s">
        <v>8</v>
      </c>
      <c r="J76" s="29" t="s">
        <v>4</v>
      </c>
      <c r="K76" s="6" t="s">
        <v>5</v>
      </c>
      <c r="L76" s="19" t="s">
        <v>6</v>
      </c>
    </row>
    <row r="77" spans="1:12" s="33" customFormat="1" ht="25.5" outlineLevel="1" x14ac:dyDescent="0.2">
      <c r="A77" s="38">
        <v>1</v>
      </c>
      <c r="B77" s="34" t="s">
        <v>162</v>
      </c>
      <c r="C77" s="34" t="s">
        <v>22</v>
      </c>
      <c r="D77" s="65">
        <v>54</v>
      </c>
      <c r="E77" s="134">
        <v>0</v>
      </c>
      <c r="F77" s="134">
        <f>D77*E77</f>
        <v>0</v>
      </c>
      <c r="G77" s="35"/>
      <c r="H77" s="35"/>
      <c r="I77" s="135"/>
      <c r="J77" s="135"/>
      <c r="K77" s="35"/>
      <c r="L77" s="67"/>
    </row>
    <row r="78" spans="1:12" s="33" customFormat="1" ht="12.75" outlineLevel="2" x14ac:dyDescent="0.2">
      <c r="A78" s="39"/>
      <c r="B78" s="1"/>
      <c r="C78" s="1"/>
      <c r="D78" s="63"/>
      <c r="E78" s="137"/>
      <c r="F78" s="137"/>
      <c r="G78" s="1" t="s">
        <v>58</v>
      </c>
      <c r="H78" s="11" t="s">
        <v>35</v>
      </c>
      <c r="I78" s="31">
        <v>0.35</v>
      </c>
      <c r="J78" s="42">
        <f>_xlfn.CEILING.MATH(D77*I78,10)</f>
        <v>20</v>
      </c>
      <c r="K78" s="44">
        <v>0</v>
      </c>
      <c r="L78" s="70">
        <f>J78*K78</f>
        <v>0</v>
      </c>
    </row>
    <row r="79" spans="1:12" s="33" customFormat="1" ht="12.75" outlineLevel="2" x14ac:dyDescent="0.2">
      <c r="A79" s="39"/>
      <c r="B79" s="1"/>
      <c r="C79" s="1"/>
      <c r="D79" s="63"/>
      <c r="E79" s="137"/>
      <c r="F79" s="137"/>
      <c r="G79" s="1" t="s">
        <v>59</v>
      </c>
      <c r="H79" s="11" t="s">
        <v>28</v>
      </c>
      <c r="I79" s="31">
        <v>2</v>
      </c>
      <c r="J79" s="42">
        <f>_xlfn.CEILING.MATH(D77*I79,10)</f>
        <v>110</v>
      </c>
      <c r="K79" s="44">
        <v>0</v>
      </c>
      <c r="L79" s="70">
        <f>J79*K79</f>
        <v>0</v>
      </c>
    </row>
    <row r="80" spans="1:12" s="33" customFormat="1" ht="25.5" outlineLevel="1" x14ac:dyDescent="0.2">
      <c r="A80" s="38">
        <v>2</v>
      </c>
      <c r="B80" s="34" t="s">
        <v>163</v>
      </c>
      <c r="C80" s="34" t="s">
        <v>22</v>
      </c>
      <c r="D80" s="65">
        <v>54</v>
      </c>
      <c r="E80" s="134">
        <v>0</v>
      </c>
      <c r="F80" s="134">
        <f>D80*E80</f>
        <v>0</v>
      </c>
      <c r="G80" s="35"/>
      <c r="H80" s="35"/>
      <c r="I80" s="135"/>
      <c r="J80" s="135"/>
      <c r="K80" s="87"/>
      <c r="L80" s="88"/>
    </row>
    <row r="81" spans="1:12" s="33" customFormat="1" ht="25.5" outlineLevel="2" x14ac:dyDescent="0.2">
      <c r="A81" s="39"/>
      <c r="B81" s="1"/>
      <c r="C81" s="1"/>
      <c r="D81" s="63"/>
      <c r="E81" s="137"/>
      <c r="F81" s="137"/>
      <c r="G81" s="1" t="s">
        <v>164</v>
      </c>
      <c r="H81" s="11" t="s">
        <v>10</v>
      </c>
      <c r="I81" s="72">
        <v>0.105</v>
      </c>
      <c r="J81" s="31">
        <f>_xlfn.CEILING.MATH(D80*I81,1.2*0.6*0.1)</f>
        <v>5.6879999999999997</v>
      </c>
      <c r="K81" s="44">
        <v>0</v>
      </c>
      <c r="L81" s="70">
        <f>J81*K81</f>
        <v>0</v>
      </c>
    </row>
    <row r="82" spans="1:12" s="33" customFormat="1" ht="25.5" outlineLevel="2" x14ac:dyDescent="0.2">
      <c r="A82" s="39"/>
      <c r="B82" s="1"/>
      <c r="C82" s="1"/>
      <c r="D82" s="63"/>
      <c r="E82" s="137"/>
      <c r="F82" s="137"/>
      <c r="G82" s="1" t="s">
        <v>36</v>
      </c>
      <c r="H82" s="11" t="s">
        <v>28</v>
      </c>
      <c r="I82" s="31">
        <v>0.8</v>
      </c>
      <c r="J82" s="42">
        <f>_xlfn.CEILING.MATH(D80*I82)</f>
        <v>44</v>
      </c>
      <c r="K82" s="44">
        <v>0</v>
      </c>
      <c r="L82" s="70">
        <f>J82*K82</f>
        <v>0</v>
      </c>
    </row>
    <row r="83" spans="1:12" s="33" customFormat="1" ht="12.75" outlineLevel="2" x14ac:dyDescent="0.2">
      <c r="A83" s="39"/>
      <c r="B83" s="1"/>
      <c r="C83" s="1"/>
      <c r="D83" s="63"/>
      <c r="E83" s="137"/>
      <c r="F83" s="137"/>
      <c r="G83" s="1" t="s">
        <v>165</v>
      </c>
      <c r="H83" s="11" t="s">
        <v>14</v>
      </c>
      <c r="I83" s="31">
        <v>8</v>
      </c>
      <c r="J83" s="46">
        <f>_xlfn.CEILING.MATH(D80*I83)</f>
        <v>432</v>
      </c>
      <c r="K83" s="44">
        <v>0</v>
      </c>
      <c r="L83" s="70">
        <f>J83*K83</f>
        <v>0</v>
      </c>
    </row>
    <row r="84" spans="1:12" s="33" customFormat="1" ht="25.5" outlineLevel="1" x14ac:dyDescent="0.2">
      <c r="A84" s="38">
        <v>3</v>
      </c>
      <c r="B84" s="34" t="s">
        <v>166</v>
      </c>
      <c r="C84" s="34" t="s">
        <v>22</v>
      </c>
      <c r="D84" s="86">
        <v>94.4</v>
      </c>
      <c r="E84" s="87">
        <v>0</v>
      </c>
      <c r="F84" s="87">
        <f>D84*E84</f>
        <v>0</v>
      </c>
      <c r="G84" s="35"/>
      <c r="H84" s="35"/>
      <c r="I84" s="135"/>
      <c r="J84" s="135"/>
      <c r="K84" s="87"/>
      <c r="L84" s="88"/>
    </row>
    <row r="85" spans="1:12" s="33" customFormat="1" ht="25.5" outlineLevel="2" x14ac:dyDescent="0.2">
      <c r="A85" s="39"/>
      <c r="B85" s="1"/>
      <c r="C85" s="1"/>
      <c r="D85" s="145"/>
      <c r="E85" s="145"/>
      <c r="F85" s="145"/>
      <c r="G85" s="146" t="s">
        <v>63</v>
      </c>
      <c r="H85" s="147" t="s">
        <v>10</v>
      </c>
      <c r="I85" s="145">
        <f>0.05*1.05</f>
        <v>5.2500000000000005E-2</v>
      </c>
      <c r="J85" s="148">
        <f>_xlfn.CEILING.MATH(D84*I85,1.2*0.6*0.05)</f>
        <v>4.968</v>
      </c>
      <c r="K85" s="149">
        <v>0</v>
      </c>
      <c r="L85" s="150">
        <f>J85*K85</f>
        <v>0</v>
      </c>
    </row>
    <row r="86" spans="1:12" s="37" customFormat="1" ht="13.5" customHeight="1" outlineLevel="1" thickBot="1" x14ac:dyDescent="0.25">
      <c r="A86" s="152" t="s">
        <v>41</v>
      </c>
      <c r="B86" s="153"/>
      <c r="C86" s="153"/>
      <c r="D86" s="153"/>
      <c r="E86" s="108" t="s">
        <v>23</v>
      </c>
      <c r="F86" s="109"/>
      <c r="G86" s="40"/>
      <c r="H86" s="40"/>
      <c r="I86" s="138"/>
      <c r="J86" s="138"/>
      <c r="K86" s="99"/>
      <c r="L86" s="100"/>
    </row>
    <row r="87" spans="1:12" s="117" customFormat="1" ht="12.75" outlineLevel="1" x14ac:dyDescent="0.2">
      <c r="A87" s="37"/>
      <c r="B87" s="37"/>
      <c r="C87" s="37"/>
      <c r="D87" s="37"/>
      <c r="E87" s="37"/>
      <c r="F87" s="37"/>
      <c r="G87" s="37"/>
      <c r="H87" s="37"/>
      <c r="I87" s="139"/>
      <c r="J87" s="139"/>
      <c r="K87" s="37"/>
      <c r="L87" s="37"/>
    </row>
    <row r="88" spans="1:12" s="117" customFormat="1" ht="13.5" thickBot="1" x14ac:dyDescent="0.25">
      <c r="A88" s="16"/>
      <c r="B88" s="17"/>
      <c r="I88" s="43"/>
    </row>
    <row r="89" spans="1:12" s="33" customFormat="1" ht="15" customHeight="1" x14ac:dyDescent="0.2">
      <c r="A89" s="154" t="s">
        <v>55</v>
      </c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6"/>
    </row>
    <row r="90" spans="1:12" s="117" customFormat="1" ht="15.75" customHeight="1" thickBot="1" x14ac:dyDescent="0.25">
      <c r="A90" s="157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9"/>
    </row>
    <row r="91" spans="1:12" s="33" customFormat="1" ht="38.25" outlineLevel="1" x14ac:dyDescent="0.2">
      <c r="A91" s="18" t="s">
        <v>1</v>
      </c>
      <c r="B91" s="6" t="s">
        <v>2</v>
      </c>
      <c r="C91" s="6" t="s">
        <v>3</v>
      </c>
      <c r="D91" s="6" t="s">
        <v>4</v>
      </c>
      <c r="E91" s="6" t="s">
        <v>5</v>
      </c>
      <c r="F91" s="6" t="s">
        <v>6</v>
      </c>
      <c r="G91" s="6" t="s">
        <v>7</v>
      </c>
      <c r="H91" s="6" t="s">
        <v>3</v>
      </c>
      <c r="I91" s="6" t="s">
        <v>8</v>
      </c>
      <c r="J91" s="6" t="s">
        <v>4</v>
      </c>
      <c r="K91" s="6" t="s">
        <v>5</v>
      </c>
      <c r="L91" s="19" t="s">
        <v>6</v>
      </c>
    </row>
    <row r="92" spans="1:12" s="33" customFormat="1" ht="25.5" outlineLevel="1" x14ac:dyDescent="0.2">
      <c r="A92" s="38">
        <v>1</v>
      </c>
      <c r="B92" s="34" t="s">
        <v>190</v>
      </c>
      <c r="C92" s="34" t="s">
        <v>22</v>
      </c>
      <c r="D92" s="65">
        <v>184</v>
      </c>
      <c r="E92" s="134">
        <v>0</v>
      </c>
      <c r="F92" s="134">
        <f>D92*E92</f>
        <v>0</v>
      </c>
      <c r="G92" s="35"/>
      <c r="H92" s="35"/>
      <c r="I92" s="35"/>
      <c r="J92" s="35"/>
      <c r="K92" s="35"/>
      <c r="L92" s="67"/>
    </row>
    <row r="93" spans="1:12" s="33" customFormat="1" ht="25.5" outlineLevel="2" x14ac:dyDescent="0.2">
      <c r="A93" s="39"/>
      <c r="B93" s="1"/>
      <c r="C93" s="1"/>
      <c r="D93" s="63"/>
      <c r="E93" s="137"/>
      <c r="F93" s="137"/>
      <c r="G93" s="1" t="s">
        <v>69</v>
      </c>
      <c r="H93" s="11" t="s">
        <v>25</v>
      </c>
      <c r="I93" s="15">
        <f>0.2*1.5</f>
        <v>0.30000000000000004</v>
      </c>
      <c r="J93" s="71">
        <f>_xlfn.CEILING.MATH(D92*I93,5)</f>
        <v>60</v>
      </c>
      <c r="K93" s="44">
        <v>0</v>
      </c>
      <c r="L93" s="70">
        <f>J93*K93</f>
        <v>0</v>
      </c>
    </row>
    <row r="94" spans="1:12" s="33" customFormat="1" ht="12.75" outlineLevel="2" x14ac:dyDescent="0.2">
      <c r="A94" s="39"/>
      <c r="B94" s="1"/>
      <c r="C94" s="1"/>
      <c r="D94" s="64"/>
      <c r="E94" s="142"/>
      <c r="F94" s="142"/>
      <c r="G94" s="8" t="s">
        <v>60</v>
      </c>
      <c r="H94" s="9" t="s">
        <v>12</v>
      </c>
      <c r="I94" s="3"/>
      <c r="J94" s="10">
        <v>2</v>
      </c>
      <c r="K94" s="96">
        <v>0</v>
      </c>
      <c r="L94" s="97">
        <f>J94*K94</f>
        <v>0</v>
      </c>
    </row>
    <row r="95" spans="1:12" s="33" customFormat="1" ht="25.5" outlineLevel="1" x14ac:dyDescent="0.2">
      <c r="A95" s="38">
        <v>2</v>
      </c>
      <c r="B95" s="34" t="s">
        <v>167</v>
      </c>
      <c r="C95" s="34" t="s">
        <v>22</v>
      </c>
      <c r="D95" s="65">
        <f>D92</f>
        <v>184</v>
      </c>
      <c r="E95" s="134">
        <v>0</v>
      </c>
      <c r="F95" s="134">
        <f>D95*E95</f>
        <v>0</v>
      </c>
      <c r="G95" s="35"/>
      <c r="H95" s="35"/>
      <c r="I95" s="135"/>
      <c r="J95" s="135"/>
      <c r="K95" s="87"/>
      <c r="L95" s="88"/>
    </row>
    <row r="96" spans="1:12" s="33" customFormat="1" ht="25.5" outlineLevel="2" x14ac:dyDescent="0.2">
      <c r="A96" s="39"/>
      <c r="B96" s="1"/>
      <c r="C96" s="1"/>
      <c r="D96" s="63"/>
      <c r="E96" s="137"/>
      <c r="F96" s="137"/>
      <c r="G96" s="1" t="s">
        <v>164</v>
      </c>
      <c r="H96" s="11" t="s">
        <v>10</v>
      </c>
      <c r="I96" s="72">
        <v>0.21</v>
      </c>
      <c r="J96" s="31">
        <f>_xlfn.CEILING.MATH(D95*I96,1.2*0.6*0.1)</f>
        <v>38.663999999999994</v>
      </c>
      <c r="K96" s="44">
        <v>0</v>
      </c>
      <c r="L96" s="70">
        <f>J96*K96</f>
        <v>0</v>
      </c>
    </row>
    <row r="97" spans="1:12" s="33" customFormat="1" ht="25.5" outlineLevel="1" x14ac:dyDescent="0.2">
      <c r="A97" s="38">
        <v>3</v>
      </c>
      <c r="B97" s="34" t="s">
        <v>42</v>
      </c>
      <c r="C97" s="34" t="s">
        <v>22</v>
      </c>
      <c r="D97" s="65">
        <f>D92</f>
        <v>184</v>
      </c>
      <c r="E97" s="151">
        <v>0</v>
      </c>
      <c r="F97" s="134">
        <f>D97*E97</f>
        <v>0</v>
      </c>
      <c r="G97" s="35"/>
      <c r="H97" s="35"/>
      <c r="I97" s="35"/>
      <c r="J97" s="35"/>
      <c r="K97" s="87"/>
      <c r="L97" s="88"/>
    </row>
    <row r="98" spans="1:12" s="33" customFormat="1" ht="25.5" outlineLevel="2" x14ac:dyDescent="0.2">
      <c r="A98" s="39"/>
      <c r="B98" s="1"/>
      <c r="C98" s="1"/>
      <c r="D98" s="63"/>
      <c r="E98" s="141"/>
      <c r="F98" s="141"/>
      <c r="G98" s="1" t="s">
        <v>43</v>
      </c>
      <c r="H98" s="11" t="s">
        <v>22</v>
      </c>
      <c r="I98" s="12">
        <v>1.1499999999999999</v>
      </c>
      <c r="J98" s="12">
        <f>_xlfn.CEILING.MATH(D97*I98)</f>
        <v>212</v>
      </c>
      <c r="K98" s="44">
        <v>0</v>
      </c>
      <c r="L98" s="70">
        <f>J98*K98</f>
        <v>0</v>
      </c>
    </row>
    <row r="99" spans="1:12" s="33" customFormat="1" ht="12.75" outlineLevel="1" x14ac:dyDescent="0.2">
      <c r="A99" s="38">
        <v>4</v>
      </c>
      <c r="B99" s="34" t="s">
        <v>44</v>
      </c>
      <c r="C99" s="34" t="s">
        <v>22</v>
      </c>
      <c r="D99" s="65">
        <f>D92</f>
        <v>184</v>
      </c>
      <c r="E99" s="151">
        <v>0</v>
      </c>
      <c r="F99" s="134">
        <f>D99*E99</f>
        <v>0</v>
      </c>
      <c r="G99" s="35"/>
      <c r="H99" s="35"/>
      <c r="I99" s="35"/>
      <c r="J99" s="35"/>
      <c r="K99" s="87"/>
      <c r="L99" s="88"/>
    </row>
    <row r="100" spans="1:12" s="33" customFormat="1" ht="12.75" outlineLevel="2" x14ac:dyDescent="0.2">
      <c r="A100" s="39"/>
      <c r="B100" s="1"/>
      <c r="C100" s="1"/>
      <c r="D100" s="63"/>
      <c r="E100" s="141"/>
      <c r="F100" s="141"/>
      <c r="G100" s="1" t="s">
        <v>38</v>
      </c>
      <c r="H100" s="11" t="s">
        <v>25</v>
      </c>
      <c r="I100" s="45">
        <v>8.9999999999999998E-4</v>
      </c>
      <c r="J100" s="15">
        <f>D99*I100</f>
        <v>0.1656</v>
      </c>
      <c r="K100" s="44">
        <v>0</v>
      </c>
      <c r="L100" s="70">
        <f>J100*K100</f>
        <v>0</v>
      </c>
    </row>
    <row r="101" spans="1:12" s="33" customFormat="1" ht="12.75" outlineLevel="2" x14ac:dyDescent="0.2">
      <c r="A101" s="39"/>
      <c r="B101" s="1"/>
      <c r="C101" s="1"/>
      <c r="D101" s="63"/>
      <c r="E101" s="141"/>
      <c r="F101" s="141"/>
      <c r="G101" s="1" t="s">
        <v>45</v>
      </c>
      <c r="H101" s="11" t="s">
        <v>25</v>
      </c>
      <c r="I101" s="45">
        <v>8.9999999999999998E-4</v>
      </c>
      <c r="J101" s="15">
        <f>D99*I101</f>
        <v>0.1656</v>
      </c>
      <c r="K101" s="44">
        <v>0</v>
      </c>
      <c r="L101" s="70">
        <f>J101*K101</f>
        <v>0</v>
      </c>
    </row>
    <row r="102" spans="1:12" s="33" customFormat="1" ht="12.75" outlineLevel="1" x14ac:dyDescent="0.2">
      <c r="A102" s="38">
        <v>5</v>
      </c>
      <c r="B102" s="34" t="s">
        <v>46</v>
      </c>
      <c r="C102" s="34" t="s">
        <v>22</v>
      </c>
      <c r="D102" s="65">
        <f>D92</f>
        <v>184</v>
      </c>
      <c r="E102" s="151">
        <v>0</v>
      </c>
      <c r="F102" s="134">
        <f>D102*E102</f>
        <v>0</v>
      </c>
      <c r="G102" s="35"/>
      <c r="H102" s="35"/>
      <c r="I102" s="35"/>
      <c r="J102" s="35"/>
      <c r="K102" s="87"/>
      <c r="L102" s="88"/>
    </row>
    <row r="103" spans="1:12" s="33" customFormat="1" ht="12.75" outlineLevel="2" x14ac:dyDescent="0.2">
      <c r="A103" s="39"/>
      <c r="B103" s="1"/>
      <c r="C103" s="1"/>
      <c r="D103" s="64"/>
      <c r="E103" s="142"/>
      <c r="F103" s="142"/>
      <c r="G103" s="8" t="s">
        <v>38</v>
      </c>
      <c r="H103" s="9" t="s">
        <v>25</v>
      </c>
      <c r="I103" s="3"/>
      <c r="J103" s="36">
        <v>0.86599999999999999</v>
      </c>
      <c r="K103" s="96">
        <v>0</v>
      </c>
      <c r="L103" s="97">
        <f>J103*K103</f>
        <v>0</v>
      </c>
    </row>
    <row r="104" spans="1:12" s="33" customFormat="1" ht="12.75" outlineLevel="2" x14ac:dyDescent="0.2">
      <c r="A104" s="39"/>
      <c r="B104" s="1"/>
      <c r="C104" s="1"/>
      <c r="D104" s="63"/>
      <c r="E104" s="141"/>
      <c r="F104" s="141"/>
      <c r="G104" s="1" t="s">
        <v>30</v>
      </c>
      <c r="H104" s="11" t="s">
        <v>25</v>
      </c>
      <c r="I104" s="45">
        <v>1E-4</v>
      </c>
      <c r="J104" s="12">
        <f>D102*I104</f>
        <v>1.84E-2</v>
      </c>
      <c r="K104" s="44">
        <v>0</v>
      </c>
      <c r="L104" s="70">
        <f>J104*K104</f>
        <v>0</v>
      </c>
    </row>
    <row r="105" spans="1:12" s="33" customFormat="1" ht="12.75" outlineLevel="2" x14ac:dyDescent="0.2">
      <c r="A105" s="39"/>
      <c r="B105" s="1"/>
      <c r="C105" s="1"/>
      <c r="D105" s="63"/>
      <c r="E105" s="141"/>
      <c r="F105" s="141"/>
      <c r="G105" s="1" t="s">
        <v>32</v>
      </c>
      <c r="H105" s="11" t="s">
        <v>18</v>
      </c>
      <c r="I105" s="12">
        <v>0.04</v>
      </c>
      <c r="J105" s="12">
        <f>_xlfn.CEILING.MATH(D102*I105)</f>
        <v>8</v>
      </c>
      <c r="K105" s="44">
        <v>0</v>
      </c>
      <c r="L105" s="70">
        <f>J105*K105</f>
        <v>0</v>
      </c>
    </row>
    <row r="106" spans="1:12" s="33" customFormat="1" ht="12.75" outlineLevel="1" x14ac:dyDescent="0.2">
      <c r="A106" s="38">
        <v>6</v>
      </c>
      <c r="B106" s="34" t="s">
        <v>47</v>
      </c>
      <c r="C106" s="34" t="s">
        <v>16</v>
      </c>
      <c r="D106" s="65">
        <v>122.2</v>
      </c>
      <c r="E106" s="151">
        <v>0</v>
      </c>
      <c r="F106" s="134">
        <f>D106*E106</f>
        <v>0</v>
      </c>
      <c r="G106" s="35"/>
      <c r="H106" s="35"/>
      <c r="I106" s="35"/>
      <c r="J106" s="35"/>
      <c r="K106" s="87"/>
      <c r="L106" s="88"/>
    </row>
    <row r="107" spans="1:12" s="33" customFormat="1" ht="25.5" outlineLevel="2" x14ac:dyDescent="0.2">
      <c r="A107" s="39"/>
      <c r="B107" s="1"/>
      <c r="C107" s="1"/>
      <c r="D107" s="63"/>
      <c r="E107" s="141"/>
      <c r="F107" s="141"/>
      <c r="G107" s="1" t="s">
        <v>244</v>
      </c>
      <c r="H107" s="11" t="s">
        <v>10</v>
      </c>
      <c r="I107" s="15">
        <v>4.0000000000000001E-3</v>
      </c>
      <c r="J107" s="12">
        <f>_xlfn.CEILING.MATH(D106*I107,1.2*0.6*0.02)</f>
        <v>0.48959999999999998</v>
      </c>
      <c r="K107" s="44">
        <v>0</v>
      </c>
      <c r="L107" s="70">
        <f>J107*K107</f>
        <v>0</v>
      </c>
    </row>
    <row r="108" spans="1:12" s="33" customFormat="1" ht="25.5" outlineLevel="2" x14ac:dyDescent="0.2">
      <c r="A108" s="39"/>
      <c r="B108" s="1"/>
      <c r="C108" s="1"/>
      <c r="D108" s="63"/>
      <c r="E108" s="141"/>
      <c r="F108" s="141"/>
      <c r="G108" s="1" t="s">
        <v>36</v>
      </c>
      <c r="H108" s="11" t="s">
        <v>28</v>
      </c>
      <c r="I108" s="12">
        <v>0.16</v>
      </c>
      <c r="J108" s="12">
        <f>_xlfn.CEILING.MATH(D106*I108)</f>
        <v>20</v>
      </c>
      <c r="K108" s="44">
        <v>0</v>
      </c>
      <c r="L108" s="70">
        <f>J108*K108</f>
        <v>0</v>
      </c>
    </row>
    <row r="109" spans="1:12" s="33" customFormat="1" ht="12.75" outlineLevel="1" x14ac:dyDescent="0.2">
      <c r="A109" s="38">
        <v>7</v>
      </c>
      <c r="B109" s="34" t="s">
        <v>50</v>
      </c>
      <c r="C109" s="34" t="s">
        <v>22</v>
      </c>
      <c r="D109" s="65">
        <f>D92</f>
        <v>184</v>
      </c>
      <c r="E109" s="151">
        <v>0</v>
      </c>
      <c r="F109" s="134">
        <f>D109*E109</f>
        <v>0</v>
      </c>
      <c r="G109" s="35"/>
      <c r="H109" s="35"/>
      <c r="I109" s="35"/>
      <c r="J109" s="35"/>
      <c r="K109" s="87"/>
      <c r="L109" s="88"/>
    </row>
    <row r="110" spans="1:12" s="33" customFormat="1" ht="12.75" outlineLevel="2" x14ac:dyDescent="0.2">
      <c r="A110" s="39"/>
      <c r="B110" s="1"/>
      <c r="C110" s="1"/>
      <c r="D110" s="64"/>
      <c r="E110" s="142"/>
      <c r="F110" s="142"/>
      <c r="G110" s="8" t="s">
        <v>39</v>
      </c>
      <c r="H110" s="9" t="s">
        <v>12</v>
      </c>
      <c r="I110" s="3"/>
      <c r="J110" s="10">
        <v>1</v>
      </c>
      <c r="K110" s="96">
        <v>0</v>
      </c>
      <c r="L110" s="97">
        <f>J110*K110</f>
        <v>0</v>
      </c>
    </row>
    <row r="111" spans="1:12" s="33" customFormat="1" ht="12.75" outlineLevel="2" x14ac:dyDescent="0.2">
      <c r="A111" s="39"/>
      <c r="B111" s="1"/>
      <c r="C111" s="1"/>
      <c r="D111" s="64"/>
      <c r="E111" s="142"/>
      <c r="F111" s="142"/>
      <c r="G111" s="8" t="s">
        <v>53</v>
      </c>
      <c r="H111" s="9" t="s">
        <v>12</v>
      </c>
      <c r="I111" s="3"/>
      <c r="J111" s="10">
        <v>1</v>
      </c>
      <c r="K111" s="96">
        <v>0</v>
      </c>
      <c r="L111" s="97">
        <f>J111*K111</f>
        <v>0</v>
      </c>
    </row>
    <row r="112" spans="1:12" s="33" customFormat="1" ht="12.75" outlineLevel="2" x14ac:dyDescent="0.2">
      <c r="A112" s="39"/>
      <c r="B112" s="1"/>
      <c r="C112" s="1"/>
      <c r="D112" s="64"/>
      <c r="E112" s="142"/>
      <c r="F112" s="142"/>
      <c r="G112" s="8" t="s">
        <v>62</v>
      </c>
      <c r="H112" s="9" t="s">
        <v>10</v>
      </c>
      <c r="I112" s="3"/>
      <c r="J112" s="10">
        <v>23</v>
      </c>
      <c r="K112" s="96">
        <v>0</v>
      </c>
      <c r="L112" s="97">
        <f>J112*K112</f>
        <v>0</v>
      </c>
    </row>
    <row r="113" spans="1:12" s="37" customFormat="1" ht="13.5" outlineLevel="1" thickBot="1" x14ac:dyDescent="0.25">
      <c r="A113" s="152" t="s">
        <v>41</v>
      </c>
      <c r="B113" s="153"/>
      <c r="C113" s="153"/>
      <c r="D113" s="153"/>
      <c r="E113" s="112" t="s">
        <v>23</v>
      </c>
      <c r="F113" s="40"/>
      <c r="G113" s="40"/>
      <c r="H113" s="40"/>
      <c r="I113" s="41"/>
      <c r="J113" s="41"/>
      <c r="K113" s="99"/>
      <c r="L113" s="127"/>
    </row>
    <row r="114" spans="1:12" s="117" customFormat="1" ht="12.75" outlineLevel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 s="117" customFormat="1" ht="14.25" outlineLevel="1" x14ac:dyDescent="0.2">
      <c r="A115" s="37"/>
      <c r="B115" s="160" t="s">
        <v>61</v>
      </c>
      <c r="C115" s="160"/>
      <c r="D115" s="160"/>
      <c r="E115" s="160"/>
      <c r="F115" s="160"/>
      <c r="G115" s="37"/>
      <c r="H115" s="37"/>
      <c r="I115" s="37"/>
      <c r="J115" s="37"/>
      <c r="K115" s="37"/>
      <c r="L115" s="73">
        <f>SUM(F10:F23)+SUM(F30:F70)+SUM(F77:F85)+SUM(F92:F112)</f>
        <v>0</v>
      </c>
    </row>
    <row r="116" spans="1:12" s="117" customFormat="1" ht="14.25" outlineLevel="1" x14ac:dyDescent="0.2">
      <c r="A116" s="37"/>
      <c r="B116" s="160" t="s">
        <v>67</v>
      </c>
      <c r="C116" s="160"/>
      <c r="D116" s="160"/>
      <c r="E116" s="160"/>
      <c r="F116" s="160"/>
      <c r="G116" s="37"/>
      <c r="H116" s="37"/>
      <c r="I116" s="37"/>
      <c r="J116" s="37"/>
      <c r="K116" s="37"/>
      <c r="L116" s="73">
        <f>SUM(L10:L23)+SUM(L30:L70)+SUM(L77:L85)+SUM(L92:L112)-L117</f>
        <v>0</v>
      </c>
    </row>
    <row r="117" spans="1:12" s="117" customFormat="1" ht="14.25" outlineLevel="1" x14ac:dyDescent="0.2">
      <c r="A117" s="37"/>
      <c r="B117" s="160" t="s">
        <v>68</v>
      </c>
      <c r="C117" s="160"/>
      <c r="D117" s="160"/>
      <c r="E117" s="160"/>
      <c r="F117" s="160"/>
      <c r="G117" s="37"/>
      <c r="H117" s="37"/>
      <c r="I117" s="37"/>
      <c r="J117" s="37"/>
      <c r="K117" s="37"/>
      <c r="L117" s="73">
        <f>L11+L17+L18+L21+L22+L55+L94+L110+L111+L31</f>
        <v>0</v>
      </c>
    </row>
  </sheetData>
  <mergeCells count="14">
    <mergeCell ref="B115:F115"/>
    <mergeCell ref="B116:F116"/>
    <mergeCell ref="A24:D24"/>
    <mergeCell ref="A3:L3"/>
    <mergeCell ref="A4:L4"/>
    <mergeCell ref="A7:L8"/>
    <mergeCell ref="A71:D71"/>
    <mergeCell ref="A27:L28"/>
    <mergeCell ref="A113:D113"/>
    <mergeCell ref="A89:L90"/>
    <mergeCell ref="A86:D86"/>
    <mergeCell ref="B117:F117"/>
    <mergeCell ref="A74:A75"/>
    <mergeCell ref="B74:L75"/>
  </mergeCells>
  <pageMargins left="0.7" right="0.7" top="0.75" bottom="0.75" header="0.3" footer="0.3"/>
  <pageSetup paperSize="9" scale="48" orientation="landscape" r:id="rId1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40"/>
  <sheetViews>
    <sheetView topLeftCell="A127" zoomScaleNormal="100" workbookViewId="0">
      <selection activeCell="H154" sqref="H154"/>
    </sheetView>
  </sheetViews>
  <sheetFormatPr defaultRowHeight="15" outlineLevelRow="2" x14ac:dyDescent="0.25"/>
  <cols>
    <col min="1" max="1" width="2.85546875" style="128" bestFit="1" customWidth="1"/>
    <col min="2" max="2" width="51.140625" style="128" bestFit="1" customWidth="1"/>
    <col min="3" max="3" width="7" style="128" bestFit="1" customWidth="1"/>
    <col min="4" max="4" width="6.5703125" style="128" bestFit="1" customWidth="1"/>
    <col min="5" max="5" width="11.140625" style="129" customWidth="1"/>
    <col min="6" max="6" width="9.140625" style="129"/>
    <col min="7" max="7" width="44" style="128" customWidth="1"/>
    <col min="8" max="8" width="9.140625" style="128"/>
    <col min="9" max="9" width="9" style="130" customWidth="1"/>
    <col min="10" max="10" width="10.28515625" style="130" customWidth="1"/>
    <col min="11" max="11" width="10.7109375" style="131" customWidth="1"/>
    <col min="12" max="12" width="11.85546875" style="131" bestFit="1" customWidth="1"/>
    <col min="13" max="16384" width="9.140625" style="128"/>
  </cols>
  <sheetData>
    <row r="1" spans="1:12" s="33" customFormat="1" ht="12.75" x14ac:dyDescent="0.2">
      <c r="A1" s="117"/>
      <c r="B1" s="117"/>
      <c r="C1" s="117"/>
      <c r="D1" s="117"/>
      <c r="E1" s="77"/>
      <c r="F1" s="77"/>
      <c r="G1" s="117"/>
      <c r="H1" s="117"/>
      <c r="I1" s="124"/>
      <c r="J1" s="124"/>
      <c r="K1" s="78"/>
      <c r="L1" s="78"/>
    </row>
    <row r="2" spans="1:12" s="33" customFormat="1" ht="12.75" x14ac:dyDescent="0.2">
      <c r="A2" s="117"/>
      <c r="B2" s="117"/>
      <c r="C2" s="117"/>
      <c r="D2" s="117"/>
      <c r="E2" s="77"/>
      <c r="F2" s="77"/>
      <c r="G2" s="117"/>
      <c r="H2" s="117"/>
      <c r="I2" s="124"/>
      <c r="J2" s="124"/>
      <c r="K2" s="78"/>
      <c r="L2" s="78"/>
    </row>
    <row r="3" spans="1:12" s="33" customFormat="1" x14ac:dyDescent="0.25">
      <c r="A3" s="163" t="str">
        <f>'Работы нулевого цикла'!A3:L3</f>
        <v>Тендерное предложение Васюк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s="117" customFormat="1" ht="12.75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s="117" customFormat="1" ht="12.75" x14ac:dyDescent="0.2">
      <c r="E5" s="77"/>
      <c r="F5" s="77"/>
      <c r="I5" s="124"/>
      <c r="J5" s="124"/>
      <c r="K5" s="78"/>
      <c r="L5" s="78"/>
    </row>
    <row r="6" spans="1:12" s="117" customFormat="1" ht="13.5" thickBot="1" x14ac:dyDescent="0.25">
      <c r="A6" s="16"/>
      <c r="B6" s="17"/>
      <c r="E6" s="77"/>
      <c r="F6" s="77"/>
      <c r="I6" s="43"/>
      <c r="K6" s="78"/>
      <c r="L6" s="78"/>
    </row>
    <row r="7" spans="1:12" s="33" customFormat="1" ht="12.75" customHeight="1" x14ac:dyDescent="0.2">
      <c r="A7" s="154" t="s">
        <v>71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6"/>
    </row>
    <row r="8" spans="1:12" s="117" customFormat="1" ht="15.75" customHeight="1" thickBot="1" x14ac:dyDescent="0.25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7"/>
    </row>
    <row r="9" spans="1:12" s="33" customFormat="1" ht="38.25" outlineLevel="1" x14ac:dyDescent="0.2">
      <c r="A9" s="79" t="s">
        <v>1</v>
      </c>
      <c r="B9" s="80" t="s">
        <v>2</v>
      </c>
      <c r="C9" s="80" t="s">
        <v>3</v>
      </c>
      <c r="D9" s="80" t="s">
        <v>4</v>
      </c>
      <c r="E9" s="81" t="s">
        <v>5</v>
      </c>
      <c r="F9" s="81" t="s">
        <v>6</v>
      </c>
      <c r="G9" s="80" t="s">
        <v>7</v>
      </c>
      <c r="H9" s="80" t="s">
        <v>3</v>
      </c>
      <c r="I9" s="80" t="s">
        <v>8</v>
      </c>
      <c r="J9" s="80" t="s">
        <v>4</v>
      </c>
      <c r="K9" s="82" t="s">
        <v>5</v>
      </c>
      <c r="L9" s="83" t="s">
        <v>6</v>
      </c>
    </row>
    <row r="10" spans="1:12" s="33" customFormat="1" ht="25.5" outlineLevel="1" x14ac:dyDescent="0.2">
      <c r="A10" s="38">
        <v>1</v>
      </c>
      <c r="B10" s="34" t="s">
        <v>72</v>
      </c>
      <c r="C10" s="34" t="s">
        <v>16</v>
      </c>
      <c r="D10" s="84">
        <v>86</v>
      </c>
      <c r="E10" s="85">
        <v>0</v>
      </c>
      <c r="F10" s="85">
        <f>D10*E10</f>
        <v>0</v>
      </c>
      <c r="G10" s="35"/>
      <c r="H10" s="35"/>
      <c r="I10" s="35"/>
      <c r="J10" s="35"/>
      <c r="K10" s="35"/>
      <c r="L10" s="67"/>
    </row>
    <row r="11" spans="1:12" s="33" customFormat="1" ht="12.75" outlineLevel="2" x14ac:dyDescent="0.2">
      <c r="A11" s="39"/>
      <c r="B11" s="1"/>
      <c r="C11" s="1"/>
      <c r="D11" s="42"/>
      <c r="E11" s="68"/>
      <c r="F11" s="68"/>
      <c r="G11" s="1" t="s">
        <v>73</v>
      </c>
      <c r="H11" s="11" t="s">
        <v>22</v>
      </c>
      <c r="I11" s="15">
        <v>0.5</v>
      </c>
      <c r="J11" s="12">
        <f>_xlfn.CEILING.MATH(I11*D10,)</f>
        <v>43</v>
      </c>
      <c r="K11" s="44">
        <v>0</v>
      </c>
      <c r="L11" s="70">
        <f>J11*K11</f>
        <v>0</v>
      </c>
    </row>
    <row r="12" spans="1:12" s="33" customFormat="1" ht="12.75" outlineLevel="1" x14ac:dyDescent="0.2">
      <c r="A12" s="38">
        <v>2</v>
      </c>
      <c r="B12" s="34" t="s">
        <v>168</v>
      </c>
      <c r="C12" s="34" t="s">
        <v>10</v>
      </c>
      <c r="D12" s="86">
        <v>83.5</v>
      </c>
      <c r="E12" s="85">
        <v>0</v>
      </c>
      <c r="F12" s="85">
        <f>D12*E12</f>
        <v>0</v>
      </c>
      <c r="G12" s="35"/>
      <c r="H12" s="35"/>
      <c r="I12" s="35"/>
      <c r="J12" s="35"/>
      <c r="K12" s="87"/>
      <c r="L12" s="88"/>
    </row>
    <row r="13" spans="1:12" s="33" customFormat="1" ht="25.5" outlineLevel="2" x14ac:dyDescent="0.2">
      <c r="A13" s="39"/>
      <c r="B13" s="1"/>
      <c r="C13" s="1"/>
      <c r="D13" s="68"/>
      <c r="E13" s="68"/>
      <c r="F13" s="68"/>
      <c r="G13" s="1" t="s">
        <v>170</v>
      </c>
      <c r="H13" s="11" t="s">
        <v>10</v>
      </c>
      <c r="I13" s="12">
        <v>1.05</v>
      </c>
      <c r="J13" s="12">
        <f>_xlfn.CEILING.MATH(D12*I13,0.6*0.5*0.2)</f>
        <v>87.72</v>
      </c>
      <c r="K13" s="44">
        <v>0</v>
      </c>
      <c r="L13" s="70">
        <f>J13*K13</f>
        <v>0</v>
      </c>
    </row>
    <row r="14" spans="1:12" s="33" customFormat="1" ht="12.75" outlineLevel="2" x14ac:dyDescent="0.2">
      <c r="A14" s="39"/>
      <c r="B14" s="1"/>
      <c r="C14" s="1"/>
      <c r="D14" s="68"/>
      <c r="E14" s="68"/>
      <c r="F14" s="68"/>
      <c r="G14" s="1" t="s">
        <v>74</v>
      </c>
      <c r="H14" s="11" t="s">
        <v>28</v>
      </c>
      <c r="I14" s="12">
        <v>40</v>
      </c>
      <c r="J14" s="44">
        <f>_xlfn.CEILING.MATH(D12*I14,25)</f>
        <v>3350</v>
      </c>
      <c r="K14" s="44">
        <v>0</v>
      </c>
      <c r="L14" s="70">
        <f>J14*K14</f>
        <v>0</v>
      </c>
    </row>
    <row r="15" spans="1:12" s="33" customFormat="1" ht="12.75" outlineLevel="2" x14ac:dyDescent="0.2">
      <c r="A15" s="39"/>
      <c r="B15" s="1"/>
      <c r="C15" s="1"/>
      <c r="D15" s="68"/>
      <c r="E15" s="68"/>
      <c r="F15" s="68"/>
      <c r="G15" s="1" t="s">
        <v>49</v>
      </c>
      <c r="H15" s="11" t="s">
        <v>12</v>
      </c>
      <c r="I15" s="12">
        <v>0.03</v>
      </c>
      <c r="J15" s="12">
        <f>_xlfn.CEILING.MATH(I15*D12)</f>
        <v>3</v>
      </c>
      <c r="K15" s="44">
        <v>0</v>
      </c>
      <c r="L15" s="70">
        <f>J15*K15</f>
        <v>0</v>
      </c>
    </row>
    <row r="16" spans="1:12" s="33" customFormat="1" ht="12.75" outlineLevel="1" x14ac:dyDescent="0.2">
      <c r="A16" s="38">
        <v>3</v>
      </c>
      <c r="B16" s="34" t="s">
        <v>169</v>
      </c>
      <c r="C16" s="34" t="s">
        <v>10</v>
      </c>
      <c r="D16" s="86">
        <v>40</v>
      </c>
      <c r="E16" s="85">
        <v>0</v>
      </c>
      <c r="F16" s="85">
        <f>D16*E16</f>
        <v>0</v>
      </c>
      <c r="G16" s="35"/>
      <c r="H16" s="35"/>
      <c r="I16" s="35"/>
      <c r="J16" s="35"/>
      <c r="K16" s="87"/>
      <c r="L16" s="88"/>
    </row>
    <row r="17" spans="1:12" s="33" customFormat="1" ht="25.5" outlineLevel="2" x14ac:dyDescent="0.2">
      <c r="A17" s="39"/>
      <c r="B17" s="1"/>
      <c r="C17" s="1"/>
      <c r="D17" s="68"/>
      <c r="E17" s="68"/>
      <c r="F17" s="68"/>
      <c r="G17" s="1" t="s">
        <v>171</v>
      </c>
      <c r="H17" s="11" t="s">
        <v>10</v>
      </c>
      <c r="I17" s="12">
        <v>1.05</v>
      </c>
      <c r="J17" s="15">
        <f>_xlfn.CEILING.MATH(D16*I17,0.6*0.3*0.2)</f>
        <v>42.011999999999993</v>
      </c>
      <c r="K17" s="44">
        <v>0</v>
      </c>
      <c r="L17" s="70">
        <f>J17*K17</f>
        <v>0</v>
      </c>
    </row>
    <row r="18" spans="1:12" s="33" customFormat="1" ht="12.75" outlineLevel="2" x14ac:dyDescent="0.2">
      <c r="A18" s="39"/>
      <c r="B18" s="1"/>
      <c r="C18" s="1"/>
      <c r="D18" s="68"/>
      <c r="E18" s="68"/>
      <c r="F18" s="68"/>
      <c r="G18" s="1" t="s">
        <v>74</v>
      </c>
      <c r="H18" s="11" t="s">
        <v>28</v>
      </c>
      <c r="I18" s="12">
        <v>40</v>
      </c>
      <c r="J18" s="44">
        <f>_xlfn.CEILING.MATH(D16*I18,25)</f>
        <v>1600</v>
      </c>
      <c r="K18" s="44">
        <v>0</v>
      </c>
      <c r="L18" s="70">
        <f>J18*K18</f>
        <v>0</v>
      </c>
    </row>
    <row r="19" spans="1:12" s="33" customFormat="1" ht="12.75" outlineLevel="2" x14ac:dyDescent="0.2">
      <c r="A19" s="39"/>
      <c r="B19" s="1"/>
      <c r="C19" s="1"/>
      <c r="D19" s="68"/>
      <c r="E19" s="68"/>
      <c r="F19" s="68"/>
      <c r="G19" s="1" t="s">
        <v>49</v>
      </c>
      <c r="H19" s="11" t="s">
        <v>12</v>
      </c>
      <c r="I19" s="12">
        <v>0.03</v>
      </c>
      <c r="J19" s="12">
        <f>_xlfn.CEILING.MATH(I19*D16)</f>
        <v>2</v>
      </c>
      <c r="K19" s="44">
        <v>0</v>
      </c>
      <c r="L19" s="70">
        <f>J19*K19</f>
        <v>0</v>
      </c>
    </row>
    <row r="20" spans="1:12" s="33" customFormat="1" ht="25.5" outlineLevel="1" x14ac:dyDescent="0.2">
      <c r="A20" s="38">
        <v>4</v>
      </c>
      <c r="B20" s="34" t="s">
        <v>75</v>
      </c>
      <c r="C20" s="34" t="s">
        <v>16</v>
      </c>
      <c r="D20" s="66">
        <v>300</v>
      </c>
      <c r="E20" s="85">
        <v>0</v>
      </c>
      <c r="F20" s="85">
        <f>D20*E20</f>
        <v>0</v>
      </c>
      <c r="G20" s="35"/>
      <c r="H20" s="35"/>
      <c r="I20" s="35"/>
      <c r="J20" s="35"/>
      <c r="K20" s="87"/>
      <c r="L20" s="88"/>
    </row>
    <row r="21" spans="1:12" s="33" customFormat="1" ht="12.75" outlineLevel="2" x14ac:dyDescent="0.2">
      <c r="A21" s="39"/>
      <c r="B21" s="1"/>
      <c r="C21" s="1"/>
      <c r="D21" s="68"/>
      <c r="E21" s="68"/>
      <c r="F21" s="68"/>
      <c r="G21" s="1" t="s">
        <v>76</v>
      </c>
      <c r="H21" s="11" t="s">
        <v>25</v>
      </c>
      <c r="I21" s="89">
        <v>8.0000000000000004E-4</v>
      </c>
      <c r="J21" s="15">
        <f>I21*D20</f>
        <v>0.24000000000000002</v>
      </c>
      <c r="K21" s="44">
        <v>0</v>
      </c>
      <c r="L21" s="70">
        <f>J21*K21</f>
        <v>0</v>
      </c>
    </row>
    <row r="22" spans="1:12" s="33" customFormat="1" ht="12.75" outlineLevel="1" x14ac:dyDescent="0.2">
      <c r="A22" s="90">
        <v>5</v>
      </c>
      <c r="B22" s="34" t="s">
        <v>172</v>
      </c>
      <c r="C22" s="34" t="s">
        <v>10</v>
      </c>
      <c r="D22" s="86">
        <v>14.5</v>
      </c>
      <c r="E22" s="85">
        <v>0</v>
      </c>
      <c r="F22" s="87">
        <f>D22*E22</f>
        <v>0</v>
      </c>
      <c r="G22" s="35"/>
      <c r="H22" s="35"/>
      <c r="I22" s="35"/>
      <c r="J22" s="35"/>
      <c r="K22" s="87"/>
      <c r="L22" s="93"/>
    </row>
    <row r="23" spans="1:12" s="33" customFormat="1" ht="12.75" outlineLevel="2" x14ac:dyDescent="0.2">
      <c r="A23" s="92"/>
      <c r="B23" s="1"/>
      <c r="C23" s="1"/>
      <c r="D23" s="68"/>
      <c r="E23" s="68"/>
      <c r="F23" s="68"/>
      <c r="G23" s="1" t="s">
        <v>78</v>
      </c>
      <c r="H23" s="11" t="s">
        <v>79</v>
      </c>
      <c r="I23" s="12">
        <v>0.39</v>
      </c>
      <c r="J23" s="15">
        <f>I23*D22</f>
        <v>5.6550000000000002</v>
      </c>
      <c r="K23" s="44">
        <v>0</v>
      </c>
      <c r="L23" s="125">
        <f>J23*K23</f>
        <v>0</v>
      </c>
    </row>
    <row r="24" spans="1:12" s="33" customFormat="1" ht="12.75" outlineLevel="1" x14ac:dyDescent="0.2">
      <c r="A24" s="90">
        <v>6</v>
      </c>
      <c r="B24" s="34" t="s">
        <v>77</v>
      </c>
      <c r="C24" s="34" t="s">
        <v>22</v>
      </c>
      <c r="D24" s="86">
        <v>146</v>
      </c>
      <c r="E24" s="85">
        <v>0</v>
      </c>
      <c r="F24" s="87">
        <f>D24*E24</f>
        <v>0</v>
      </c>
      <c r="G24" s="35"/>
      <c r="H24" s="35"/>
      <c r="I24" s="35"/>
      <c r="J24" s="35"/>
      <c r="K24" s="35"/>
      <c r="L24" s="91"/>
    </row>
    <row r="25" spans="1:12" s="33" customFormat="1" ht="12.75" outlineLevel="2" x14ac:dyDescent="0.2">
      <c r="A25" s="92"/>
      <c r="B25" s="1"/>
      <c r="C25" s="1"/>
      <c r="D25" s="68"/>
      <c r="E25" s="68"/>
      <c r="F25" s="68"/>
      <c r="G25" s="1" t="s">
        <v>78</v>
      </c>
      <c r="H25" s="11" t="s">
        <v>79</v>
      </c>
      <c r="I25" s="15">
        <v>0.05</v>
      </c>
      <c r="J25" s="15">
        <f>I25*D24</f>
        <v>7.3000000000000007</v>
      </c>
      <c r="K25" s="44">
        <v>0</v>
      </c>
      <c r="L25" s="125">
        <f>J25*K25</f>
        <v>0</v>
      </c>
    </row>
    <row r="26" spans="1:12" s="33" customFormat="1" ht="12.75" outlineLevel="1" x14ac:dyDescent="0.2">
      <c r="A26" s="90">
        <v>7</v>
      </c>
      <c r="B26" s="34" t="s">
        <v>80</v>
      </c>
      <c r="C26" s="34" t="s">
        <v>10</v>
      </c>
      <c r="D26" s="86">
        <v>8.5</v>
      </c>
      <c r="E26" s="85">
        <v>0</v>
      </c>
      <c r="F26" s="87">
        <f>D26*E26</f>
        <v>0</v>
      </c>
      <c r="G26" s="35"/>
      <c r="H26" s="35"/>
      <c r="I26" s="35"/>
      <c r="J26" s="35"/>
      <c r="K26" s="87"/>
      <c r="L26" s="93"/>
    </row>
    <row r="27" spans="1:12" s="33" customFormat="1" ht="12.75" outlineLevel="2" x14ac:dyDescent="0.2">
      <c r="A27" s="92"/>
      <c r="B27" s="1"/>
      <c r="C27" s="1"/>
      <c r="D27" s="68"/>
      <c r="E27" s="68"/>
      <c r="F27" s="68"/>
      <c r="G27" s="1" t="s">
        <v>81</v>
      </c>
      <c r="H27" s="11" t="s">
        <v>25</v>
      </c>
      <c r="I27" s="12">
        <v>0.34</v>
      </c>
      <c r="J27" s="12">
        <f>D26*I27</f>
        <v>2.89</v>
      </c>
      <c r="K27" s="44">
        <v>0</v>
      </c>
      <c r="L27" s="125">
        <f>J27*K27</f>
        <v>0</v>
      </c>
    </row>
    <row r="28" spans="1:12" s="33" customFormat="1" ht="12.75" outlineLevel="2" x14ac:dyDescent="0.2">
      <c r="A28" s="92"/>
      <c r="B28" s="1"/>
      <c r="C28" s="1"/>
      <c r="D28" s="68"/>
      <c r="E28" s="68"/>
      <c r="F28" s="68"/>
      <c r="G28" s="1" t="s">
        <v>82</v>
      </c>
      <c r="H28" s="11" t="s">
        <v>25</v>
      </c>
      <c r="I28" s="12">
        <v>1.56</v>
      </c>
      <c r="J28" s="12">
        <f>_xlfn.CEILING.MATH(D26*I28)</f>
        <v>14</v>
      </c>
      <c r="K28" s="44">
        <v>0</v>
      </c>
      <c r="L28" s="125">
        <f>J28*K28</f>
        <v>0</v>
      </c>
    </row>
    <row r="29" spans="1:12" s="33" customFormat="1" ht="25.5" outlineLevel="2" x14ac:dyDescent="0.2">
      <c r="A29" s="92"/>
      <c r="B29" s="1"/>
      <c r="C29" s="1"/>
      <c r="D29" s="68"/>
      <c r="E29" s="68"/>
      <c r="F29" s="68"/>
      <c r="G29" s="1" t="s">
        <v>83</v>
      </c>
      <c r="H29" s="11" t="s">
        <v>28</v>
      </c>
      <c r="I29" s="12">
        <v>1</v>
      </c>
      <c r="J29" s="12">
        <f>D26*I29</f>
        <v>8.5</v>
      </c>
      <c r="K29" s="44">
        <v>0</v>
      </c>
      <c r="L29" s="125">
        <f>J29*K29</f>
        <v>0</v>
      </c>
    </row>
    <row r="30" spans="1:12" s="33" customFormat="1" ht="25.5" outlineLevel="1" x14ac:dyDescent="0.2">
      <c r="A30" s="38">
        <v>8</v>
      </c>
      <c r="B30" s="34" t="s">
        <v>174</v>
      </c>
      <c r="C30" s="34" t="s">
        <v>14</v>
      </c>
      <c r="D30" s="84">
        <v>11</v>
      </c>
      <c r="E30" s="85">
        <v>0</v>
      </c>
      <c r="F30" s="85">
        <f>D30*E30</f>
        <v>0</v>
      </c>
      <c r="G30" s="35"/>
      <c r="H30" s="35"/>
      <c r="I30" s="35"/>
      <c r="J30" s="35"/>
      <c r="K30" s="87"/>
      <c r="L30" s="88"/>
    </row>
    <row r="31" spans="1:12" s="33" customFormat="1" ht="12.75" outlineLevel="2" x14ac:dyDescent="0.2">
      <c r="A31" s="39"/>
      <c r="B31" s="1"/>
      <c r="C31" s="1"/>
      <c r="D31" s="95"/>
      <c r="E31" s="10"/>
      <c r="F31" s="10"/>
      <c r="G31" s="8" t="s">
        <v>173</v>
      </c>
      <c r="H31" s="9" t="s">
        <v>25</v>
      </c>
      <c r="I31" s="3"/>
      <c r="J31" s="36">
        <v>0.20599999999999999</v>
      </c>
      <c r="K31" s="96">
        <v>0</v>
      </c>
      <c r="L31" s="97">
        <f>J31*K31</f>
        <v>0</v>
      </c>
    </row>
    <row r="32" spans="1:12" s="33" customFormat="1" ht="12.75" outlineLevel="2" x14ac:dyDescent="0.2">
      <c r="A32" s="39"/>
      <c r="B32" s="1"/>
      <c r="C32" s="1"/>
      <c r="D32" s="42"/>
      <c r="E32" s="12"/>
      <c r="F32" s="12"/>
      <c r="G32" s="1" t="s">
        <v>100</v>
      </c>
      <c r="H32" s="11" t="s">
        <v>18</v>
      </c>
      <c r="I32" s="12">
        <v>0.08</v>
      </c>
      <c r="J32" s="12">
        <v>2</v>
      </c>
      <c r="K32" s="44">
        <v>0</v>
      </c>
      <c r="L32" s="70">
        <f>J32*K32</f>
        <v>0</v>
      </c>
    </row>
    <row r="33" spans="1:12" s="33" customFormat="1" ht="12.75" outlineLevel="1" x14ac:dyDescent="0.2">
      <c r="A33" s="38">
        <v>9</v>
      </c>
      <c r="B33" s="34" t="s">
        <v>158</v>
      </c>
      <c r="C33" s="34" t="s">
        <v>22</v>
      </c>
      <c r="D33" s="86">
        <f>_xlfn.CEILING.MATH(J31*42.7)</f>
        <v>9</v>
      </c>
      <c r="E33" s="85">
        <v>0</v>
      </c>
      <c r="F33" s="85">
        <f>D33*E33</f>
        <v>0</v>
      </c>
      <c r="G33" s="35"/>
      <c r="H33" s="35"/>
      <c r="I33" s="35"/>
      <c r="J33" s="35"/>
      <c r="K33" s="87"/>
      <c r="L33" s="88"/>
    </row>
    <row r="34" spans="1:12" s="33" customFormat="1" ht="12.75" outlineLevel="2" x14ac:dyDescent="0.2">
      <c r="A34" s="39"/>
      <c r="B34" s="1"/>
      <c r="C34" s="1"/>
      <c r="D34" s="68"/>
      <c r="E34" s="12"/>
      <c r="F34" s="12"/>
      <c r="G34" s="1" t="s">
        <v>159</v>
      </c>
      <c r="H34" s="11" t="s">
        <v>28</v>
      </c>
      <c r="I34" s="12">
        <v>0.1</v>
      </c>
      <c r="J34" s="12">
        <f>_xlfn.CEILING.MATH(D33*I34,0.9)</f>
        <v>0.9</v>
      </c>
      <c r="K34" s="44">
        <v>0</v>
      </c>
      <c r="L34" s="70">
        <f>J34*K34</f>
        <v>0</v>
      </c>
    </row>
    <row r="35" spans="1:12" s="33" customFormat="1" ht="12.75" outlineLevel="2" x14ac:dyDescent="0.2">
      <c r="A35" s="39"/>
      <c r="B35" s="1"/>
      <c r="C35" s="1"/>
      <c r="D35" s="68"/>
      <c r="E35" s="12"/>
      <c r="F35" s="12"/>
      <c r="G35" s="1" t="s">
        <v>160</v>
      </c>
      <c r="H35" s="11" t="s">
        <v>28</v>
      </c>
      <c r="I35" s="12">
        <v>0.25</v>
      </c>
      <c r="J35" s="12">
        <f>_xlfn.CEILING.MATH(D33*I35,0.9)</f>
        <v>2.7</v>
      </c>
      <c r="K35" s="44">
        <v>0</v>
      </c>
      <c r="L35" s="70">
        <f>J35*K35</f>
        <v>0</v>
      </c>
    </row>
    <row r="36" spans="1:12" s="33" customFormat="1" ht="12.75" outlineLevel="1" x14ac:dyDescent="0.2">
      <c r="A36" s="38">
        <v>10</v>
      </c>
      <c r="B36" s="34" t="s">
        <v>175</v>
      </c>
      <c r="C36" s="34" t="s">
        <v>16</v>
      </c>
      <c r="D36" s="84">
        <v>20.100000000000001</v>
      </c>
      <c r="E36" s="85">
        <v>0</v>
      </c>
      <c r="F36" s="85">
        <f>D36*E36</f>
        <v>0</v>
      </c>
      <c r="G36" s="35"/>
      <c r="H36" s="35"/>
      <c r="I36" s="35"/>
      <c r="J36" s="35"/>
      <c r="K36" s="87"/>
      <c r="L36" s="88"/>
    </row>
    <row r="37" spans="1:12" s="33" customFormat="1" ht="12.75" outlineLevel="2" x14ac:dyDescent="0.2">
      <c r="A37" s="39"/>
      <c r="B37" s="1"/>
      <c r="C37" s="1"/>
      <c r="D37" s="95"/>
      <c r="E37" s="10"/>
      <c r="F37" s="10"/>
      <c r="G37" s="8" t="s">
        <v>76</v>
      </c>
      <c r="H37" s="9" t="s">
        <v>25</v>
      </c>
      <c r="I37" s="3"/>
      <c r="J37" s="36">
        <v>5.7000000000000002E-2</v>
      </c>
      <c r="K37" s="96">
        <v>0</v>
      </c>
      <c r="L37" s="97">
        <f t="shared" ref="L37:L42" si="0">J37*K37</f>
        <v>0</v>
      </c>
    </row>
    <row r="38" spans="1:12" s="33" customFormat="1" ht="12.75" outlineLevel="2" x14ac:dyDescent="0.2">
      <c r="A38" s="39"/>
      <c r="B38" s="1"/>
      <c r="C38" s="1"/>
      <c r="D38" s="95"/>
      <c r="E38" s="10"/>
      <c r="F38" s="10"/>
      <c r="G38" s="8" t="s">
        <v>38</v>
      </c>
      <c r="H38" s="9" t="s">
        <v>25</v>
      </c>
      <c r="I38" s="3"/>
      <c r="J38" s="36">
        <v>0.11799999999999999</v>
      </c>
      <c r="K38" s="96">
        <v>0</v>
      </c>
      <c r="L38" s="97">
        <f t="shared" si="0"/>
        <v>0</v>
      </c>
    </row>
    <row r="39" spans="1:12" s="33" customFormat="1" ht="12.75" outlineLevel="2" x14ac:dyDescent="0.2">
      <c r="A39" s="39"/>
      <c r="B39" s="1"/>
      <c r="C39" s="1"/>
      <c r="D39" s="95"/>
      <c r="E39" s="10"/>
      <c r="F39" s="10"/>
      <c r="G39" s="8" t="s">
        <v>40</v>
      </c>
      <c r="H39" s="9" t="s">
        <v>14</v>
      </c>
      <c r="I39" s="3"/>
      <c r="J39" s="36">
        <v>7</v>
      </c>
      <c r="K39" s="96">
        <v>0</v>
      </c>
      <c r="L39" s="97">
        <f t="shared" si="0"/>
        <v>0</v>
      </c>
    </row>
    <row r="40" spans="1:12" s="33" customFormat="1" ht="12.75" outlineLevel="2" x14ac:dyDescent="0.2">
      <c r="A40" s="39"/>
      <c r="B40" s="1"/>
      <c r="C40" s="1"/>
      <c r="D40" s="95"/>
      <c r="E40" s="10"/>
      <c r="F40" s="10"/>
      <c r="G40" s="8" t="s">
        <v>88</v>
      </c>
      <c r="H40" s="9" t="s">
        <v>10</v>
      </c>
      <c r="I40" s="3"/>
      <c r="J40" s="36">
        <v>0.5</v>
      </c>
      <c r="K40" s="96">
        <v>0</v>
      </c>
      <c r="L40" s="97">
        <f t="shared" si="0"/>
        <v>0</v>
      </c>
    </row>
    <row r="41" spans="1:12" s="33" customFormat="1" ht="12.75" outlineLevel="2" x14ac:dyDescent="0.2">
      <c r="A41" s="39"/>
      <c r="B41" s="1"/>
      <c r="C41" s="1"/>
      <c r="D41" s="95"/>
      <c r="E41" s="10"/>
      <c r="F41" s="10"/>
      <c r="G41" s="8" t="s">
        <v>17</v>
      </c>
      <c r="H41" s="9" t="s">
        <v>14</v>
      </c>
      <c r="I41" s="3"/>
      <c r="J41" s="36">
        <v>2</v>
      </c>
      <c r="K41" s="96">
        <v>0</v>
      </c>
      <c r="L41" s="97">
        <f t="shared" si="0"/>
        <v>0</v>
      </c>
    </row>
    <row r="42" spans="1:12" s="33" customFormat="1" ht="12.75" outlineLevel="2" x14ac:dyDescent="0.2">
      <c r="A42" s="39"/>
      <c r="B42" s="1"/>
      <c r="C42" s="1"/>
      <c r="D42" s="95"/>
      <c r="E42" s="10"/>
      <c r="F42" s="10"/>
      <c r="G42" s="8" t="s">
        <v>62</v>
      </c>
      <c r="H42" s="9" t="s">
        <v>10</v>
      </c>
      <c r="I42" s="3"/>
      <c r="J42" s="36">
        <v>1.4</v>
      </c>
      <c r="K42" s="96">
        <v>0</v>
      </c>
      <c r="L42" s="97">
        <f t="shared" si="0"/>
        <v>0</v>
      </c>
    </row>
    <row r="43" spans="1:12" s="33" customFormat="1" ht="12.75" outlineLevel="1" x14ac:dyDescent="0.2">
      <c r="A43" s="38">
        <v>11</v>
      </c>
      <c r="B43" s="34" t="s">
        <v>176</v>
      </c>
      <c r="C43" s="34" t="s">
        <v>16</v>
      </c>
      <c r="D43" s="84">
        <v>10.199999999999999</v>
      </c>
      <c r="E43" s="85">
        <v>0</v>
      </c>
      <c r="F43" s="85">
        <f>D43*E43</f>
        <v>0</v>
      </c>
      <c r="G43" s="35"/>
      <c r="H43" s="35"/>
      <c r="I43" s="35"/>
      <c r="J43" s="35"/>
      <c r="K43" s="35"/>
      <c r="L43" s="67"/>
    </row>
    <row r="44" spans="1:12" s="33" customFormat="1" ht="12.75" outlineLevel="2" x14ac:dyDescent="0.2">
      <c r="A44" s="39"/>
      <c r="B44" s="1"/>
      <c r="C44" s="1"/>
      <c r="D44" s="95"/>
      <c r="E44" s="3"/>
      <c r="F44" s="3"/>
      <c r="G44" s="8" t="s">
        <v>178</v>
      </c>
      <c r="H44" s="9" t="s">
        <v>14</v>
      </c>
      <c r="I44" s="3"/>
      <c r="J44" s="10">
        <v>21</v>
      </c>
      <c r="K44" s="96">
        <v>0</v>
      </c>
      <c r="L44" s="97">
        <f>J44*K44</f>
        <v>0</v>
      </c>
    </row>
    <row r="45" spans="1:12" s="33" customFormat="1" ht="12.75" outlineLevel="2" x14ac:dyDescent="0.2">
      <c r="A45" s="39"/>
      <c r="B45" s="1"/>
      <c r="C45" s="1"/>
      <c r="D45" s="95"/>
      <c r="E45" s="3"/>
      <c r="F45" s="3"/>
      <c r="G45" s="8" t="s">
        <v>74</v>
      </c>
      <c r="H45" s="9" t="s">
        <v>28</v>
      </c>
      <c r="I45" s="3"/>
      <c r="J45" s="10">
        <v>25</v>
      </c>
      <c r="K45" s="96">
        <v>0</v>
      </c>
      <c r="L45" s="97">
        <f>J45*K45</f>
        <v>0</v>
      </c>
    </row>
    <row r="46" spans="1:12" s="33" customFormat="1" ht="12.75" outlineLevel="2" x14ac:dyDescent="0.2">
      <c r="A46" s="39"/>
      <c r="B46" s="1"/>
      <c r="C46" s="1"/>
      <c r="D46" s="95"/>
      <c r="E46" s="3"/>
      <c r="F46" s="3"/>
      <c r="G46" s="8" t="s">
        <v>76</v>
      </c>
      <c r="H46" s="9" t="s">
        <v>25</v>
      </c>
      <c r="I46" s="3"/>
      <c r="J46" s="36">
        <v>0.02</v>
      </c>
      <c r="K46" s="96">
        <v>0</v>
      </c>
      <c r="L46" s="97">
        <f>J46*K46</f>
        <v>0</v>
      </c>
    </row>
    <row r="47" spans="1:12" s="33" customFormat="1" ht="12.75" outlineLevel="2" x14ac:dyDescent="0.2">
      <c r="A47" s="39"/>
      <c r="B47" s="1"/>
      <c r="C47" s="1"/>
      <c r="D47" s="95"/>
      <c r="E47" s="3"/>
      <c r="F47" s="3"/>
      <c r="G47" s="8" t="s">
        <v>177</v>
      </c>
      <c r="H47" s="9" t="s">
        <v>25</v>
      </c>
      <c r="I47" s="3"/>
      <c r="J47" s="36">
        <v>6.8000000000000005E-2</v>
      </c>
      <c r="K47" s="96">
        <v>0</v>
      </c>
      <c r="L47" s="97">
        <f>J47*K47</f>
        <v>0</v>
      </c>
    </row>
    <row r="48" spans="1:12" s="33" customFormat="1" ht="12.75" outlineLevel="2" x14ac:dyDescent="0.2">
      <c r="A48" s="39"/>
      <c r="B48" s="1"/>
      <c r="C48" s="1"/>
      <c r="D48" s="95"/>
      <c r="E48" s="3"/>
      <c r="F48" s="3"/>
      <c r="G48" s="8" t="s">
        <v>62</v>
      </c>
      <c r="H48" s="9" t="s">
        <v>10</v>
      </c>
      <c r="I48" s="3"/>
      <c r="J48" s="10">
        <v>0.3</v>
      </c>
      <c r="K48" s="96">
        <v>0</v>
      </c>
      <c r="L48" s="97">
        <f>J48*K48</f>
        <v>0</v>
      </c>
    </row>
    <row r="49" spans="1:12" s="33" customFormat="1" ht="12.75" outlineLevel="1" x14ac:dyDescent="0.2">
      <c r="A49" s="38">
        <v>12</v>
      </c>
      <c r="B49" s="34" t="s">
        <v>179</v>
      </c>
      <c r="C49" s="34" t="s">
        <v>16</v>
      </c>
      <c r="D49" s="87">
        <v>88.2</v>
      </c>
      <c r="E49" s="85">
        <v>0</v>
      </c>
      <c r="F49" s="85">
        <f>D49*E49</f>
        <v>0</v>
      </c>
      <c r="G49" s="35"/>
      <c r="H49" s="35"/>
      <c r="I49" s="35"/>
      <c r="J49" s="35"/>
      <c r="K49" s="87"/>
      <c r="L49" s="88"/>
    </row>
    <row r="50" spans="1:12" s="33" customFormat="1" ht="12.75" outlineLevel="2" x14ac:dyDescent="0.2">
      <c r="A50" s="39"/>
      <c r="B50" s="1"/>
      <c r="C50" s="1"/>
      <c r="D50" s="95"/>
      <c r="E50" s="10"/>
      <c r="F50" s="10"/>
      <c r="G50" s="8" t="s">
        <v>29</v>
      </c>
      <c r="H50" s="9" t="s">
        <v>25</v>
      </c>
      <c r="I50" s="3"/>
      <c r="J50" s="36">
        <v>8.5999999999999993E-2</v>
      </c>
      <c r="K50" s="96">
        <v>0</v>
      </c>
      <c r="L50" s="97">
        <f t="shared" ref="L50:L60" si="1">J50*K50</f>
        <v>0</v>
      </c>
    </row>
    <row r="51" spans="1:12" s="33" customFormat="1" ht="12.75" outlineLevel="2" x14ac:dyDescent="0.2">
      <c r="A51" s="39"/>
      <c r="B51" s="1"/>
      <c r="C51" s="1"/>
      <c r="D51" s="95"/>
      <c r="E51" s="10"/>
      <c r="F51" s="10"/>
      <c r="G51" s="8" t="s">
        <v>180</v>
      </c>
      <c r="H51" s="9" t="s">
        <v>25</v>
      </c>
      <c r="I51" s="3"/>
      <c r="J51" s="36">
        <v>7.2999999999999995E-2</v>
      </c>
      <c r="K51" s="96">
        <v>0</v>
      </c>
      <c r="L51" s="97">
        <f t="shared" si="1"/>
        <v>0</v>
      </c>
    </row>
    <row r="52" spans="1:12" s="33" customFormat="1" ht="12.75" outlineLevel="2" x14ac:dyDescent="0.2">
      <c r="A52" s="39"/>
      <c r="B52" s="1"/>
      <c r="C52" s="1"/>
      <c r="D52" s="95"/>
      <c r="E52" s="10"/>
      <c r="F52" s="10"/>
      <c r="G52" s="8" t="s">
        <v>181</v>
      </c>
      <c r="H52" s="9" t="s">
        <v>25</v>
      </c>
      <c r="I52" s="3"/>
      <c r="J52" s="36">
        <v>5.1999999999999998E-2</v>
      </c>
      <c r="K52" s="96">
        <v>0</v>
      </c>
      <c r="L52" s="97">
        <f>J52*K52</f>
        <v>0</v>
      </c>
    </row>
    <row r="53" spans="1:12" s="33" customFormat="1" ht="12.75" outlineLevel="2" x14ac:dyDescent="0.2">
      <c r="A53" s="39"/>
      <c r="B53" s="1"/>
      <c r="C53" s="1"/>
      <c r="D53" s="95"/>
      <c r="E53" s="10"/>
      <c r="F53" s="10"/>
      <c r="G53" s="8" t="s">
        <v>38</v>
      </c>
      <c r="H53" s="9" t="s">
        <v>25</v>
      </c>
      <c r="I53" s="3"/>
      <c r="J53" s="36">
        <v>0.53500000000000003</v>
      </c>
      <c r="K53" s="96">
        <v>0</v>
      </c>
      <c r="L53" s="97">
        <f t="shared" si="1"/>
        <v>0</v>
      </c>
    </row>
    <row r="54" spans="1:12" s="33" customFormat="1" ht="12.75" outlineLevel="2" x14ac:dyDescent="0.2">
      <c r="A54" s="39"/>
      <c r="B54" s="1"/>
      <c r="C54" s="1"/>
      <c r="D54" s="95"/>
      <c r="E54" s="10"/>
      <c r="F54" s="10"/>
      <c r="G54" s="8" t="s">
        <v>182</v>
      </c>
      <c r="H54" s="9" t="s">
        <v>25</v>
      </c>
      <c r="I54" s="3"/>
      <c r="J54" s="36">
        <v>0.113</v>
      </c>
      <c r="K54" s="96">
        <v>0</v>
      </c>
      <c r="L54" s="97">
        <f>J54*K54</f>
        <v>0</v>
      </c>
    </row>
    <row r="55" spans="1:12" s="33" customFormat="1" ht="12.75" outlineLevel="2" x14ac:dyDescent="0.2">
      <c r="A55" s="39"/>
      <c r="B55" s="1"/>
      <c r="C55" s="1"/>
      <c r="D55" s="95"/>
      <c r="E55" s="10"/>
      <c r="F55" s="10"/>
      <c r="G55" s="8" t="s">
        <v>191</v>
      </c>
      <c r="H55" s="9" t="s">
        <v>14</v>
      </c>
      <c r="I55" s="3"/>
      <c r="J55" s="36">
        <v>32</v>
      </c>
      <c r="K55" s="96">
        <v>0</v>
      </c>
      <c r="L55" s="97">
        <f>J55*K55</f>
        <v>0</v>
      </c>
    </row>
    <row r="56" spans="1:12" s="33" customFormat="1" ht="12.75" outlineLevel="2" x14ac:dyDescent="0.2">
      <c r="A56" s="39"/>
      <c r="B56" s="1"/>
      <c r="C56" s="1"/>
      <c r="D56" s="95"/>
      <c r="E56" s="10"/>
      <c r="F56" s="10"/>
      <c r="G56" s="8" t="s">
        <v>40</v>
      </c>
      <c r="H56" s="9" t="s">
        <v>14</v>
      </c>
      <c r="I56" s="3"/>
      <c r="J56" s="36">
        <v>22</v>
      </c>
      <c r="K56" s="96">
        <v>0</v>
      </c>
      <c r="L56" s="97">
        <f t="shared" si="1"/>
        <v>0</v>
      </c>
    </row>
    <row r="57" spans="1:12" s="33" customFormat="1" ht="12.75" outlineLevel="2" x14ac:dyDescent="0.2">
      <c r="A57" s="39"/>
      <c r="B57" s="1"/>
      <c r="C57" s="1"/>
      <c r="D57" s="95"/>
      <c r="E57" s="10"/>
      <c r="F57" s="10"/>
      <c r="G57" s="8" t="s">
        <v>88</v>
      </c>
      <c r="H57" s="9" t="s">
        <v>10</v>
      </c>
      <c r="I57" s="3"/>
      <c r="J57" s="36">
        <v>1.5</v>
      </c>
      <c r="K57" s="96">
        <v>0</v>
      </c>
      <c r="L57" s="97">
        <f t="shared" si="1"/>
        <v>0</v>
      </c>
    </row>
    <row r="58" spans="1:12" s="33" customFormat="1" ht="12.75" outlineLevel="2" x14ac:dyDescent="0.2">
      <c r="A58" s="39"/>
      <c r="B58" s="1"/>
      <c r="C58" s="1"/>
      <c r="D58" s="95"/>
      <c r="E58" s="3"/>
      <c r="F58" s="3"/>
      <c r="G58" s="8" t="s">
        <v>89</v>
      </c>
      <c r="H58" s="9" t="s">
        <v>14</v>
      </c>
      <c r="I58" s="3"/>
      <c r="J58" s="36">
        <v>1</v>
      </c>
      <c r="K58" s="96">
        <v>0</v>
      </c>
      <c r="L58" s="97">
        <f t="shared" si="1"/>
        <v>0</v>
      </c>
    </row>
    <row r="59" spans="1:12" s="33" customFormat="1" ht="12.75" outlineLevel="2" x14ac:dyDescent="0.2">
      <c r="A59" s="39"/>
      <c r="B59" s="1"/>
      <c r="C59" s="1"/>
      <c r="D59" s="95"/>
      <c r="E59" s="10"/>
      <c r="F59" s="10"/>
      <c r="G59" s="8" t="s">
        <v>17</v>
      </c>
      <c r="H59" s="9" t="s">
        <v>14</v>
      </c>
      <c r="I59" s="3"/>
      <c r="J59" s="36">
        <v>3</v>
      </c>
      <c r="K59" s="96">
        <v>0</v>
      </c>
      <c r="L59" s="97">
        <f t="shared" si="1"/>
        <v>0</v>
      </c>
    </row>
    <row r="60" spans="1:12" s="33" customFormat="1" ht="12.75" outlineLevel="2" x14ac:dyDescent="0.2">
      <c r="A60" s="39"/>
      <c r="B60" s="1"/>
      <c r="C60" s="1"/>
      <c r="D60" s="95"/>
      <c r="E60" s="10"/>
      <c r="F60" s="10"/>
      <c r="G60" s="8" t="s">
        <v>62</v>
      </c>
      <c r="H60" s="9" t="s">
        <v>10</v>
      </c>
      <c r="I60" s="3"/>
      <c r="J60" s="36">
        <v>10</v>
      </c>
      <c r="K60" s="96">
        <v>0</v>
      </c>
      <c r="L60" s="97">
        <f t="shared" si="1"/>
        <v>0</v>
      </c>
    </row>
    <row r="61" spans="1:12" s="33" customFormat="1" ht="12.75" outlineLevel="1" x14ac:dyDescent="0.2">
      <c r="A61" s="38">
        <v>13</v>
      </c>
      <c r="B61" s="34" t="s">
        <v>183</v>
      </c>
      <c r="C61" s="34" t="s">
        <v>16</v>
      </c>
      <c r="D61" s="84">
        <v>23.6</v>
      </c>
      <c r="E61" s="85">
        <v>0</v>
      </c>
      <c r="F61" s="85">
        <f>D61*E61</f>
        <v>0</v>
      </c>
      <c r="G61" s="35"/>
      <c r="H61" s="35"/>
      <c r="I61" s="35"/>
      <c r="J61" s="35"/>
      <c r="K61" s="35"/>
      <c r="L61" s="67"/>
    </row>
    <row r="62" spans="1:12" s="33" customFormat="1" ht="12.75" outlineLevel="2" x14ac:dyDescent="0.2">
      <c r="A62" s="39"/>
      <c r="B62" s="1"/>
      <c r="C62" s="1"/>
      <c r="D62" s="95"/>
      <c r="E62" s="3"/>
      <c r="F62" s="3"/>
      <c r="G62" s="8" t="s">
        <v>178</v>
      </c>
      <c r="H62" s="9" t="s">
        <v>14</v>
      </c>
      <c r="I62" s="3"/>
      <c r="J62" s="10">
        <v>50</v>
      </c>
      <c r="K62" s="96">
        <v>0</v>
      </c>
      <c r="L62" s="97">
        <f>J62*K62</f>
        <v>0</v>
      </c>
    </row>
    <row r="63" spans="1:12" s="33" customFormat="1" ht="12.75" outlineLevel="2" x14ac:dyDescent="0.2">
      <c r="A63" s="39"/>
      <c r="B63" s="1"/>
      <c r="C63" s="1"/>
      <c r="D63" s="95"/>
      <c r="E63" s="3"/>
      <c r="F63" s="3"/>
      <c r="G63" s="8" t="s">
        <v>74</v>
      </c>
      <c r="H63" s="9" t="s">
        <v>28</v>
      </c>
      <c r="I63" s="3"/>
      <c r="J63" s="10">
        <v>60</v>
      </c>
      <c r="K63" s="96">
        <v>0</v>
      </c>
      <c r="L63" s="97">
        <f>J63*K63</f>
        <v>0</v>
      </c>
    </row>
    <row r="64" spans="1:12" s="33" customFormat="1" ht="12.75" outlineLevel="2" x14ac:dyDescent="0.2">
      <c r="A64" s="39"/>
      <c r="B64" s="1"/>
      <c r="C64" s="1"/>
      <c r="D64" s="95"/>
      <c r="E64" s="3"/>
      <c r="F64" s="3"/>
      <c r="G64" s="8" t="s">
        <v>29</v>
      </c>
      <c r="H64" s="9" t="s">
        <v>25</v>
      </c>
      <c r="I64" s="3"/>
      <c r="J64" s="36">
        <v>0.02</v>
      </c>
      <c r="K64" s="96">
        <v>0</v>
      </c>
      <c r="L64" s="97">
        <f>J64*K64</f>
        <v>0</v>
      </c>
    </row>
    <row r="65" spans="1:12" s="33" customFormat="1" ht="12.75" outlineLevel="2" x14ac:dyDescent="0.2">
      <c r="A65" s="39"/>
      <c r="B65" s="1"/>
      <c r="C65" s="1"/>
      <c r="D65" s="95"/>
      <c r="E65" s="3"/>
      <c r="F65" s="3"/>
      <c r="G65" s="8" t="s">
        <v>38</v>
      </c>
      <c r="H65" s="9" t="s">
        <v>25</v>
      </c>
      <c r="I65" s="3"/>
      <c r="J65" s="36">
        <v>0.09</v>
      </c>
      <c r="K65" s="96">
        <v>0</v>
      </c>
      <c r="L65" s="97">
        <f>J65*K65</f>
        <v>0</v>
      </c>
    </row>
    <row r="66" spans="1:12" s="33" customFormat="1" ht="12.75" outlineLevel="2" x14ac:dyDescent="0.2">
      <c r="A66" s="39"/>
      <c r="B66" s="1"/>
      <c r="C66" s="1"/>
      <c r="D66" s="95"/>
      <c r="E66" s="3"/>
      <c r="F66" s="3"/>
      <c r="G66" s="8" t="s">
        <v>62</v>
      </c>
      <c r="H66" s="9" t="s">
        <v>10</v>
      </c>
      <c r="I66" s="3"/>
      <c r="J66" s="10">
        <v>0.8</v>
      </c>
      <c r="K66" s="96">
        <v>0</v>
      </c>
      <c r="L66" s="97">
        <f>J66*K66</f>
        <v>0</v>
      </c>
    </row>
    <row r="67" spans="1:12" s="33" customFormat="1" ht="25.5" outlineLevel="1" x14ac:dyDescent="0.2">
      <c r="A67" s="38">
        <v>14</v>
      </c>
      <c r="B67" s="34" t="s">
        <v>192</v>
      </c>
      <c r="C67" s="34" t="s">
        <v>14</v>
      </c>
      <c r="D67" s="87">
        <f>SUM(J68:J69)</f>
        <v>60</v>
      </c>
      <c r="E67" s="85">
        <v>0</v>
      </c>
      <c r="F67" s="85">
        <f>D67*E67</f>
        <v>0</v>
      </c>
      <c r="G67" s="35"/>
      <c r="H67" s="35"/>
      <c r="I67" s="35"/>
      <c r="J67" s="35"/>
      <c r="K67" s="87"/>
      <c r="L67" s="88"/>
    </row>
    <row r="68" spans="1:12" s="33" customFormat="1" ht="12.75" outlineLevel="2" x14ac:dyDescent="0.2">
      <c r="A68" s="39"/>
      <c r="B68" s="1"/>
      <c r="C68" s="1"/>
      <c r="D68" s="95"/>
      <c r="E68" s="10"/>
      <c r="F68" s="10"/>
      <c r="G68" s="8" t="s">
        <v>193</v>
      </c>
      <c r="H68" s="9" t="s">
        <v>14</v>
      </c>
      <c r="I68" s="3"/>
      <c r="J68" s="10">
        <v>30</v>
      </c>
      <c r="K68" s="96">
        <v>0</v>
      </c>
      <c r="L68" s="97">
        <f>J68*K68</f>
        <v>0</v>
      </c>
    </row>
    <row r="69" spans="1:12" s="33" customFormat="1" ht="12.75" outlineLevel="2" x14ac:dyDescent="0.2">
      <c r="A69" s="39"/>
      <c r="B69" s="1"/>
      <c r="C69" s="1"/>
      <c r="D69" s="95"/>
      <c r="E69" s="10"/>
      <c r="F69" s="10"/>
      <c r="G69" s="8" t="s">
        <v>191</v>
      </c>
      <c r="H69" s="9" t="s">
        <v>14</v>
      </c>
      <c r="I69" s="3"/>
      <c r="J69" s="10">
        <v>30</v>
      </c>
      <c r="K69" s="96">
        <v>0</v>
      </c>
      <c r="L69" s="97">
        <f>J69*K69</f>
        <v>0</v>
      </c>
    </row>
    <row r="70" spans="1:12" s="37" customFormat="1" ht="13.5" customHeight="1" outlineLevel="1" thickBot="1" x14ac:dyDescent="0.25">
      <c r="A70" s="152" t="s">
        <v>41</v>
      </c>
      <c r="B70" s="153"/>
      <c r="C70" s="153"/>
      <c r="D70" s="153"/>
      <c r="E70" s="98" t="s">
        <v>23</v>
      </c>
      <c r="F70" s="126"/>
      <c r="G70" s="40"/>
      <c r="H70" s="40"/>
      <c r="I70" s="41"/>
      <c r="J70" s="41"/>
      <c r="K70" s="99"/>
      <c r="L70" s="100"/>
    </row>
    <row r="71" spans="1:12" s="117" customFormat="1" ht="12.75" outlineLevel="1" x14ac:dyDescent="0.2">
      <c r="A71" s="37"/>
      <c r="B71" s="37"/>
      <c r="C71" s="37"/>
      <c r="D71" s="37"/>
      <c r="E71" s="101"/>
      <c r="F71" s="101"/>
      <c r="G71" s="37"/>
      <c r="H71" s="37"/>
      <c r="I71" s="37"/>
      <c r="J71" s="37"/>
      <c r="K71" s="102"/>
      <c r="L71" s="102"/>
    </row>
    <row r="72" spans="1:12" s="117" customFormat="1" ht="13.5" thickBot="1" x14ac:dyDescent="0.25">
      <c r="A72" s="16"/>
      <c r="B72" s="17"/>
      <c r="I72" s="43"/>
    </row>
    <row r="73" spans="1:12" s="33" customFormat="1" ht="12.75" customHeight="1" x14ac:dyDescent="0.2">
      <c r="A73" s="154" t="s">
        <v>189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6"/>
    </row>
    <row r="74" spans="1:12" s="117" customFormat="1" ht="15.75" customHeight="1" thickBot="1" x14ac:dyDescent="0.25">
      <c r="A74" s="157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9"/>
    </row>
    <row r="75" spans="1:12" s="33" customFormat="1" ht="38.25" outlineLevel="1" x14ac:dyDescent="0.2">
      <c r="A75" s="18" t="s">
        <v>1</v>
      </c>
      <c r="B75" s="6" t="s">
        <v>2</v>
      </c>
      <c r="C75" s="6" t="s">
        <v>3</v>
      </c>
      <c r="D75" s="6" t="s">
        <v>4</v>
      </c>
      <c r="E75" s="6" t="s">
        <v>5</v>
      </c>
      <c r="F75" s="6" t="s">
        <v>6</v>
      </c>
      <c r="G75" s="6" t="s">
        <v>7</v>
      </c>
      <c r="H75" s="6" t="s">
        <v>3</v>
      </c>
      <c r="I75" s="6" t="s">
        <v>8</v>
      </c>
      <c r="J75" s="6" t="s">
        <v>4</v>
      </c>
      <c r="K75" s="6" t="s">
        <v>5</v>
      </c>
      <c r="L75" s="19" t="s">
        <v>6</v>
      </c>
    </row>
    <row r="76" spans="1:12" s="33" customFormat="1" ht="25.5" outlineLevel="1" x14ac:dyDescent="0.2">
      <c r="A76" s="38">
        <v>1</v>
      </c>
      <c r="B76" s="34" t="s">
        <v>90</v>
      </c>
      <c r="C76" s="34" t="s">
        <v>14</v>
      </c>
      <c r="D76" s="86">
        <f>SUM(J77:J81)</f>
        <v>31</v>
      </c>
      <c r="E76" s="85">
        <v>0</v>
      </c>
      <c r="F76" s="85">
        <f>D76*E76</f>
        <v>0</v>
      </c>
      <c r="G76" s="35"/>
      <c r="H76" s="35"/>
      <c r="I76" s="35"/>
      <c r="J76" s="35"/>
      <c r="K76" s="35"/>
      <c r="L76" s="67"/>
    </row>
    <row r="77" spans="1:12" s="33" customFormat="1" ht="12.75" outlineLevel="2" x14ac:dyDescent="0.2">
      <c r="A77" s="39"/>
      <c r="B77" s="1"/>
      <c r="C77" s="1"/>
      <c r="D77" s="3"/>
      <c r="E77" s="3"/>
      <c r="F77" s="3"/>
      <c r="G77" s="8" t="s">
        <v>184</v>
      </c>
      <c r="H77" s="9" t="s">
        <v>14</v>
      </c>
      <c r="I77" s="3"/>
      <c r="J77" s="10">
        <v>2</v>
      </c>
      <c r="K77" s="96">
        <v>0</v>
      </c>
      <c r="L77" s="97">
        <f t="shared" ref="L77:L82" si="2">J77*K77</f>
        <v>0</v>
      </c>
    </row>
    <row r="78" spans="1:12" s="33" customFormat="1" ht="12.75" outlineLevel="2" x14ac:dyDescent="0.2">
      <c r="A78" s="39"/>
      <c r="B78" s="1"/>
      <c r="C78" s="1"/>
      <c r="D78" s="3"/>
      <c r="E78" s="3"/>
      <c r="F78" s="3"/>
      <c r="G78" s="8" t="s">
        <v>185</v>
      </c>
      <c r="H78" s="9" t="s">
        <v>14</v>
      </c>
      <c r="I78" s="3"/>
      <c r="J78" s="10">
        <v>15</v>
      </c>
      <c r="K78" s="96">
        <v>0</v>
      </c>
      <c r="L78" s="97">
        <f t="shared" si="2"/>
        <v>0</v>
      </c>
    </row>
    <row r="79" spans="1:12" s="33" customFormat="1" ht="12.75" outlineLevel="2" x14ac:dyDescent="0.2">
      <c r="A79" s="39"/>
      <c r="B79" s="1"/>
      <c r="C79" s="1"/>
      <c r="D79" s="3"/>
      <c r="E79" s="3"/>
      <c r="F79" s="3"/>
      <c r="G79" s="8" t="s">
        <v>186</v>
      </c>
      <c r="H79" s="9" t="s">
        <v>14</v>
      </c>
      <c r="I79" s="3"/>
      <c r="J79" s="10">
        <v>2</v>
      </c>
      <c r="K79" s="96">
        <v>0</v>
      </c>
      <c r="L79" s="97">
        <f t="shared" si="2"/>
        <v>0</v>
      </c>
    </row>
    <row r="80" spans="1:12" s="33" customFormat="1" ht="12.75" outlineLevel="2" x14ac:dyDescent="0.2">
      <c r="A80" s="39"/>
      <c r="B80" s="1"/>
      <c r="C80" s="1"/>
      <c r="D80" s="3"/>
      <c r="E80" s="3"/>
      <c r="F80" s="3"/>
      <c r="G80" s="8" t="s">
        <v>187</v>
      </c>
      <c r="H80" s="9" t="s">
        <v>14</v>
      </c>
      <c r="I80" s="3"/>
      <c r="J80" s="10">
        <v>4</v>
      </c>
      <c r="K80" s="96">
        <v>0</v>
      </c>
      <c r="L80" s="97">
        <f t="shared" si="2"/>
        <v>0</v>
      </c>
    </row>
    <row r="81" spans="1:12" s="33" customFormat="1" ht="12.75" outlineLevel="2" x14ac:dyDescent="0.2">
      <c r="A81" s="39"/>
      <c r="B81" s="1"/>
      <c r="C81" s="1"/>
      <c r="D81" s="3"/>
      <c r="E81" s="3"/>
      <c r="F81" s="3"/>
      <c r="G81" s="8" t="s">
        <v>188</v>
      </c>
      <c r="H81" s="9" t="s">
        <v>14</v>
      </c>
      <c r="I81" s="3"/>
      <c r="J81" s="10">
        <v>8</v>
      </c>
      <c r="K81" s="96">
        <v>0</v>
      </c>
      <c r="L81" s="97">
        <f t="shared" si="2"/>
        <v>0</v>
      </c>
    </row>
    <row r="82" spans="1:12" s="33" customFormat="1" ht="12.75" outlineLevel="2" x14ac:dyDescent="0.2">
      <c r="A82" s="39"/>
      <c r="B82" s="1"/>
      <c r="C82" s="1"/>
      <c r="D82" s="3"/>
      <c r="E82" s="3"/>
      <c r="F82" s="3"/>
      <c r="G82" s="8" t="s">
        <v>49</v>
      </c>
      <c r="H82" s="9" t="s">
        <v>12</v>
      </c>
      <c r="I82" s="3"/>
      <c r="J82" s="10">
        <v>2</v>
      </c>
      <c r="K82" s="96">
        <v>0</v>
      </c>
      <c r="L82" s="97">
        <f t="shared" si="2"/>
        <v>0</v>
      </c>
    </row>
    <row r="83" spans="1:12" s="33" customFormat="1" ht="12.75" outlineLevel="1" x14ac:dyDescent="0.2">
      <c r="A83" s="38">
        <v>2</v>
      </c>
      <c r="B83" s="34" t="s">
        <v>91</v>
      </c>
      <c r="C83" s="34" t="s">
        <v>14</v>
      </c>
      <c r="D83" s="86">
        <f>D76</f>
        <v>31</v>
      </c>
      <c r="E83" s="85">
        <v>0</v>
      </c>
      <c r="F83" s="85">
        <f>D83*E83</f>
        <v>0</v>
      </c>
      <c r="G83" s="35"/>
      <c r="H83" s="35"/>
      <c r="I83" s="35"/>
      <c r="J83" s="35"/>
      <c r="K83" s="35"/>
      <c r="L83" s="67"/>
    </row>
    <row r="84" spans="1:12" s="33" customFormat="1" ht="12.75" outlineLevel="2" x14ac:dyDescent="0.2">
      <c r="A84" s="39"/>
      <c r="B84" s="1"/>
      <c r="C84" s="1"/>
      <c r="D84" s="3"/>
      <c r="E84" s="3"/>
      <c r="F84" s="3"/>
      <c r="G84" s="8" t="s">
        <v>84</v>
      </c>
      <c r="H84" s="9" t="s">
        <v>25</v>
      </c>
      <c r="I84" s="3"/>
      <c r="J84" s="36">
        <v>7.9000000000000001E-2</v>
      </c>
      <c r="K84" s="96">
        <v>0</v>
      </c>
      <c r="L84" s="97">
        <f>J84*K84</f>
        <v>0</v>
      </c>
    </row>
    <row r="85" spans="1:12" s="33" customFormat="1" ht="12.75" outlineLevel="1" x14ac:dyDescent="0.2">
      <c r="A85" s="38">
        <v>3</v>
      </c>
      <c r="B85" s="34" t="s">
        <v>92</v>
      </c>
      <c r="C85" s="34" t="s">
        <v>14</v>
      </c>
      <c r="D85" s="86">
        <f>D76</f>
        <v>31</v>
      </c>
      <c r="E85" s="85">
        <v>0</v>
      </c>
      <c r="F85" s="85">
        <f>D85*E85</f>
        <v>0</v>
      </c>
      <c r="G85" s="35"/>
      <c r="H85" s="35"/>
      <c r="I85" s="35"/>
      <c r="J85" s="35"/>
      <c r="K85" s="35"/>
      <c r="L85" s="67"/>
    </row>
    <row r="86" spans="1:12" s="33" customFormat="1" ht="12.75" outlineLevel="2" x14ac:dyDescent="0.2">
      <c r="A86" s="39"/>
      <c r="B86" s="1"/>
      <c r="C86" s="1"/>
      <c r="D86" s="68"/>
      <c r="E86" s="68"/>
      <c r="F86" s="68"/>
      <c r="G86" s="1" t="s">
        <v>93</v>
      </c>
      <c r="H86" s="11" t="s">
        <v>25</v>
      </c>
      <c r="I86" s="12">
        <v>0.02</v>
      </c>
      <c r="J86" s="15">
        <f>D85*I86</f>
        <v>0.62</v>
      </c>
      <c r="K86" s="44">
        <v>0</v>
      </c>
      <c r="L86" s="70">
        <f>J86*K86</f>
        <v>0</v>
      </c>
    </row>
    <row r="87" spans="1:12" s="33" customFormat="1" ht="12.75" outlineLevel="2" x14ac:dyDescent="0.2">
      <c r="A87" s="39"/>
      <c r="B87" s="1"/>
      <c r="C87" s="1"/>
      <c r="D87" s="68"/>
      <c r="E87" s="68"/>
      <c r="F87" s="68"/>
      <c r="G87" s="1" t="s">
        <v>85</v>
      </c>
      <c r="H87" s="11" t="s">
        <v>25</v>
      </c>
      <c r="I87" s="12">
        <v>0.06</v>
      </c>
      <c r="J87" s="15">
        <f>D85*I87</f>
        <v>1.8599999999999999</v>
      </c>
      <c r="K87" s="44">
        <v>0</v>
      </c>
      <c r="L87" s="70">
        <f>J87*K87</f>
        <v>0</v>
      </c>
    </row>
    <row r="88" spans="1:12" s="33" customFormat="1" ht="12.75" outlineLevel="1" x14ac:dyDescent="0.2">
      <c r="A88" s="38">
        <v>4</v>
      </c>
      <c r="B88" s="34" t="s">
        <v>94</v>
      </c>
      <c r="C88" s="34" t="s">
        <v>10</v>
      </c>
      <c r="D88" s="86">
        <v>1</v>
      </c>
      <c r="E88" s="85">
        <v>0</v>
      </c>
      <c r="F88" s="85">
        <f>D88*E88</f>
        <v>0</v>
      </c>
      <c r="G88" s="35"/>
      <c r="H88" s="35"/>
      <c r="I88" s="35"/>
      <c r="J88" s="35"/>
      <c r="K88" s="35"/>
      <c r="L88" s="67"/>
    </row>
    <row r="89" spans="1:12" s="33" customFormat="1" ht="12.75" outlineLevel="2" x14ac:dyDescent="0.2">
      <c r="A89" s="39"/>
      <c r="B89" s="1"/>
      <c r="C89" s="1"/>
      <c r="D89" s="68"/>
      <c r="E89" s="68"/>
      <c r="F89" s="68"/>
      <c r="G89" s="1" t="s">
        <v>93</v>
      </c>
      <c r="H89" s="11" t="s">
        <v>25</v>
      </c>
      <c r="I89" s="12">
        <v>0.34</v>
      </c>
      <c r="J89" s="12">
        <f>D88*I89</f>
        <v>0.34</v>
      </c>
      <c r="K89" s="44">
        <v>0</v>
      </c>
      <c r="L89" s="70">
        <f>J89*K89</f>
        <v>0</v>
      </c>
    </row>
    <row r="90" spans="1:12" s="33" customFormat="1" ht="12.75" outlineLevel="2" x14ac:dyDescent="0.2">
      <c r="A90" s="39"/>
      <c r="B90" s="1"/>
      <c r="C90" s="1"/>
      <c r="D90" s="68"/>
      <c r="E90" s="68"/>
      <c r="F90" s="68"/>
      <c r="G90" s="1" t="s">
        <v>85</v>
      </c>
      <c r="H90" s="11" t="s">
        <v>25</v>
      </c>
      <c r="I90" s="12">
        <v>1.2</v>
      </c>
      <c r="J90" s="12">
        <f>D88*I90</f>
        <v>1.2</v>
      </c>
      <c r="K90" s="44">
        <v>0</v>
      </c>
      <c r="L90" s="70">
        <f>J90*K90</f>
        <v>0</v>
      </c>
    </row>
    <row r="91" spans="1:12" s="33" customFormat="1" ht="25.5" outlineLevel="1" x14ac:dyDescent="0.2">
      <c r="A91" s="38">
        <v>5</v>
      </c>
      <c r="B91" s="34" t="s">
        <v>95</v>
      </c>
      <c r="C91" s="34" t="s">
        <v>22</v>
      </c>
      <c r="D91" s="86">
        <v>6.7</v>
      </c>
      <c r="E91" s="85">
        <v>0</v>
      </c>
      <c r="F91" s="85">
        <f>D91*E91</f>
        <v>0</v>
      </c>
      <c r="G91" s="35"/>
      <c r="H91" s="35"/>
      <c r="I91" s="35"/>
      <c r="J91" s="35"/>
      <c r="K91" s="35"/>
      <c r="L91" s="67"/>
    </row>
    <row r="92" spans="1:12" s="33" customFormat="1" ht="12.75" outlineLevel="2" x14ac:dyDescent="0.2">
      <c r="A92" s="39"/>
      <c r="B92" s="1"/>
      <c r="C92" s="1"/>
      <c r="D92" s="68"/>
      <c r="E92" s="68"/>
      <c r="F92" s="68"/>
      <c r="G92" s="1" t="s">
        <v>96</v>
      </c>
      <c r="H92" s="11" t="s">
        <v>14</v>
      </c>
      <c r="I92" s="12">
        <v>0.35</v>
      </c>
      <c r="J92" s="12">
        <f>_xlfn.CEILING.MATH(I92*D91)</f>
        <v>3</v>
      </c>
      <c r="K92" s="44">
        <v>0</v>
      </c>
      <c r="L92" s="70">
        <f>J92*K92</f>
        <v>0</v>
      </c>
    </row>
    <row r="93" spans="1:12" s="33" customFormat="1" ht="12.75" outlineLevel="2" x14ac:dyDescent="0.2">
      <c r="A93" s="39"/>
      <c r="B93" s="1"/>
      <c r="C93" s="1"/>
      <c r="D93" s="68"/>
      <c r="E93" s="68"/>
      <c r="F93" s="68"/>
      <c r="G93" s="1" t="s">
        <v>97</v>
      </c>
      <c r="H93" s="11" t="s">
        <v>14</v>
      </c>
      <c r="I93" s="12">
        <v>1</v>
      </c>
      <c r="J93" s="12">
        <f>_xlfn.CEILING.MATH(I93*D91)</f>
        <v>7</v>
      </c>
      <c r="K93" s="44">
        <v>0</v>
      </c>
      <c r="L93" s="70">
        <f>J93*K93</f>
        <v>0</v>
      </c>
    </row>
    <row r="94" spans="1:12" s="33" customFormat="1" ht="12.75" outlineLevel="2" x14ac:dyDescent="0.2">
      <c r="A94" s="39"/>
      <c r="B94" s="1"/>
      <c r="C94" s="1"/>
      <c r="D94" s="68"/>
      <c r="E94" s="68"/>
      <c r="F94" s="68"/>
      <c r="G94" s="1" t="s">
        <v>17</v>
      </c>
      <c r="H94" s="11" t="s">
        <v>18</v>
      </c>
      <c r="I94" s="15">
        <v>3.0000000000000001E-3</v>
      </c>
      <c r="J94" s="12">
        <f>_xlfn.CEILING.MATH(I94*D91)</f>
        <v>1</v>
      </c>
      <c r="K94" s="44">
        <v>0</v>
      </c>
      <c r="L94" s="70">
        <f>J94*K94</f>
        <v>0</v>
      </c>
    </row>
    <row r="95" spans="1:12" s="33" customFormat="1" ht="25.5" outlineLevel="1" x14ac:dyDescent="0.2">
      <c r="A95" s="38">
        <v>6</v>
      </c>
      <c r="B95" s="34" t="s">
        <v>98</v>
      </c>
      <c r="C95" s="34" t="s">
        <v>16</v>
      </c>
      <c r="D95" s="86">
        <v>4.5999999999999996</v>
      </c>
      <c r="E95" s="85">
        <v>0</v>
      </c>
      <c r="F95" s="85">
        <f>D95*E95</f>
        <v>0</v>
      </c>
      <c r="G95" s="35"/>
      <c r="H95" s="35"/>
      <c r="I95" s="35"/>
      <c r="J95" s="35"/>
      <c r="K95" s="87"/>
      <c r="L95" s="88"/>
    </row>
    <row r="96" spans="1:12" s="33" customFormat="1" ht="12.75" outlineLevel="2" x14ac:dyDescent="0.2">
      <c r="A96" s="39"/>
      <c r="B96" s="1"/>
      <c r="C96" s="1"/>
      <c r="D96" s="42"/>
      <c r="E96" s="12"/>
      <c r="F96" s="12"/>
      <c r="G96" s="1" t="s">
        <v>40</v>
      </c>
      <c r="H96" s="11" t="s">
        <v>14</v>
      </c>
      <c r="I96" s="15">
        <v>0.08</v>
      </c>
      <c r="J96" s="15">
        <f>_xlfn.CEILING.MATH(I96*D95)</f>
        <v>1</v>
      </c>
      <c r="K96" s="44">
        <v>0</v>
      </c>
      <c r="L96" s="70">
        <f>J96*K96</f>
        <v>0</v>
      </c>
    </row>
    <row r="97" spans="1:12" s="33" customFormat="1" ht="12.75" outlineLevel="2" x14ac:dyDescent="0.2">
      <c r="A97" s="39"/>
      <c r="B97" s="1"/>
      <c r="C97" s="1"/>
      <c r="D97" s="42"/>
      <c r="E97" s="12"/>
      <c r="F97" s="12"/>
      <c r="G97" s="1" t="s">
        <v>87</v>
      </c>
      <c r="H97" s="11" t="s">
        <v>10</v>
      </c>
      <c r="I97" s="15">
        <v>5.0000000000000001E-3</v>
      </c>
      <c r="J97" s="15">
        <f>_xlfn.CEILING.MATH(I97*D95,0.1)</f>
        <v>0.1</v>
      </c>
      <c r="K97" s="44">
        <v>0</v>
      </c>
      <c r="L97" s="70">
        <f>J97*K97</f>
        <v>0</v>
      </c>
    </row>
    <row r="98" spans="1:12" s="33" customFormat="1" ht="12.75" outlineLevel="2" x14ac:dyDescent="0.2">
      <c r="A98" s="39"/>
      <c r="B98" s="1"/>
      <c r="C98" s="1"/>
      <c r="D98" s="68"/>
      <c r="E98" s="12"/>
      <c r="F98" s="12"/>
      <c r="G98" s="1" t="s">
        <v>17</v>
      </c>
      <c r="H98" s="11" t="s">
        <v>18</v>
      </c>
      <c r="I98" s="12">
        <v>0.02</v>
      </c>
      <c r="J98" s="12">
        <f>_xlfn.CEILING.MATH(I98*D95)</f>
        <v>1</v>
      </c>
      <c r="K98" s="44">
        <v>0</v>
      </c>
      <c r="L98" s="70">
        <f>J98*K98</f>
        <v>0</v>
      </c>
    </row>
    <row r="99" spans="1:12" s="33" customFormat="1" ht="25.5" outlineLevel="1" x14ac:dyDescent="0.2">
      <c r="A99" s="38">
        <v>7</v>
      </c>
      <c r="B99" s="34" t="s">
        <v>99</v>
      </c>
      <c r="C99" s="34" t="s">
        <v>25</v>
      </c>
      <c r="D99" s="119">
        <f>SUM(J102:J104)</f>
        <v>0.28200000000000003</v>
      </c>
      <c r="E99" s="85">
        <v>0</v>
      </c>
      <c r="F99" s="85">
        <f>D99*E99</f>
        <v>0</v>
      </c>
      <c r="G99" s="35"/>
      <c r="H99" s="35"/>
      <c r="I99" s="35"/>
      <c r="J99" s="35"/>
      <c r="K99" s="35"/>
      <c r="L99" s="67"/>
    </row>
    <row r="100" spans="1:12" s="33" customFormat="1" ht="12.75" outlineLevel="2" x14ac:dyDescent="0.2">
      <c r="A100" s="39"/>
      <c r="B100" s="1"/>
      <c r="C100" s="1"/>
      <c r="D100" s="68"/>
      <c r="E100" s="68"/>
      <c r="F100" s="68"/>
      <c r="G100" s="1" t="s">
        <v>30</v>
      </c>
      <c r="H100" s="11" t="s">
        <v>25</v>
      </c>
      <c r="I100" s="15">
        <v>3.0000000000000001E-3</v>
      </c>
      <c r="J100" s="15">
        <f>I100*D99</f>
        <v>8.4600000000000007E-4</v>
      </c>
      <c r="K100" s="44">
        <v>0</v>
      </c>
      <c r="L100" s="70">
        <f>J100*K100</f>
        <v>0</v>
      </c>
    </row>
    <row r="101" spans="1:12" s="33" customFormat="1" ht="12.75" outlineLevel="2" x14ac:dyDescent="0.2">
      <c r="A101" s="39"/>
      <c r="B101" s="1"/>
      <c r="C101" s="1"/>
      <c r="D101" s="68"/>
      <c r="E101" s="68"/>
      <c r="F101" s="68"/>
      <c r="G101" s="1" t="s">
        <v>100</v>
      </c>
      <c r="H101" s="11" t="s">
        <v>18</v>
      </c>
      <c r="I101" s="12">
        <v>0.36</v>
      </c>
      <c r="J101" s="12">
        <f>_xlfn.CEILING.MATH(I101*D99)</f>
        <v>1</v>
      </c>
      <c r="K101" s="44">
        <v>0</v>
      </c>
      <c r="L101" s="70">
        <f>J101*K101</f>
        <v>0</v>
      </c>
    </row>
    <row r="102" spans="1:12" s="33" customFormat="1" ht="12.75" outlineLevel="2" x14ac:dyDescent="0.2">
      <c r="A102" s="39"/>
      <c r="B102" s="1"/>
      <c r="C102" s="1"/>
      <c r="D102" s="95"/>
      <c r="E102" s="10"/>
      <c r="F102" s="10"/>
      <c r="G102" s="8" t="s">
        <v>181</v>
      </c>
      <c r="H102" s="9" t="s">
        <v>25</v>
      </c>
      <c r="I102" s="3"/>
      <c r="J102" s="36">
        <v>0.10299999999999999</v>
      </c>
      <c r="K102" s="96">
        <v>0</v>
      </c>
      <c r="L102" s="97">
        <f>J102*K102</f>
        <v>0</v>
      </c>
    </row>
    <row r="103" spans="1:12" s="33" customFormat="1" ht="12.75" outlineLevel="2" x14ac:dyDescent="0.2">
      <c r="A103" s="39"/>
      <c r="B103" s="1"/>
      <c r="C103" s="1"/>
      <c r="D103" s="3"/>
      <c r="E103" s="3"/>
      <c r="F103" s="3"/>
      <c r="G103" s="8" t="s">
        <v>38</v>
      </c>
      <c r="H103" s="9" t="s">
        <v>25</v>
      </c>
      <c r="I103" s="3"/>
      <c r="J103" s="36">
        <v>0.14799999999999999</v>
      </c>
      <c r="K103" s="96">
        <v>0</v>
      </c>
      <c r="L103" s="97">
        <f>J103*K103</f>
        <v>0</v>
      </c>
    </row>
    <row r="104" spans="1:12" s="33" customFormat="1" ht="12.75" outlineLevel="2" x14ac:dyDescent="0.2">
      <c r="A104" s="39"/>
      <c r="B104" s="1"/>
      <c r="C104" s="1"/>
      <c r="D104" s="3"/>
      <c r="E104" s="3"/>
      <c r="F104" s="3"/>
      <c r="G104" s="8" t="s">
        <v>177</v>
      </c>
      <c r="H104" s="9" t="s">
        <v>25</v>
      </c>
      <c r="I104" s="3"/>
      <c r="J104" s="36">
        <v>3.1E-2</v>
      </c>
      <c r="K104" s="96">
        <v>0</v>
      </c>
      <c r="L104" s="97">
        <f>J104*K104</f>
        <v>0</v>
      </c>
    </row>
    <row r="105" spans="1:12" s="33" customFormat="1" ht="12.75" outlineLevel="1" x14ac:dyDescent="0.2">
      <c r="A105" s="38">
        <v>8</v>
      </c>
      <c r="B105" s="34" t="s">
        <v>101</v>
      </c>
      <c r="C105" s="34" t="s">
        <v>25</v>
      </c>
      <c r="D105" s="119">
        <f>D99</f>
        <v>0.28200000000000003</v>
      </c>
      <c r="E105" s="85">
        <v>0</v>
      </c>
      <c r="F105" s="85">
        <f>D105*E105</f>
        <v>0</v>
      </c>
      <c r="G105" s="35"/>
      <c r="H105" s="35"/>
      <c r="I105" s="35"/>
      <c r="J105" s="35"/>
      <c r="K105" s="35"/>
      <c r="L105" s="67"/>
    </row>
    <row r="106" spans="1:12" s="33" customFormat="1" ht="12.75" outlineLevel="2" x14ac:dyDescent="0.2">
      <c r="A106" s="39"/>
      <c r="B106" s="1"/>
      <c r="C106" s="1"/>
      <c r="D106" s="68"/>
      <c r="E106" s="68"/>
      <c r="F106" s="68"/>
      <c r="G106" s="1" t="s">
        <v>30</v>
      </c>
      <c r="H106" s="11" t="s">
        <v>25</v>
      </c>
      <c r="I106" s="15">
        <v>5.0000000000000001E-3</v>
      </c>
      <c r="J106" s="15">
        <f>I106*D105</f>
        <v>1.4100000000000002E-3</v>
      </c>
      <c r="K106" s="44">
        <v>0</v>
      </c>
      <c r="L106" s="70">
        <f>J106*K106</f>
        <v>0</v>
      </c>
    </row>
    <row r="107" spans="1:12" s="33" customFormat="1" ht="12.75" outlineLevel="2" x14ac:dyDescent="0.2">
      <c r="A107" s="39"/>
      <c r="B107" s="1"/>
      <c r="C107" s="1"/>
      <c r="D107" s="68"/>
      <c r="E107" s="68"/>
      <c r="F107" s="68"/>
      <c r="G107" s="1" t="s">
        <v>32</v>
      </c>
      <c r="H107" s="11" t="s">
        <v>18</v>
      </c>
      <c r="I107" s="12">
        <v>1.9</v>
      </c>
      <c r="J107" s="12">
        <f>_xlfn.CEILING.MATH(I107*D105)</f>
        <v>1</v>
      </c>
      <c r="K107" s="44">
        <v>0</v>
      </c>
      <c r="L107" s="70">
        <f>J107*K107</f>
        <v>0</v>
      </c>
    </row>
    <row r="108" spans="1:12" s="33" customFormat="1" ht="12.75" outlineLevel="1" x14ac:dyDescent="0.2">
      <c r="A108" s="38">
        <v>9</v>
      </c>
      <c r="B108" s="34" t="s">
        <v>102</v>
      </c>
      <c r="C108" s="34" t="s">
        <v>22</v>
      </c>
      <c r="D108" s="86">
        <f>D91</f>
        <v>6.7</v>
      </c>
      <c r="E108" s="85">
        <v>0</v>
      </c>
      <c r="F108" s="85">
        <f>D108*E108</f>
        <v>0</v>
      </c>
      <c r="G108" s="35"/>
      <c r="H108" s="35"/>
      <c r="I108" s="35"/>
      <c r="J108" s="35"/>
      <c r="K108" s="35"/>
      <c r="L108" s="67"/>
    </row>
    <row r="109" spans="1:12" s="33" customFormat="1" ht="12.75" outlineLevel="2" x14ac:dyDescent="0.2">
      <c r="A109" s="39"/>
      <c r="B109" s="1"/>
      <c r="C109" s="1"/>
      <c r="D109" s="3"/>
      <c r="E109" s="3"/>
      <c r="F109" s="3"/>
      <c r="G109" s="8" t="s">
        <v>103</v>
      </c>
      <c r="H109" s="9" t="s">
        <v>10</v>
      </c>
      <c r="I109" s="3"/>
      <c r="J109" s="10">
        <v>2.5</v>
      </c>
      <c r="K109" s="96">
        <v>0</v>
      </c>
      <c r="L109" s="97">
        <f>J109*K109</f>
        <v>0</v>
      </c>
    </row>
    <row r="110" spans="1:12" s="33" customFormat="1" ht="12.75" outlineLevel="2" x14ac:dyDescent="0.2">
      <c r="A110" s="39"/>
      <c r="B110" s="1"/>
      <c r="C110" s="1"/>
      <c r="D110" s="3"/>
      <c r="E110" s="3"/>
      <c r="F110" s="3"/>
      <c r="G110" s="8" t="s">
        <v>104</v>
      </c>
      <c r="H110" s="9" t="s">
        <v>12</v>
      </c>
      <c r="I110" s="3"/>
      <c r="J110" s="10">
        <v>1</v>
      </c>
      <c r="K110" s="96">
        <v>0</v>
      </c>
      <c r="L110" s="97">
        <f>J110*K110</f>
        <v>0</v>
      </c>
    </row>
    <row r="111" spans="1:12" s="33" customFormat="1" ht="12.75" outlineLevel="2" x14ac:dyDescent="0.2">
      <c r="A111" s="39"/>
      <c r="B111" s="1"/>
      <c r="C111" s="1"/>
      <c r="D111" s="3"/>
      <c r="E111" s="3"/>
      <c r="F111" s="3"/>
      <c r="G111" s="8" t="s">
        <v>39</v>
      </c>
      <c r="H111" s="9" t="s">
        <v>12</v>
      </c>
      <c r="I111" s="3"/>
      <c r="J111" s="10">
        <v>1</v>
      </c>
      <c r="K111" s="96">
        <v>0</v>
      </c>
      <c r="L111" s="97">
        <f>J111*K111</f>
        <v>0</v>
      </c>
    </row>
    <row r="112" spans="1:12" s="37" customFormat="1" ht="13.5" customHeight="1" outlineLevel="1" thickBot="1" x14ac:dyDescent="0.25">
      <c r="A112" s="152" t="s">
        <v>41</v>
      </c>
      <c r="B112" s="153"/>
      <c r="C112" s="153"/>
      <c r="D112" s="153"/>
      <c r="E112" s="112"/>
      <c r="F112" s="40"/>
      <c r="G112" s="40"/>
      <c r="H112" s="40"/>
      <c r="I112" s="41"/>
      <c r="J112" s="41"/>
      <c r="K112" s="41"/>
      <c r="L112" s="127"/>
    </row>
    <row r="113" spans="1:12" s="117" customFormat="1" ht="12.75" outlineLevel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s="117" customFormat="1" ht="13.5" thickBot="1" x14ac:dyDescent="0.25">
      <c r="A114" s="16"/>
      <c r="B114" s="17"/>
      <c r="I114" s="43"/>
    </row>
    <row r="115" spans="1:12" s="33" customFormat="1" ht="12.75" customHeight="1" x14ac:dyDescent="0.2">
      <c r="A115" s="154" t="s">
        <v>234</v>
      </c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6"/>
    </row>
    <row r="116" spans="1:12" s="117" customFormat="1" ht="15.75" customHeight="1" thickBot="1" x14ac:dyDescent="0.25">
      <c r="A116" s="157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/>
    </row>
    <row r="117" spans="1:12" s="33" customFormat="1" ht="38.25" outlineLevel="1" x14ac:dyDescent="0.2">
      <c r="A117" s="18" t="s">
        <v>1</v>
      </c>
      <c r="B117" s="6" t="s">
        <v>2</v>
      </c>
      <c r="C117" s="6" t="s">
        <v>3</v>
      </c>
      <c r="D117" s="6" t="s">
        <v>4</v>
      </c>
      <c r="E117" s="6" t="s">
        <v>5</v>
      </c>
      <c r="F117" s="6" t="s">
        <v>6</v>
      </c>
      <c r="G117" s="6" t="s">
        <v>7</v>
      </c>
      <c r="H117" s="6" t="s">
        <v>3</v>
      </c>
      <c r="I117" s="6" t="s">
        <v>8</v>
      </c>
      <c r="J117" s="6" t="s">
        <v>4</v>
      </c>
      <c r="K117" s="6" t="s">
        <v>5</v>
      </c>
      <c r="L117" s="19" t="s">
        <v>6</v>
      </c>
    </row>
    <row r="118" spans="1:12" s="33" customFormat="1" ht="12.75" outlineLevel="1" x14ac:dyDescent="0.2">
      <c r="A118" s="38">
        <v>1</v>
      </c>
      <c r="B118" s="34" t="s">
        <v>226</v>
      </c>
      <c r="C118" s="34" t="s">
        <v>16</v>
      </c>
      <c r="D118" s="85">
        <v>7</v>
      </c>
      <c r="E118" s="85">
        <v>0</v>
      </c>
      <c r="F118" s="85">
        <f>D118*E118</f>
        <v>0</v>
      </c>
      <c r="G118" s="35"/>
      <c r="H118" s="35"/>
      <c r="I118" s="35"/>
      <c r="J118" s="35"/>
      <c r="K118" s="35"/>
      <c r="L118" s="67"/>
    </row>
    <row r="119" spans="1:12" s="33" customFormat="1" ht="25.5" outlineLevel="2" x14ac:dyDescent="0.2">
      <c r="A119" s="39"/>
      <c r="B119" s="1"/>
      <c r="C119" s="1"/>
      <c r="D119" s="3"/>
      <c r="E119" s="3"/>
      <c r="F119" s="3"/>
      <c r="G119" s="8" t="s">
        <v>235</v>
      </c>
      <c r="H119" s="9" t="s">
        <v>227</v>
      </c>
      <c r="I119" s="3"/>
      <c r="J119" s="10">
        <v>1</v>
      </c>
      <c r="K119" s="96">
        <v>0</v>
      </c>
      <c r="L119" s="97">
        <f t="shared" ref="L119:L124" si="3">J119*K119</f>
        <v>0</v>
      </c>
    </row>
    <row r="120" spans="1:12" s="33" customFormat="1" ht="12.75" outlineLevel="2" x14ac:dyDescent="0.2">
      <c r="A120" s="39"/>
      <c r="B120" s="1"/>
      <c r="C120" s="1"/>
      <c r="D120" s="3"/>
      <c r="E120" s="3"/>
      <c r="F120" s="3"/>
      <c r="G120" s="8" t="s">
        <v>228</v>
      </c>
      <c r="H120" s="9" t="s">
        <v>14</v>
      </c>
      <c r="I120" s="3"/>
      <c r="J120" s="10">
        <v>1</v>
      </c>
      <c r="K120" s="96">
        <v>0</v>
      </c>
      <c r="L120" s="97">
        <f t="shared" si="3"/>
        <v>0</v>
      </c>
    </row>
    <row r="121" spans="1:12" s="33" customFormat="1" ht="12.75" outlineLevel="2" x14ac:dyDescent="0.2">
      <c r="A121" s="39"/>
      <c r="B121" s="1"/>
      <c r="C121" s="1"/>
      <c r="D121" s="68"/>
      <c r="E121" s="68"/>
      <c r="F121" s="68"/>
      <c r="G121" s="1" t="s">
        <v>229</v>
      </c>
      <c r="H121" s="11" t="s">
        <v>14</v>
      </c>
      <c r="I121" s="12">
        <v>0.5</v>
      </c>
      <c r="J121" s="12">
        <f>_xlfn.CEILING.MATH(I121*D118)</f>
        <v>4</v>
      </c>
      <c r="K121" s="44">
        <v>0</v>
      </c>
      <c r="L121" s="70">
        <f t="shared" si="3"/>
        <v>0</v>
      </c>
    </row>
    <row r="122" spans="1:12" s="33" customFormat="1" ht="12.75" outlineLevel="2" x14ac:dyDescent="0.2">
      <c r="A122" s="39"/>
      <c r="B122" s="1"/>
      <c r="C122" s="1"/>
      <c r="D122" s="68"/>
      <c r="E122" s="68"/>
      <c r="F122" s="68"/>
      <c r="G122" s="1" t="s">
        <v>76</v>
      </c>
      <c r="H122" s="11" t="s">
        <v>25</v>
      </c>
      <c r="I122" s="15">
        <v>2E-3</v>
      </c>
      <c r="J122" s="15">
        <f>I122*D118</f>
        <v>1.4E-2</v>
      </c>
      <c r="K122" s="44">
        <v>0</v>
      </c>
      <c r="L122" s="70">
        <f t="shared" si="3"/>
        <v>0</v>
      </c>
    </row>
    <row r="123" spans="1:12" s="33" customFormat="1" ht="12.75" outlineLevel="2" x14ac:dyDescent="0.2">
      <c r="A123" s="39"/>
      <c r="B123" s="1"/>
      <c r="C123" s="1"/>
      <c r="D123" s="68"/>
      <c r="E123" s="68"/>
      <c r="F123" s="68"/>
      <c r="G123" s="1" t="s">
        <v>81</v>
      </c>
      <c r="H123" s="11" t="s">
        <v>25</v>
      </c>
      <c r="I123" s="45">
        <v>4.0000000000000002E-4</v>
      </c>
      <c r="J123" s="15">
        <f>I123*D118</f>
        <v>2.8E-3</v>
      </c>
      <c r="K123" s="44">
        <v>0</v>
      </c>
      <c r="L123" s="70">
        <f t="shared" si="3"/>
        <v>0</v>
      </c>
    </row>
    <row r="124" spans="1:12" s="33" customFormat="1" ht="12.75" outlineLevel="2" x14ac:dyDescent="0.2">
      <c r="A124" s="39"/>
      <c r="B124" s="1"/>
      <c r="C124" s="1"/>
      <c r="D124" s="68"/>
      <c r="E124" s="68"/>
      <c r="F124" s="68"/>
      <c r="G124" s="1" t="s">
        <v>85</v>
      </c>
      <c r="H124" s="11" t="s">
        <v>25</v>
      </c>
      <c r="I124" s="45">
        <v>1.1999999999999999E-3</v>
      </c>
      <c r="J124" s="15">
        <f>I124*D118</f>
        <v>8.3999999999999995E-3</v>
      </c>
      <c r="K124" s="44">
        <v>0</v>
      </c>
      <c r="L124" s="70">
        <f t="shared" si="3"/>
        <v>0</v>
      </c>
    </row>
    <row r="125" spans="1:12" s="33" customFormat="1" ht="12.75" outlineLevel="1" x14ac:dyDescent="0.2">
      <c r="A125" s="38">
        <v>2</v>
      </c>
      <c r="B125" s="34" t="s">
        <v>230</v>
      </c>
      <c r="C125" s="34" t="s">
        <v>14</v>
      </c>
      <c r="D125" s="85">
        <v>1</v>
      </c>
      <c r="E125" s="85">
        <v>0</v>
      </c>
      <c r="F125" s="85">
        <f>D125*E125</f>
        <v>0</v>
      </c>
      <c r="G125" s="35"/>
      <c r="H125" s="35"/>
      <c r="I125" s="35"/>
      <c r="J125" s="35"/>
      <c r="K125" s="35"/>
      <c r="L125" s="67"/>
    </row>
    <row r="126" spans="1:12" s="33" customFormat="1" ht="12.75" outlineLevel="2" x14ac:dyDescent="0.2">
      <c r="A126" s="39"/>
      <c r="B126" s="1"/>
      <c r="C126" s="1"/>
      <c r="D126" s="3"/>
      <c r="E126" s="3"/>
      <c r="F126" s="3"/>
      <c r="G126" s="8" t="s">
        <v>236</v>
      </c>
      <c r="H126" s="9" t="s">
        <v>14</v>
      </c>
      <c r="I126" s="3"/>
      <c r="J126" s="10">
        <v>1</v>
      </c>
      <c r="K126" s="96">
        <v>0</v>
      </c>
      <c r="L126" s="97">
        <f>J126*K126</f>
        <v>0</v>
      </c>
    </row>
    <row r="127" spans="1:12" s="33" customFormat="1" ht="12.75" outlineLevel="1" x14ac:dyDescent="0.2">
      <c r="A127" s="38">
        <v>3</v>
      </c>
      <c r="B127" s="34" t="s">
        <v>231</v>
      </c>
      <c r="C127" s="34" t="s">
        <v>16</v>
      </c>
      <c r="D127" s="85">
        <f>4*3</f>
        <v>12</v>
      </c>
      <c r="E127" s="85">
        <v>0</v>
      </c>
      <c r="F127" s="85">
        <f>D127*E127</f>
        <v>0</v>
      </c>
      <c r="G127" s="35"/>
      <c r="H127" s="35"/>
      <c r="I127" s="35"/>
      <c r="J127" s="35"/>
      <c r="K127" s="35"/>
      <c r="L127" s="67"/>
    </row>
    <row r="128" spans="1:12" s="33" customFormat="1" ht="25.5" outlineLevel="2" x14ac:dyDescent="0.2">
      <c r="A128" s="39"/>
      <c r="B128" s="1"/>
      <c r="C128" s="1"/>
      <c r="D128" s="3"/>
      <c r="E128" s="3"/>
      <c r="F128" s="3"/>
      <c r="G128" s="8" t="s">
        <v>237</v>
      </c>
      <c r="H128" s="9" t="s">
        <v>227</v>
      </c>
      <c r="I128" s="3"/>
      <c r="J128" s="10">
        <v>2</v>
      </c>
      <c r="K128" s="96">
        <v>0</v>
      </c>
      <c r="L128" s="97">
        <f>J128*K128</f>
        <v>0</v>
      </c>
    </row>
    <row r="129" spans="1:12" s="33" customFormat="1" ht="25.5" outlineLevel="2" x14ac:dyDescent="0.2">
      <c r="A129" s="39"/>
      <c r="B129" s="1"/>
      <c r="C129" s="1"/>
      <c r="D129" s="3"/>
      <c r="E129" s="3"/>
      <c r="F129" s="3"/>
      <c r="G129" s="8" t="s">
        <v>238</v>
      </c>
      <c r="H129" s="9" t="s">
        <v>227</v>
      </c>
      <c r="I129" s="3"/>
      <c r="J129" s="10">
        <v>1</v>
      </c>
      <c r="K129" s="96">
        <v>0</v>
      </c>
      <c r="L129" s="97">
        <f t="shared" ref="L129" si="4">J129*K129</f>
        <v>0</v>
      </c>
    </row>
    <row r="130" spans="1:12" s="33" customFormat="1" ht="12.75" outlineLevel="2" x14ac:dyDescent="0.2">
      <c r="A130" s="39"/>
      <c r="B130" s="1"/>
      <c r="C130" s="1"/>
      <c r="D130" s="68"/>
      <c r="E130" s="68"/>
      <c r="F130" s="68"/>
      <c r="G130" s="1" t="s">
        <v>81</v>
      </c>
      <c r="H130" s="11" t="s">
        <v>25</v>
      </c>
      <c r="I130" s="45">
        <v>4.0000000000000002E-4</v>
      </c>
      <c r="J130" s="15">
        <f>I130*D127</f>
        <v>4.8000000000000004E-3</v>
      </c>
      <c r="K130" s="44">
        <v>0</v>
      </c>
      <c r="L130" s="70">
        <f>J130*K130</f>
        <v>0</v>
      </c>
    </row>
    <row r="131" spans="1:12" s="33" customFormat="1" ht="12.75" outlineLevel="2" x14ac:dyDescent="0.2">
      <c r="A131" s="39"/>
      <c r="B131" s="1"/>
      <c r="C131" s="1"/>
      <c r="D131" s="68"/>
      <c r="E131" s="68"/>
      <c r="F131" s="68"/>
      <c r="G131" s="1" t="s">
        <v>85</v>
      </c>
      <c r="H131" s="11" t="s">
        <v>25</v>
      </c>
      <c r="I131" s="45">
        <v>1.1999999999999999E-3</v>
      </c>
      <c r="J131" s="15">
        <f>I131*D127</f>
        <v>1.44E-2</v>
      </c>
      <c r="K131" s="44">
        <v>0</v>
      </c>
      <c r="L131" s="70">
        <f>J131*K131</f>
        <v>0</v>
      </c>
    </row>
    <row r="132" spans="1:12" s="33" customFormat="1" ht="12.75" outlineLevel="1" x14ac:dyDescent="0.2">
      <c r="A132" s="38">
        <v>4</v>
      </c>
      <c r="B132" s="34" t="s">
        <v>230</v>
      </c>
      <c r="C132" s="34" t="s">
        <v>14</v>
      </c>
      <c r="D132" s="85">
        <v>3</v>
      </c>
      <c r="E132" s="85">
        <v>0</v>
      </c>
      <c r="F132" s="85">
        <f>D132*E132</f>
        <v>0</v>
      </c>
      <c r="G132" s="35"/>
      <c r="H132" s="35"/>
      <c r="I132" s="35"/>
      <c r="J132" s="35"/>
      <c r="K132" s="35"/>
      <c r="L132" s="67"/>
    </row>
    <row r="133" spans="1:12" s="33" customFormat="1" ht="12.75" outlineLevel="2" x14ac:dyDescent="0.2">
      <c r="A133" s="39"/>
      <c r="B133" s="1"/>
      <c r="C133" s="1"/>
      <c r="D133" s="3"/>
      <c r="E133" s="3"/>
      <c r="F133" s="3"/>
      <c r="G133" s="8" t="s">
        <v>239</v>
      </c>
      <c r="H133" s="9" t="s">
        <v>14</v>
      </c>
      <c r="I133" s="3"/>
      <c r="J133" s="10">
        <v>2</v>
      </c>
      <c r="K133" s="96">
        <v>0</v>
      </c>
      <c r="L133" s="97">
        <f t="shared" ref="L133:L134" si="5">J133*K133</f>
        <v>0</v>
      </c>
    </row>
    <row r="134" spans="1:12" s="33" customFormat="1" ht="19.5" customHeight="1" outlineLevel="2" x14ac:dyDescent="0.2">
      <c r="A134" s="39"/>
      <c r="B134" s="1"/>
      <c r="C134" s="1"/>
      <c r="D134" s="3"/>
      <c r="E134" s="3"/>
      <c r="F134" s="3"/>
      <c r="G134" s="8" t="s">
        <v>240</v>
      </c>
      <c r="H134" s="9" t="s">
        <v>14</v>
      </c>
      <c r="I134" s="3"/>
      <c r="J134" s="10">
        <v>1</v>
      </c>
      <c r="K134" s="96">
        <v>0</v>
      </c>
      <c r="L134" s="97">
        <f t="shared" si="5"/>
        <v>0</v>
      </c>
    </row>
    <row r="135" spans="1:12" s="37" customFormat="1" ht="13.5" outlineLevel="1" thickBot="1" x14ac:dyDescent="0.25">
      <c r="A135" s="152" t="s">
        <v>41</v>
      </c>
      <c r="B135" s="153"/>
      <c r="C135" s="153"/>
      <c r="D135" s="153"/>
      <c r="E135" s="112" t="s">
        <v>23</v>
      </c>
      <c r="F135" s="40"/>
      <c r="G135" s="40"/>
      <c r="H135" s="40"/>
      <c r="I135" s="41"/>
      <c r="J135" s="41"/>
      <c r="K135" s="41"/>
      <c r="L135" s="113"/>
    </row>
    <row r="136" spans="1:12" s="117" customFormat="1" ht="12.75" outlineLevel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8" spans="1:12" s="117" customFormat="1" ht="14.25" outlineLevel="1" x14ac:dyDescent="0.2">
      <c r="A138" s="37"/>
      <c r="B138" s="160" t="s">
        <v>61</v>
      </c>
      <c r="C138" s="160"/>
      <c r="D138" s="160"/>
      <c r="E138" s="160"/>
      <c r="F138" s="160"/>
      <c r="G138" s="37"/>
      <c r="H138" s="37"/>
      <c r="I138" s="37"/>
      <c r="J138" s="37"/>
      <c r="K138" s="102"/>
      <c r="L138" s="105">
        <f>SUM(F10:F66)+SUM(F76:F111)+SUM(F118:F134)</f>
        <v>0</v>
      </c>
    </row>
    <row r="139" spans="1:12" s="117" customFormat="1" ht="14.25" outlineLevel="1" x14ac:dyDescent="0.2">
      <c r="A139" s="37"/>
      <c r="B139" s="160" t="s">
        <v>67</v>
      </c>
      <c r="C139" s="160"/>
      <c r="D139" s="160"/>
      <c r="E139" s="160"/>
      <c r="F139" s="160"/>
      <c r="G139" s="37"/>
      <c r="H139" s="37"/>
      <c r="I139" s="37"/>
      <c r="J139" s="37"/>
      <c r="K139" s="102"/>
      <c r="L139" s="105">
        <f>SUM(L10:L66)+SUM(L76:L111)+SUM(L118:L134)-L140</f>
        <v>0</v>
      </c>
    </row>
    <row r="140" spans="1:12" s="117" customFormat="1" ht="14.25" outlineLevel="1" x14ac:dyDescent="0.2">
      <c r="A140" s="37"/>
      <c r="B140" s="160" t="s">
        <v>68</v>
      </c>
      <c r="C140" s="160"/>
      <c r="D140" s="160"/>
      <c r="E140" s="160"/>
      <c r="F140" s="160"/>
      <c r="G140" s="37"/>
      <c r="H140" s="37"/>
      <c r="I140" s="37"/>
      <c r="J140" s="37"/>
      <c r="K140" s="102"/>
      <c r="L140" s="105">
        <f>L110+L111+L82+L15+L19</f>
        <v>0</v>
      </c>
    </row>
  </sheetData>
  <mergeCells count="11">
    <mergeCell ref="B138:F138"/>
    <mergeCell ref="B139:F139"/>
    <mergeCell ref="B140:F140"/>
    <mergeCell ref="A115:L116"/>
    <mergeCell ref="A135:D135"/>
    <mergeCell ref="A112:D112"/>
    <mergeCell ref="A3:L3"/>
    <mergeCell ref="A4:L4"/>
    <mergeCell ref="A7:L8"/>
    <mergeCell ref="A70:D70"/>
    <mergeCell ref="A73:L7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137"/>
  <sheetViews>
    <sheetView tabSelected="1" workbookViewId="0">
      <selection activeCell="T120" sqref="T120"/>
    </sheetView>
  </sheetViews>
  <sheetFormatPr defaultRowHeight="15" outlineLevelRow="2" x14ac:dyDescent="0.25"/>
  <cols>
    <col min="1" max="1" width="2.85546875" bestFit="1" customWidth="1"/>
    <col min="2" max="2" width="51.140625" bestFit="1" customWidth="1"/>
    <col min="3" max="3" width="7" bestFit="1" customWidth="1"/>
    <col min="4" max="4" width="6.5703125" bestFit="1" customWidth="1"/>
    <col min="5" max="5" width="11.140625" style="104" customWidth="1"/>
    <col min="6" max="6" width="9.140625" style="104"/>
    <col min="7" max="7" width="43.42578125" bestFit="1" customWidth="1"/>
    <col min="9" max="9" width="9" style="32" customWidth="1"/>
    <col min="10" max="10" width="10.28515625" style="32" customWidth="1"/>
    <col min="11" max="11" width="10.7109375" style="104" customWidth="1"/>
    <col min="12" max="12" width="9.140625" style="104"/>
  </cols>
  <sheetData>
    <row r="1" spans="1:12" s="13" customFormat="1" ht="12.75" x14ac:dyDescent="0.2">
      <c r="A1" s="75"/>
      <c r="B1" s="75"/>
      <c r="C1" s="75"/>
      <c r="D1" s="75"/>
      <c r="E1" s="76"/>
      <c r="F1" s="76"/>
      <c r="G1" s="75"/>
      <c r="H1" s="75"/>
      <c r="I1" s="27"/>
      <c r="J1" s="27"/>
      <c r="K1" s="76"/>
      <c r="L1" s="76"/>
    </row>
    <row r="2" spans="1:12" s="13" customFormat="1" ht="12.75" x14ac:dyDescent="0.2">
      <c r="A2" s="75"/>
      <c r="B2" s="75"/>
      <c r="C2" s="75"/>
      <c r="D2" s="75"/>
      <c r="E2" s="76"/>
      <c r="F2" s="76"/>
      <c r="G2" s="75"/>
      <c r="H2" s="75"/>
      <c r="I2" s="27"/>
      <c r="J2" s="27"/>
      <c r="K2" s="76"/>
      <c r="L2" s="76"/>
    </row>
    <row r="3" spans="1:12" s="13" customFormat="1" x14ac:dyDescent="0.25">
      <c r="A3" s="163" t="str">
        <f>'Работы нулевого цикла'!A3:L3</f>
        <v>Тендерное предложение Васюк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s="75" customFormat="1" ht="12.75" x14ac:dyDescent="0.2">
      <c r="A4" s="164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s="75" customFormat="1" ht="12.75" x14ac:dyDescent="0.2">
      <c r="E5" s="76"/>
      <c r="F5" s="76"/>
      <c r="I5" s="27"/>
      <c r="J5" s="27"/>
      <c r="K5" s="76"/>
      <c r="L5" s="76"/>
    </row>
    <row r="6" spans="1:12" s="74" customFormat="1" ht="13.5" thickBot="1" x14ac:dyDescent="0.25">
      <c r="A6" s="16"/>
      <c r="B6" s="17"/>
      <c r="E6" s="78"/>
      <c r="F6" s="78"/>
      <c r="I6" s="43"/>
      <c r="K6" s="78"/>
      <c r="L6" s="78"/>
    </row>
    <row r="7" spans="1:12" s="33" customFormat="1" ht="12.75" customHeight="1" x14ac:dyDescent="0.2">
      <c r="A7" s="154" t="s">
        <v>203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6"/>
    </row>
    <row r="8" spans="1:12" s="74" customFormat="1" ht="15.75" customHeight="1" thickBot="1" x14ac:dyDescent="0.25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9"/>
    </row>
    <row r="9" spans="1:12" s="33" customFormat="1" ht="38.25" outlineLevel="1" x14ac:dyDescent="0.2">
      <c r="A9" s="18" t="s">
        <v>1</v>
      </c>
      <c r="B9" s="6" t="s">
        <v>2</v>
      </c>
      <c r="C9" s="6" t="s">
        <v>3</v>
      </c>
      <c r="D9" s="6" t="s">
        <v>4</v>
      </c>
      <c r="E9" s="106" t="s">
        <v>5</v>
      </c>
      <c r="F9" s="106" t="s">
        <v>6</v>
      </c>
      <c r="G9" s="6" t="s">
        <v>7</v>
      </c>
      <c r="H9" s="6" t="s">
        <v>3</v>
      </c>
      <c r="I9" s="6" t="s">
        <v>8</v>
      </c>
      <c r="J9" s="6" t="s">
        <v>4</v>
      </c>
      <c r="K9" s="106" t="s">
        <v>5</v>
      </c>
      <c r="L9" s="107" t="s">
        <v>6</v>
      </c>
    </row>
    <row r="10" spans="1:12" s="33" customFormat="1" ht="25.5" outlineLevel="1" x14ac:dyDescent="0.2">
      <c r="A10" s="38">
        <v>1</v>
      </c>
      <c r="B10" s="34" t="s">
        <v>105</v>
      </c>
      <c r="C10" s="34" t="s">
        <v>10</v>
      </c>
      <c r="D10" s="85">
        <f>SUM(J28:J31)+SUM(J13:J14)+J19</f>
        <v>12.180000000000001</v>
      </c>
      <c r="E10" s="87">
        <v>0</v>
      </c>
      <c r="F10" s="87">
        <f>D10*E10</f>
        <v>0</v>
      </c>
      <c r="G10" s="35"/>
      <c r="H10" s="35"/>
      <c r="I10" s="35"/>
      <c r="J10" s="35"/>
      <c r="K10" s="87"/>
      <c r="L10" s="88"/>
    </row>
    <row r="11" spans="1:12" s="33" customFormat="1" ht="12.75" outlineLevel="2" x14ac:dyDescent="0.2">
      <c r="A11" s="39"/>
      <c r="B11" s="1"/>
      <c r="C11" s="1"/>
      <c r="D11" s="3"/>
      <c r="E11" s="96"/>
      <c r="F11" s="96"/>
      <c r="G11" s="8" t="s">
        <v>106</v>
      </c>
      <c r="H11" s="9" t="s">
        <v>18</v>
      </c>
      <c r="I11" s="3"/>
      <c r="J11" s="10">
        <v>1</v>
      </c>
      <c r="K11" s="96">
        <v>0</v>
      </c>
      <c r="L11" s="97">
        <f>J11*K11</f>
        <v>0</v>
      </c>
    </row>
    <row r="12" spans="1:12" s="33" customFormat="1" ht="12.75" outlineLevel="1" x14ac:dyDescent="0.2">
      <c r="A12" s="38">
        <v>2</v>
      </c>
      <c r="B12" s="34" t="s">
        <v>107</v>
      </c>
      <c r="C12" s="34" t="s">
        <v>14</v>
      </c>
      <c r="D12" s="86">
        <v>8</v>
      </c>
      <c r="E12" s="87">
        <v>0</v>
      </c>
      <c r="F12" s="87">
        <f>D12*E12</f>
        <v>0</v>
      </c>
      <c r="G12" s="35"/>
      <c r="H12" s="35"/>
      <c r="I12" s="35"/>
      <c r="J12" s="35"/>
      <c r="K12" s="87"/>
      <c r="L12" s="88"/>
    </row>
    <row r="13" spans="1:12" s="33" customFormat="1" ht="12.75" outlineLevel="2" x14ac:dyDescent="0.2">
      <c r="A13" s="39"/>
      <c r="B13" s="1"/>
      <c r="C13" s="1"/>
      <c r="D13" s="3"/>
      <c r="E13" s="96"/>
      <c r="F13" s="96"/>
      <c r="G13" s="8" t="s">
        <v>108</v>
      </c>
      <c r="H13" s="9" t="s">
        <v>10</v>
      </c>
      <c r="I13" s="3"/>
      <c r="J13" s="10">
        <v>0.36</v>
      </c>
      <c r="K13" s="96">
        <v>0</v>
      </c>
      <c r="L13" s="97">
        <f>J13*K13</f>
        <v>0</v>
      </c>
    </row>
    <row r="14" spans="1:12" s="33" customFormat="1" ht="12.75" outlineLevel="2" x14ac:dyDescent="0.2">
      <c r="A14" s="39"/>
      <c r="B14" s="1"/>
      <c r="C14" s="1"/>
      <c r="D14" s="3"/>
      <c r="E14" s="96"/>
      <c r="F14" s="96"/>
      <c r="G14" s="8" t="s">
        <v>194</v>
      </c>
      <c r="H14" s="9" t="s">
        <v>10</v>
      </c>
      <c r="I14" s="3"/>
      <c r="J14" s="10">
        <v>0.36</v>
      </c>
      <c r="K14" s="96">
        <v>0</v>
      </c>
      <c r="L14" s="97">
        <f>J14*K14</f>
        <v>0</v>
      </c>
    </row>
    <row r="15" spans="1:12" s="33" customFormat="1" ht="12.75" outlineLevel="2" x14ac:dyDescent="0.2">
      <c r="A15" s="39"/>
      <c r="B15" s="1"/>
      <c r="C15" s="1"/>
      <c r="D15" s="3"/>
      <c r="E15" s="96"/>
      <c r="F15" s="96"/>
      <c r="G15" s="8" t="s">
        <v>109</v>
      </c>
      <c r="H15" s="9" t="s">
        <v>14</v>
      </c>
      <c r="I15" s="3"/>
      <c r="J15" s="10">
        <f>D12</f>
        <v>8</v>
      </c>
      <c r="K15" s="96">
        <v>0</v>
      </c>
      <c r="L15" s="97">
        <f>J15*K15</f>
        <v>0</v>
      </c>
    </row>
    <row r="16" spans="1:12" s="33" customFormat="1" ht="25.5" outlineLevel="2" x14ac:dyDescent="0.2">
      <c r="A16" s="39"/>
      <c r="B16" s="1"/>
      <c r="C16" s="1"/>
      <c r="D16" s="3"/>
      <c r="E16" s="96"/>
      <c r="F16" s="96"/>
      <c r="G16" s="8" t="s">
        <v>110</v>
      </c>
      <c r="H16" s="9" t="s">
        <v>14</v>
      </c>
      <c r="I16" s="3"/>
      <c r="J16" s="10">
        <f>J15*4</f>
        <v>32</v>
      </c>
      <c r="K16" s="96">
        <v>0</v>
      </c>
      <c r="L16" s="97">
        <f>J16*K16</f>
        <v>0</v>
      </c>
    </row>
    <row r="17" spans="1:12" s="33" customFormat="1" ht="12.75" outlineLevel="2" x14ac:dyDescent="0.2">
      <c r="A17" s="39"/>
      <c r="B17" s="1"/>
      <c r="C17" s="1"/>
      <c r="D17" s="3"/>
      <c r="E17" s="96"/>
      <c r="F17" s="96"/>
      <c r="G17" s="8" t="s">
        <v>111</v>
      </c>
      <c r="H17" s="9" t="s">
        <v>14</v>
      </c>
      <c r="I17" s="3"/>
      <c r="J17" s="10">
        <f>J15*4</f>
        <v>32</v>
      </c>
      <c r="K17" s="96">
        <v>0</v>
      </c>
      <c r="L17" s="97">
        <f>J17*K17</f>
        <v>0</v>
      </c>
    </row>
    <row r="18" spans="1:12" s="33" customFormat="1" ht="12.75" outlineLevel="1" x14ac:dyDescent="0.2">
      <c r="A18" s="38">
        <v>3</v>
      </c>
      <c r="B18" s="34" t="s">
        <v>112</v>
      </c>
      <c r="C18" s="34" t="s">
        <v>16</v>
      </c>
      <c r="D18" s="86">
        <v>23.9</v>
      </c>
      <c r="E18" s="87">
        <v>0</v>
      </c>
      <c r="F18" s="87">
        <f>D18*E18</f>
        <v>0</v>
      </c>
      <c r="G18" s="35"/>
      <c r="H18" s="35"/>
      <c r="I18" s="35"/>
      <c r="J18" s="35"/>
      <c r="K18" s="87"/>
      <c r="L18" s="88"/>
    </row>
    <row r="19" spans="1:12" s="33" customFormat="1" ht="12.75" outlineLevel="2" x14ac:dyDescent="0.2">
      <c r="A19" s="39"/>
      <c r="B19" s="1"/>
      <c r="C19" s="1"/>
      <c r="D19" s="3"/>
      <c r="E19" s="96"/>
      <c r="F19" s="96"/>
      <c r="G19" s="8" t="s">
        <v>113</v>
      </c>
      <c r="H19" s="9" t="s">
        <v>10</v>
      </c>
      <c r="I19" s="3"/>
      <c r="J19" s="10">
        <v>0.8</v>
      </c>
      <c r="K19" s="96">
        <v>0</v>
      </c>
      <c r="L19" s="97">
        <f>J19*K19</f>
        <v>0</v>
      </c>
    </row>
    <row r="20" spans="1:12" s="33" customFormat="1" ht="25.5" outlineLevel="2" x14ac:dyDescent="0.2">
      <c r="A20" s="39"/>
      <c r="B20" s="1"/>
      <c r="C20" s="1"/>
      <c r="D20" s="3"/>
      <c r="E20" s="96"/>
      <c r="F20" s="96"/>
      <c r="G20" s="8" t="s">
        <v>114</v>
      </c>
      <c r="H20" s="9" t="s">
        <v>115</v>
      </c>
      <c r="I20" s="3"/>
      <c r="J20" s="10">
        <v>1</v>
      </c>
      <c r="K20" s="96">
        <v>0</v>
      </c>
      <c r="L20" s="97">
        <f>J20*K20</f>
        <v>0</v>
      </c>
    </row>
    <row r="21" spans="1:12" s="13" customFormat="1" ht="12.75" outlineLevel="2" x14ac:dyDescent="0.2">
      <c r="A21" s="5"/>
      <c r="B21" s="1"/>
      <c r="C21" s="1"/>
      <c r="D21" s="3"/>
      <c r="E21" s="96"/>
      <c r="F21" s="96"/>
      <c r="G21" s="8" t="s">
        <v>241</v>
      </c>
      <c r="H21" s="9" t="s">
        <v>12</v>
      </c>
      <c r="I21" s="3"/>
      <c r="J21" s="10">
        <v>1</v>
      </c>
      <c r="K21" s="96">
        <v>0</v>
      </c>
      <c r="L21" s="97">
        <f>J21*K21</f>
        <v>0</v>
      </c>
    </row>
    <row r="22" spans="1:12" s="33" customFormat="1" ht="12.75" outlineLevel="1" x14ac:dyDescent="0.2">
      <c r="A22" s="38">
        <v>4</v>
      </c>
      <c r="B22" s="34" t="s">
        <v>197</v>
      </c>
      <c r="C22" s="34" t="s">
        <v>16</v>
      </c>
      <c r="D22" s="86">
        <v>47.8</v>
      </c>
      <c r="E22" s="87">
        <v>0</v>
      </c>
      <c r="F22" s="87">
        <f>D22*E22</f>
        <v>0</v>
      </c>
      <c r="G22" s="35"/>
      <c r="H22" s="35"/>
      <c r="I22" s="35"/>
      <c r="J22" s="35"/>
      <c r="K22" s="87"/>
      <c r="L22" s="88"/>
    </row>
    <row r="23" spans="1:12" s="33" customFormat="1" ht="12.75" outlineLevel="2" x14ac:dyDescent="0.2">
      <c r="A23" s="39"/>
      <c r="B23" s="1"/>
      <c r="C23" s="1"/>
      <c r="D23" s="63"/>
      <c r="E23" s="62"/>
      <c r="F23" s="62"/>
      <c r="G23" s="1" t="s">
        <v>122</v>
      </c>
      <c r="H23" s="11" t="s">
        <v>22</v>
      </c>
      <c r="I23" s="31">
        <v>0.3</v>
      </c>
      <c r="J23" s="42">
        <f>_xlfn.CEILING.MATH(D22*I23)</f>
        <v>15</v>
      </c>
      <c r="K23" s="53">
        <v>0</v>
      </c>
      <c r="L23" s="54">
        <f t="shared" ref="L23" si="0">J23*K23</f>
        <v>0</v>
      </c>
    </row>
    <row r="24" spans="1:12" s="13" customFormat="1" ht="12.75" outlineLevel="2" x14ac:dyDescent="0.2">
      <c r="A24" s="5"/>
      <c r="B24" s="1"/>
      <c r="C24" s="1"/>
      <c r="D24" s="63"/>
      <c r="E24" s="62"/>
      <c r="F24" s="62"/>
      <c r="G24" s="1" t="s">
        <v>58</v>
      </c>
      <c r="H24" s="11" t="s">
        <v>35</v>
      </c>
      <c r="I24" s="31">
        <f>0.35*0.3</f>
        <v>0.105</v>
      </c>
      <c r="J24" s="42">
        <f>_xlfn.CEILING.MATH(D22*I24)</f>
        <v>6</v>
      </c>
      <c r="K24" s="53">
        <v>0</v>
      </c>
      <c r="L24" s="54">
        <f>J24*K24</f>
        <v>0</v>
      </c>
    </row>
    <row r="25" spans="1:12" s="13" customFormat="1" ht="12.75" outlineLevel="2" x14ac:dyDescent="0.2">
      <c r="A25" s="5"/>
      <c r="B25" s="1"/>
      <c r="C25" s="1"/>
      <c r="D25" s="63"/>
      <c r="E25" s="62"/>
      <c r="F25" s="62"/>
      <c r="G25" s="1" t="s">
        <v>59</v>
      </c>
      <c r="H25" s="11" t="s">
        <v>28</v>
      </c>
      <c r="I25" s="31">
        <f>2*0.3</f>
        <v>0.6</v>
      </c>
      <c r="J25" s="42">
        <f>_xlfn.CEILING.MATH(D22*I25)</f>
        <v>29</v>
      </c>
      <c r="K25" s="53">
        <v>0</v>
      </c>
      <c r="L25" s="54">
        <f>J25*K25</f>
        <v>0</v>
      </c>
    </row>
    <row r="26" spans="1:12" s="13" customFormat="1" ht="12.75" outlineLevel="2" x14ac:dyDescent="0.2">
      <c r="A26" s="5"/>
      <c r="B26" s="1"/>
      <c r="C26" s="1"/>
      <c r="D26" s="3"/>
      <c r="E26" s="96"/>
      <c r="F26" s="96"/>
      <c r="G26" s="8" t="s">
        <v>242</v>
      </c>
      <c r="H26" s="9" t="s">
        <v>35</v>
      </c>
      <c r="I26" s="3"/>
      <c r="J26" s="10">
        <v>10</v>
      </c>
      <c r="K26" s="96">
        <v>0</v>
      </c>
      <c r="L26" s="97">
        <f>J26*K26</f>
        <v>0</v>
      </c>
    </row>
    <row r="27" spans="1:12" s="33" customFormat="1" ht="12.75" outlineLevel="1" x14ac:dyDescent="0.2">
      <c r="A27" s="38">
        <v>5</v>
      </c>
      <c r="B27" s="34" t="s">
        <v>116</v>
      </c>
      <c r="C27" s="34" t="s">
        <v>22</v>
      </c>
      <c r="D27" s="86">
        <v>290.5</v>
      </c>
      <c r="E27" s="87">
        <v>0</v>
      </c>
      <c r="F27" s="87">
        <f>D27*E27</f>
        <v>0</v>
      </c>
      <c r="G27" s="35"/>
      <c r="H27" s="35"/>
      <c r="I27" s="35"/>
      <c r="J27" s="35"/>
      <c r="K27" s="87"/>
      <c r="L27" s="88"/>
    </row>
    <row r="28" spans="1:12" s="33" customFormat="1" ht="12.75" outlineLevel="2" x14ac:dyDescent="0.2">
      <c r="A28" s="39"/>
      <c r="B28" s="1"/>
      <c r="C28" s="1"/>
      <c r="D28" s="3"/>
      <c r="E28" s="96"/>
      <c r="F28" s="96"/>
      <c r="G28" s="8" t="s">
        <v>195</v>
      </c>
      <c r="H28" s="9" t="s">
        <v>10</v>
      </c>
      <c r="I28" s="3"/>
      <c r="J28" s="10">
        <v>2.1</v>
      </c>
      <c r="K28" s="96">
        <v>0</v>
      </c>
      <c r="L28" s="97">
        <f>J28*K28</f>
        <v>0</v>
      </c>
    </row>
    <row r="29" spans="1:12" s="33" customFormat="1" ht="12.75" outlineLevel="2" x14ac:dyDescent="0.2">
      <c r="A29" s="39"/>
      <c r="B29" s="1"/>
      <c r="C29" s="1"/>
      <c r="D29" s="3"/>
      <c r="E29" s="96"/>
      <c r="F29" s="96"/>
      <c r="G29" s="8" t="s">
        <v>117</v>
      </c>
      <c r="H29" s="9" t="s">
        <v>10</v>
      </c>
      <c r="I29" s="3"/>
      <c r="J29" s="10">
        <v>0.16</v>
      </c>
      <c r="K29" s="96">
        <v>0</v>
      </c>
      <c r="L29" s="97">
        <f t="shared" ref="L29:L35" si="1">J29*K29</f>
        <v>0</v>
      </c>
    </row>
    <row r="30" spans="1:12" s="33" customFormat="1" ht="12.75" outlineLevel="2" x14ac:dyDescent="0.2">
      <c r="A30" s="39"/>
      <c r="B30" s="1"/>
      <c r="C30" s="1"/>
      <c r="D30" s="3"/>
      <c r="E30" s="96"/>
      <c r="F30" s="96"/>
      <c r="G30" s="8" t="s">
        <v>118</v>
      </c>
      <c r="H30" s="9" t="s">
        <v>10</v>
      </c>
      <c r="I30" s="3"/>
      <c r="J30" s="10">
        <v>1.1000000000000001</v>
      </c>
      <c r="K30" s="96">
        <v>0</v>
      </c>
      <c r="L30" s="97">
        <f t="shared" si="1"/>
        <v>0</v>
      </c>
    </row>
    <row r="31" spans="1:12" s="33" customFormat="1" ht="12.75" outlineLevel="2" x14ac:dyDescent="0.2">
      <c r="A31" s="39"/>
      <c r="B31" s="1"/>
      <c r="C31" s="1"/>
      <c r="D31" s="3"/>
      <c r="E31" s="96"/>
      <c r="F31" s="96"/>
      <c r="G31" s="8" t="s">
        <v>196</v>
      </c>
      <c r="H31" s="9" t="s">
        <v>10</v>
      </c>
      <c r="I31" s="3"/>
      <c r="J31" s="10">
        <v>7.3</v>
      </c>
      <c r="K31" s="96">
        <v>0</v>
      </c>
      <c r="L31" s="97">
        <f>J31*K31</f>
        <v>0</v>
      </c>
    </row>
    <row r="32" spans="1:12" s="33" customFormat="1" ht="12.75" outlineLevel="2" x14ac:dyDescent="0.2">
      <c r="A32" s="39"/>
      <c r="B32" s="1"/>
      <c r="C32" s="1"/>
      <c r="D32" s="3"/>
      <c r="E32" s="96"/>
      <c r="F32" s="96"/>
      <c r="G32" s="8" t="s">
        <v>119</v>
      </c>
      <c r="H32" s="9" t="s">
        <v>14</v>
      </c>
      <c r="I32" s="3"/>
      <c r="J32" s="10">
        <v>1</v>
      </c>
      <c r="K32" s="96">
        <v>0</v>
      </c>
      <c r="L32" s="97">
        <f t="shared" si="1"/>
        <v>0</v>
      </c>
    </row>
    <row r="33" spans="1:12" s="33" customFormat="1" ht="12.75" outlineLevel="2" x14ac:dyDescent="0.2">
      <c r="A33" s="39"/>
      <c r="B33" s="1"/>
      <c r="C33" s="1"/>
      <c r="D33" s="3"/>
      <c r="E33" s="96"/>
      <c r="F33" s="96"/>
      <c r="G33" s="8" t="s">
        <v>120</v>
      </c>
      <c r="H33" s="9" t="s">
        <v>28</v>
      </c>
      <c r="I33" s="3"/>
      <c r="J33" s="10">
        <v>20</v>
      </c>
      <c r="K33" s="96">
        <v>0</v>
      </c>
      <c r="L33" s="97">
        <f t="shared" si="1"/>
        <v>0</v>
      </c>
    </row>
    <row r="34" spans="1:12" s="33" customFormat="1" ht="12.75" outlineLevel="2" x14ac:dyDescent="0.2">
      <c r="A34" s="39"/>
      <c r="B34" s="1"/>
      <c r="C34" s="1"/>
      <c r="D34" s="3"/>
      <c r="E34" s="96"/>
      <c r="F34" s="96"/>
      <c r="G34" s="8" t="s">
        <v>121</v>
      </c>
      <c r="H34" s="9" t="s">
        <v>14</v>
      </c>
      <c r="I34" s="3"/>
      <c r="J34" s="10">
        <v>41</v>
      </c>
      <c r="K34" s="96">
        <v>0</v>
      </c>
      <c r="L34" s="97">
        <f t="shared" si="1"/>
        <v>0</v>
      </c>
    </row>
    <row r="35" spans="1:12" s="33" customFormat="1" ht="12.75" outlineLevel="2" x14ac:dyDescent="0.2">
      <c r="A35" s="39"/>
      <c r="B35" s="1"/>
      <c r="C35" s="1"/>
      <c r="D35" s="3"/>
      <c r="E35" s="96"/>
      <c r="F35" s="96"/>
      <c r="G35" s="8" t="s">
        <v>122</v>
      </c>
      <c r="H35" s="9" t="s">
        <v>123</v>
      </c>
      <c r="I35" s="3"/>
      <c r="J35" s="10">
        <v>2</v>
      </c>
      <c r="K35" s="96">
        <v>0</v>
      </c>
      <c r="L35" s="97">
        <f t="shared" si="1"/>
        <v>0</v>
      </c>
    </row>
    <row r="36" spans="1:12" s="13" customFormat="1" ht="12.75" outlineLevel="2" x14ac:dyDescent="0.2">
      <c r="A36" s="5"/>
      <c r="B36" s="1"/>
      <c r="C36" s="1"/>
      <c r="D36" s="3"/>
      <c r="E36" s="96"/>
      <c r="F36" s="96"/>
      <c r="G36" s="8" t="s">
        <v>49</v>
      </c>
      <c r="H36" s="9" t="s">
        <v>12</v>
      </c>
      <c r="I36" s="3"/>
      <c r="J36" s="10">
        <v>1</v>
      </c>
      <c r="K36" s="96">
        <v>0</v>
      </c>
      <c r="L36" s="97">
        <f>J36*K36</f>
        <v>0</v>
      </c>
    </row>
    <row r="37" spans="1:12" s="33" customFormat="1" ht="12.75" outlineLevel="1" x14ac:dyDescent="0.2">
      <c r="A37" s="38">
        <v>6</v>
      </c>
      <c r="B37" s="34" t="s">
        <v>198</v>
      </c>
      <c r="C37" s="34" t="s">
        <v>25</v>
      </c>
      <c r="D37" s="119">
        <f>SUM(J38:J40)</f>
        <v>1.19</v>
      </c>
      <c r="E37" s="87">
        <v>0</v>
      </c>
      <c r="F37" s="87">
        <f>D37*E37</f>
        <v>0</v>
      </c>
      <c r="G37" s="35"/>
      <c r="H37" s="35"/>
      <c r="I37" s="35"/>
      <c r="J37" s="35"/>
      <c r="K37" s="87"/>
      <c r="L37" s="88"/>
    </row>
    <row r="38" spans="1:12" s="33" customFormat="1" ht="12.75" outlineLevel="2" x14ac:dyDescent="0.2">
      <c r="A38" s="39"/>
      <c r="B38" s="1"/>
      <c r="C38" s="1"/>
      <c r="D38" s="3"/>
      <c r="E38" s="96"/>
      <c r="F38" s="96"/>
      <c r="G38" s="8" t="s">
        <v>199</v>
      </c>
      <c r="H38" s="9" t="s">
        <v>10</v>
      </c>
      <c r="I38" s="3"/>
      <c r="J38" s="36">
        <v>0.40799999999999997</v>
      </c>
      <c r="K38" s="96">
        <v>0</v>
      </c>
      <c r="L38" s="97">
        <f>J38*K38</f>
        <v>0</v>
      </c>
    </row>
    <row r="39" spans="1:12" s="33" customFormat="1" ht="12.75" outlineLevel="2" x14ac:dyDescent="0.2">
      <c r="A39" s="39"/>
      <c r="B39" s="1"/>
      <c r="C39" s="1"/>
      <c r="D39" s="3"/>
      <c r="E39" s="96"/>
      <c r="F39" s="96"/>
      <c r="G39" s="8" t="s">
        <v>200</v>
      </c>
      <c r="H39" s="9" t="s">
        <v>10</v>
      </c>
      <c r="I39" s="3"/>
      <c r="J39" s="36">
        <v>0.69199999999999995</v>
      </c>
      <c r="K39" s="96">
        <v>0</v>
      </c>
      <c r="L39" s="97">
        <f t="shared" ref="L39:L40" si="2">J39*K39</f>
        <v>0</v>
      </c>
    </row>
    <row r="40" spans="1:12" s="33" customFormat="1" ht="12.75" outlineLevel="2" x14ac:dyDescent="0.2">
      <c r="A40" s="39"/>
      <c r="B40" s="1"/>
      <c r="C40" s="1"/>
      <c r="D40" s="3"/>
      <c r="E40" s="96"/>
      <c r="F40" s="96"/>
      <c r="G40" s="8" t="s">
        <v>201</v>
      </c>
      <c r="H40" s="9" t="s">
        <v>10</v>
      </c>
      <c r="I40" s="3"/>
      <c r="J40" s="36">
        <v>0.09</v>
      </c>
      <c r="K40" s="96">
        <v>0</v>
      </c>
      <c r="L40" s="97">
        <f t="shared" si="2"/>
        <v>0</v>
      </c>
    </row>
    <row r="41" spans="1:12" s="33" customFormat="1" ht="12.75" outlineLevel="2" x14ac:dyDescent="0.2">
      <c r="A41" s="39"/>
      <c r="B41" s="1"/>
      <c r="C41" s="1"/>
      <c r="D41" s="3"/>
      <c r="E41" s="96"/>
      <c r="F41" s="96"/>
      <c r="G41" s="8" t="s">
        <v>196</v>
      </c>
      <c r="H41" s="9" t="s">
        <v>10</v>
      </c>
      <c r="I41" s="3"/>
      <c r="J41" s="10">
        <v>7.3</v>
      </c>
      <c r="K41" s="96">
        <v>0</v>
      </c>
      <c r="L41" s="97">
        <f>J41*K41</f>
        <v>0</v>
      </c>
    </row>
    <row r="42" spans="1:12" s="33" customFormat="1" ht="12.75" outlineLevel="2" x14ac:dyDescent="0.2">
      <c r="A42" s="39"/>
      <c r="B42" s="1"/>
      <c r="C42" s="1"/>
      <c r="D42" s="3"/>
      <c r="E42" s="96"/>
      <c r="F42" s="96"/>
      <c r="G42" s="8" t="s">
        <v>202</v>
      </c>
      <c r="H42" s="9" t="s">
        <v>14</v>
      </c>
      <c r="I42" s="3"/>
      <c r="J42" s="10">
        <v>6</v>
      </c>
      <c r="K42" s="96">
        <v>0</v>
      </c>
      <c r="L42" s="97">
        <f t="shared" ref="L42" si="3">J42*K42</f>
        <v>0</v>
      </c>
    </row>
    <row r="43" spans="1:12" s="13" customFormat="1" ht="12.75" outlineLevel="2" x14ac:dyDescent="0.2">
      <c r="A43" s="5"/>
      <c r="B43" s="1"/>
      <c r="C43" s="1"/>
      <c r="D43" s="3"/>
      <c r="E43" s="96"/>
      <c r="F43" s="96"/>
      <c r="G43" s="8" t="s">
        <v>100</v>
      </c>
      <c r="H43" s="9" t="s">
        <v>18</v>
      </c>
      <c r="I43" s="3"/>
      <c r="J43" s="10">
        <v>4</v>
      </c>
      <c r="K43" s="96">
        <v>0</v>
      </c>
      <c r="L43" s="97">
        <f>J43*K43</f>
        <v>0</v>
      </c>
    </row>
    <row r="44" spans="1:12" s="33" customFormat="1" ht="12.75" outlineLevel="1" x14ac:dyDescent="0.2">
      <c r="A44" s="38">
        <v>7</v>
      </c>
      <c r="B44" s="34" t="s">
        <v>158</v>
      </c>
      <c r="C44" s="34" t="s">
        <v>22</v>
      </c>
      <c r="D44" s="86">
        <v>36</v>
      </c>
      <c r="E44" s="85">
        <v>0</v>
      </c>
      <c r="F44" s="85">
        <f>D44*E44</f>
        <v>0</v>
      </c>
      <c r="G44" s="35"/>
      <c r="H44" s="35"/>
      <c r="I44" s="35"/>
      <c r="J44" s="35"/>
      <c r="K44" s="87"/>
      <c r="L44" s="88"/>
    </row>
    <row r="45" spans="1:12" s="33" customFormat="1" ht="12.75" outlineLevel="2" x14ac:dyDescent="0.2">
      <c r="A45" s="39"/>
      <c r="B45" s="1"/>
      <c r="C45" s="1"/>
      <c r="D45" s="68"/>
      <c r="E45" s="12"/>
      <c r="F45" s="12"/>
      <c r="G45" s="1" t="s">
        <v>159</v>
      </c>
      <c r="H45" s="11" t="s">
        <v>28</v>
      </c>
      <c r="I45" s="12">
        <v>0.1</v>
      </c>
      <c r="J45" s="12">
        <f>_xlfn.CEILING.MATH(D44*I45,0.9)</f>
        <v>3.6</v>
      </c>
      <c r="K45" s="44">
        <v>0</v>
      </c>
      <c r="L45" s="70">
        <f>J45*K45</f>
        <v>0</v>
      </c>
    </row>
    <row r="46" spans="1:12" s="33" customFormat="1" ht="12.75" outlineLevel="2" x14ac:dyDescent="0.2">
      <c r="A46" s="39"/>
      <c r="B46" s="1"/>
      <c r="C46" s="1"/>
      <c r="D46" s="68"/>
      <c r="E46" s="12"/>
      <c r="F46" s="12"/>
      <c r="G46" s="1" t="s">
        <v>160</v>
      </c>
      <c r="H46" s="11" t="s">
        <v>28</v>
      </c>
      <c r="I46" s="12">
        <v>0.25</v>
      </c>
      <c r="J46" s="12">
        <f>_xlfn.CEILING.MATH(D44*I46,0.9)</f>
        <v>9</v>
      </c>
      <c r="K46" s="44">
        <v>0</v>
      </c>
      <c r="L46" s="70">
        <f>J46*K46</f>
        <v>0</v>
      </c>
    </row>
    <row r="47" spans="1:12" s="37" customFormat="1" ht="13.5" outlineLevel="1" thickBot="1" x14ac:dyDescent="0.25">
      <c r="A47" s="152" t="s">
        <v>41</v>
      </c>
      <c r="B47" s="153"/>
      <c r="C47" s="153"/>
      <c r="D47" s="153"/>
      <c r="E47" s="108" t="s">
        <v>23</v>
      </c>
      <c r="F47" s="109"/>
      <c r="G47" s="40"/>
      <c r="H47" s="40"/>
      <c r="I47" s="41"/>
      <c r="J47" s="41"/>
      <c r="K47" s="99"/>
      <c r="L47" s="100"/>
    </row>
    <row r="48" spans="1:12" s="74" customFormat="1" ht="12.75" outlineLevel="1" x14ac:dyDescent="0.2">
      <c r="A48" s="37"/>
      <c r="B48" s="37"/>
      <c r="C48" s="37"/>
      <c r="D48" s="37"/>
      <c r="E48" s="102"/>
      <c r="F48" s="102"/>
      <c r="G48" s="37"/>
      <c r="H48" s="37"/>
      <c r="I48" s="37"/>
      <c r="J48" s="37"/>
      <c r="K48" s="102"/>
      <c r="L48" s="102"/>
    </row>
    <row r="49" spans="1:12" s="74" customFormat="1" ht="13.5" thickBot="1" x14ac:dyDescent="0.25">
      <c r="A49" s="16"/>
      <c r="B49" s="17"/>
      <c r="I49" s="43"/>
    </row>
    <row r="50" spans="1:12" s="33" customFormat="1" ht="12.75" customHeight="1" x14ac:dyDescent="0.2">
      <c r="A50" s="154" t="s">
        <v>214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6"/>
    </row>
    <row r="51" spans="1:12" s="74" customFormat="1" ht="15.75" customHeight="1" thickBot="1" x14ac:dyDescent="0.25">
      <c r="A51" s="157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9"/>
    </row>
    <row r="52" spans="1:12" s="74" customFormat="1" ht="38.25" outlineLevel="1" x14ac:dyDescent="0.2">
      <c r="A52" s="18" t="s">
        <v>1</v>
      </c>
      <c r="B52" s="6" t="s">
        <v>2</v>
      </c>
      <c r="C52" s="6" t="s">
        <v>3</v>
      </c>
      <c r="D52" s="6" t="s">
        <v>4</v>
      </c>
      <c r="E52" s="6" t="s">
        <v>5</v>
      </c>
      <c r="F52" s="6" t="s">
        <v>6</v>
      </c>
      <c r="G52" s="6" t="s">
        <v>7</v>
      </c>
      <c r="H52" s="6" t="s">
        <v>3</v>
      </c>
      <c r="I52" s="6" t="s">
        <v>8</v>
      </c>
      <c r="J52" s="6" t="s">
        <v>4</v>
      </c>
      <c r="K52" s="6" t="s">
        <v>5</v>
      </c>
      <c r="L52" s="19" t="s">
        <v>6</v>
      </c>
    </row>
    <row r="53" spans="1:12" s="33" customFormat="1" ht="12.75" outlineLevel="1" x14ac:dyDescent="0.2">
      <c r="A53" s="38">
        <v>1</v>
      </c>
      <c r="B53" s="34" t="s">
        <v>124</v>
      </c>
      <c r="C53" s="34" t="s">
        <v>22</v>
      </c>
      <c r="D53" s="86">
        <v>290.5</v>
      </c>
      <c r="E53" s="87">
        <v>0</v>
      </c>
      <c r="F53" s="87">
        <f>D53*E53</f>
        <v>0</v>
      </c>
      <c r="G53" s="35"/>
      <c r="H53" s="35"/>
      <c r="I53" s="35"/>
      <c r="J53" s="35"/>
      <c r="K53" s="87"/>
      <c r="L53" s="88"/>
    </row>
    <row r="54" spans="1:12" s="33" customFormat="1" ht="12.75" outlineLevel="2" x14ac:dyDescent="0.2">
      <c r="A54" s="39"/>
      <c r="B54" s="1"/>
      <c r="C54" s="1"/>
      <c r="D54" s="71"/>
      <c r="E54" s="44"/>
      <c r="F54" s="44"/>
      <c r="G54" s="1" t="s">
        <v>125</v>
      </c>
      <c r="H54" s="11" t="s">
        <v>10</v>
      </c>
      <c r="I54" s="44">
        <f>3*0.05*0.05</f>
        <v>7.5000000000000015E-3</v>
      </c>
      <c r="J54" s="12">
        <f>I54*D53</f>
        <v>2.1787500000000004</v>
      </c>
      <c r="K54" s="44">
        <v>0</v>
      </c>
      <c r="L54" s="70">
        <f>J54*K54</f>
        <v>0</v>
      </c>
    </row>
    <row r="55" spans="1:12" s="33" customFormat="1" ht="12.75" outlineLevel="2" x14ac:dyDescent="0.2">
      <c r="A55" s="39"/>
      <c r="B55" s="1"/>
      <c r="C55" s="1"/>
      <c r="D55" s="71"/>
      <c r="E55" s="44"/>
      <c r="F55" s="44"/>
      <c r="G55" s="1" t="s">
        <v>126</v>
      </c>
      <c r="H55" s="11" t="s">
        <v>28</v>
      </c>
      <c r="I55" s="44"/>
      <c r="J55" s="44">
        <v>20</v>
      </c>
      <c r="K55" s="44">
        <v>0</v>
      </c>
      <c r="L55" s="70">
        <f>J55*K55</f>
        <v>0</v>
      </c>
    </row>
    <row r="56" spans="1:12" s="33" customFormat="1" ht="12.75" outlineLevel="2" x14ac:dyDescent="0.2">
      <c r="A56" s="39"/>
      <c r="B56" s="1"/>
      <c r="C56" s="1"/>
      <c r="D56" s="110"/>
      <c r="E56" s="96"/>
      <c r="F56" s="96"/>
      <c r="G56" s="8" t="s">
        <v>119</v>
      </c>
      <c r="H56" s="9" t="s">
        <v>14</v>
      </c>
      <c r="I56" s="96"/>
      <c r="J56" s="10">
        <v>1</v>
      </c>
      <c r="K56" s="96">
        <v>0</v>
      </c>
      <c r="L56" s="97">
        <f>J56*K56</f>
        <v>0</v>
      </c>
    </row>
    <row r="57" spans="1:12" s="33" customFormat="1" ht="12.75" outlineLevel="1" x14ac:dyDescent="0.2">
      <c r="A57" s="38">
        <v>2</v>
      </c>
      <c r="B57" s="34" t="s">
        <v>144</v>
      </c>
      <c r="C57" s="34" t="s">
        <v>22</v>
      </c>
      <c r="D57" s="86">
        <f>D53</f>
        <v>290.5</v>
      </c>
      <c r="E57" s="87">
        <v>0</v>
      </c>
      <c r="F57" s="87">
        <f>D57*E57</f>
        <v>0</v>
      </c>
      <c r="G57" s="35"/>
      <c r="H57" s="35"/>
      <c r="I57" s="35"/>
      <c r="J57" s="35"/>
      <c r="K57" s="87"/>
      <c r="L57" s="88"/>
    </row>
    <row r="58" spans="1:12" s="33" customFormat="1" ht="12.75" outlineLevel="2" x14ac:dyDescent="0.2">
      <c r="A58" s="39"/>
      <c r="B58" s="1"/>
      <c r="C58" s="1"/>
      <c r="D58" s="71"/>
      <c r="E58" s="44"/>
      <c r="F58" s="44"/>
      <c r="G58" s="1" t="s">
        <v>125</v>
      </c>
      <c r="H58" s="11" t="s">
        <v>10</v>
      </c>
      <c r="I58" s="44">
        <f>3*0.05*0.05</f>
        <v>7.5000000000000015E-3</v>
      </c>
      <c r="J58" s="12">
        <f>I58*D57</f>
        <v>2.1787500000000004</v>
      </c>
      <c r="K58" s="44">
        <v>0</v>
      </c>
      <c r="L58" s="70">
        <f>J58*K58</f>
        <v>0</v>
      </c>
    </row>
    <row r="59" spans="1:12" s="33" customFormat="1" ht="12.75" outlineLevel="2" x14ac:dyDescent="0.2">
      <c r="A59" s="39"/>
      <c r="B59" s="1"/>
      <c r="C59" s="1"/>
      <c r="D59" s="71"/>
      <c r="E59" s="44"/>
      <c r="F59" s="44"/>
      <c r="G59" s="1" t="s">
        <v>126</v>
      </c>
      <c r="H59" s="11" t="s">
        <v>28</v>
      </c>
      <c r="I59" s="44"/>
      <c r="J59" s="44">
        <v>20</v>
      </c>
      <c r="K59" s="44">
        <v>0</v>
      </c>
      <c r="L59" s="70">
        <f>J59*K59</f>
        <v>0</v>
      </c>
    </row>
    <row r="60" spans="1:12" s="33" customFormat="1" ht="12.75" outlineLevel="2" x14ac:dyDescent="0.2">
      <c r="A60" s="39"/>
      <c r="B60" s="1"/>
      <c r="C60" s="1"/>
      <c r="D60" s="110"/>
      <c r="E60" s="96"/>
      <c r="F60" s="96"/>
      <c r="G60" s="8" t="s">
        <v>119</v>
      </c>
      <c r="H60" s="9" t="s">
        <v>14</v>
      </c>
      <c r="I60" s="96"/>
      <c r="J60" s="10">
        <v>1</v>
      </c>
      <c r="K60" s="96">
        <v>0</v>
      </c>
      <c r="L60" s="97">
        <f>J60*K60</f>
        <v>0</v>
      </c>
    </row>
    <row r="61" spans="1:12" s="33" customFormat="1" ht="12.75" outlineLevel="1" x14ac:dyDescent="0.2">
      <c r="A61" s="38">
        <v>3</v>
      </c>
      <c r="B61" s="34" t="s">
        <v>124</v>
      </c>
      <c r="C61" s="34" t="s">
        <v>22</v>
      </c>
      <c r="D61" s="86">
        <f>D53</f>
        <v>290.5</v>
      </c>
      <c r="E61" s="87">
        <v>0</v>
      </c>
      <c r="F61" s="87">
        <f>D61*E61</f>
        <v>0</v>
      </c>
      <c r="G61" s="35"/>
      <c r="H61" s="35"/>
      <c r="I61" s="35"/>
      <c r="J61" s="35"/>
      <c r="K61" s="87"/>
      <c r="L61" s="88"/>
    </row>
    <row r="62" spans="1:12" s="33" customFormat="1" ht="12.75" outlineLevel="2" x14ac:dyDescent="0.2">
      <c r="A62" s="39"/>
      <c r="B62" s="1"/>
      <c r="C62" s="1"/>
      <c r="D62" s="71"/>
      <c r="E62" s="44"/>
      <c r="F62" s="44"/>
      <c r="G62" s="1" t="s">
        <v>125</v>
      </c>
      <c r="H62" s="11" t="s">
        <v>10</v>
      </c>
      <c r="I62" s="44">
        <f>3*0.05*0.05</f>
        <v>7.5000000000000015E-3</v>
      </c>
      <c r="J62" s="12">
        <f>I62*D61</f>
        <v>2.1787500000000004</v>
      </c>
      <c r="K62" s="44">
        <v>0</v>
      </c>
      <c r="L62" s="70">
        <f>J62*K62</f>
        <v>0</v>
      </c>
    </row>
    <row r="63" spans="1:12" s="33" customFormat="1" ht="12.75" outlineLevel="2" x14ac:dyDescent="0.2">
      <c r="A63" s="39"/>
      <c r="B63" s="1"/>
      <c r="C63" s="1"/>
      <c r="D63" s="71"/>
      <c r="E63" s="44"/>
      <c r="F63" s="44"/>
      <c r="G63" s="1" t="s">
        <v>126</v>
      </c>
      <c r="H63" s="11" t="s">
        <v>28</v>
      </c>
      <c r="I63" s="44"/>
      <c r="J63" s="44">
        <v>20</v>
      </c>
      <c r="K63" s="44">
        <v>0</v>
      </c>
      <c r="L63" s="70">
        <f>J63*K63</f>
        <v>0</v>
      </c>
    </row>
    <row r="64" spans="1:12" s="33" customFormat="1" ht="12.75" outlineLevel="2" x14ac:dyDescent="0.2">
      <c r="A64" s="39"/>
      <c r="B64" s="1"/>
      <c r="C64" s="1"/>
      <c r="D64" s="110"/>
      <c r="E64" s="96"/>
      <c r="F64" s="96"/>
      <c r="G64" s="8" t="s">
        <v>119</v>
      </c>
      <c r="H64" s="9" t="s">
        <v>14</v>
      </c>
      <c r="I64" s="96"/>
      <c r="J64" s="10">
        <v>1</v>
      </c>
      <c r="K64" s="96">
        <v>0</v>
      </c>
      <c r="L64" s="97">
        <f>J64*K64</f>
        <v>0</v>
      </c>
    </row>
    <row r="65" spans="1:12" s="74" customFormat="1" ht="12.75" outlineLevel="1" x14ac:dyDescent="0.2">
      <c r="A65" s="38">
        <v>4</v>
      </c>
      <c r="B65" s="34" t="s">
        <v>145</v>
      </c>
      <c r="C65" s="34" t="s">
        <v>22</v>
      </c>
      <c r="D65" s="86">
        <f>D53</f>
        <v>290.5</v>
      </c>
      <c r="E65" s="87">
        <v>0</v>
      </c>
      <c r="F65" s="87">
        <f>D65*E65</f>
        <v>0</v>
      </c>
      <c r="G65" s="35"/>
      <c r="H65" s="35"/>
      <c r="I65" s="87"/>
      <c r="J65" s="35"/>
      <c r="K65" s="87"/>
      <c r="L65" s="88"/>
    </row>
    <row r="66" spans="1:12" s="74" customFormat="1" ht="25.5" outlineLevel="2" x14ac:dyDescent="0.2">
      <c r="A66" s="39"/>
      <c r="B66" s="1"/>
      <c r="C66" s="1"/>
      <c r="D66" s="68"/>
      <c r="E66" s="44"/>
      <c r="F66" s="44"/>
      <c r="G66" s="1" t="s">
        <v>129</v>
      </c>
      <c r="H66" s="11" t="s">
        <v>22</v>
      </c>
      <c r="I66" s="44">
        <v>1.1499999999999999</v>
      </c>
      <c r="J66" s="71">
        <f>_xlfn.CEILING.MATH(D65*I66,80)</f>
        <v>400</v>
      </c>
      <c r="K66" s="44">
        <v>0</v>
      </c>
      <c r="L66" s="70">
        <f>J66*K66</f>
        <v>0</v>
      </c>
    </row>
    <row r="67" spans="1:12" s="74" customFormat="1" ht="12.75" outlineLevel="2" collapsed="1" x14ac:dyDescent="0.2">
      <c r="A67" s="39"/>
      <c r="B67" s="1"/>
      <c r="C67" s="1"/>
      <c r="D67" s="68"/>
      <c r="E67" s="44"/>
      <c r="F67" s="44"/>
      <c r="G67" s="1" t="s">
        <v>130</v>
      </c>
      <c r="H67" s="11" t="s">
        <v>14</v>
      </c>
      <c r="I67" s="44">
        <v>20</v>
      </c>
      <c r="J67" s="42">
        <f>_xlfn.CEILING.MATH(D65*I67,10)</f>
        <v>5810</v>
      </c>
      <c r="K67" s="44">
        <v>0</v>
      </c>
      <c r="L67" s="70">
        <f>J67*K67</f>
        <v>0</v>
      </c>
    </row>
    <row r="68" spans="1:12" s="74" customFormat="1" ht="25.5" outlineLevel="1" x14ac:dyDescent="0.2">
      <c r="A68" s="38">
        <v>5</v>
      </c>
      <c r="B68" s="34" t="s">
        <v>216</v>
      </c>
      <c r="C68" s="34" t="s">
        <v>16</v>
      </c>
      <c r="D68" s="86">
        <v>24</v>
      </c>
      <c r="E68" s="87">
        <v>0</v>
      </c>
      <c r="F68" s="87">
        <f>D68*E68</f>
        <v>0</v>
      </c>
      <c r="G68" s="35"/>
      <c r="H68" s="35"/>
      <c r="I68" s="35"/>
      <c r="J68" s="35"/>
      <c r="K68" s="35"/>
      <c r="L68" s="67"/>
    </row>
    <row r="69" spans="1:12" s="74" customFormat="1" ht="25.5" outlineLevel="2" x14ac:dyDescent="0.2">
      <c r="A69" s="39"/>
      <c r="B69" s="1"/>
      <c r="C69" s="1"/>
      <c r="D69" s="68"/>
      <c r="E69" s="68"/>
      <c r="F69" s="68"/>
      <c r="G69" s="1" t="s">
        <v>221</v>
      </c>
      <c r="H69" s="11" t="s">
        <v>14</v>
      </c>
      <c r="I69" s="15">
        <v>0.52500000000000002</v>
      </c>
      <c r="J69" s="15">
        <f>_xlfn.CEILING.MATH(I69*D68)</f>
        <v>13</v>
      </c>
      <c r="K69" s="44">
        <v>0</v>
      </c>
      <c r="L69" s="70">
        <f>J69*K69</f>
        <v>0</v>
      </c>
    </row>
    <row r="70" spans="1:12" s="74" customFormat="1" ht="12.75" outlineLevel="2" collapsed="1" x14ac:dyDescent="0.2">
      <c r="A70" s="39"/>
      <c r="B70" s="1"/>
      <c r="C70" s="1"/>
      <c r="D70" s="68"/>
      <c r="E70" s="68"/>
      <c r="F70" s="68"/>
      <c r="G70" s="1" t="s">
        <v>146</v>
      </c>
      <c r="H70" s="11" t="s">
        <v>14</v>
      </c>
      <c r="I70" s="15">
        <v>10</v>
      </c>
      <c r="J70" s="12">
        <f>_xlfn.CEILING.MATH(I70*D68)</f>
        <v>240</v>
      </c>
      <c r="K70" s="44">
        <v>0</v>
      </c>
      <c r="L70" s="70">
        <f>J70*K70</f>
        <v>0</v>
      </c>
    </row>
    <row r="71" spans="1:12" s="117" customFormat="1" ht="25.5" outlineLevel="1" x14ac:dyDescent="0.2">
      <c r="A71" s="38">
        <v>6</v>
      </c>
      <c r="B71" s="34" t="s">
        <v>215</v>
      </c>
      <c r="C71" s="34" t="s">
        <v>16</v>
      </c>
      <c r="D71" s="86">
        <v>48.2</v>
      </c>
      <c r="E71" s="47">
        <v>0</v>
      </c>
      <c r="F71" s="47">
        <f>D71*E71</f>
        <v>0</v>
      </c>
      <c r="G71" s="35"/>
      <c r="H71" s="35"/>
      <c r="I71" s="87"/>
      <c r="J71" s="35"/>
      <c r="K71" s="47"/>
      <c r="L71" s="57"/>
    </row>
    <row r="72" spans="1:12" s="117" customFormat="1" ht="25.5" outlineLevel="2" x14ac:dyDescent="0.2">
      <c r="A72" s="39"/>
      <c r="B72" s="1"/>
      <c r="C72" s="1"/>
      <c r="D72" s="68"/>
      <c r="E72" s="53"/>
      <c r="F72" s="53"/>
      <c r="G72" s="1" t="s">
        <v>220</v>
      </c>
      <c r="H72" s="11" t="s">
        <v>16</v>
      </c>
      <c r="I72" s="44">
        <v>1.05</v>
      </c>
      <c r="J72" s="15">
        <f>_xlfn.CEILING.MATH(I72*D71)</f>
        <v>51</v>
      </c>
      <c r="K72" s="53">
        <v>0</v>
      </c>
      <c r="L72" s="54">
        <f>J72*K72</f>
        <v>0</v>
      </c>
    </row>
    <row r="73" spans="1:12" s="74" customFormat="1" ht="25.5" outlineLevel="1" x14ac:dyDescent="0.2">
      <c r="A73" s="38">
        <v>7</v>
      </c>
      <c r="B73" s="34" t="s">
        <v>217</v>
      </c>
      <c r="C73" s="34" t="s">
        <v>16</v>
      </c>
      <c r="D73" s="86">
        <v>4.5</v>
      </c>
      <c r="E73" s="87">
        <v>0</v>
      </c>
      <c r="F73" s="87">
        <f>D73*E73</f>
        <v>0</v>
      </c>
      <c r="G73" s="35"/>
      <c r="H73" s="35"/>
      <c r="I73" s="35"/>
      <c r="J73" s="35"/>
      <c r="K73" s="35"/>
      <c r="L73" s="67"/>
    </row>
    <row r="74" spans="1:12" s="74" customFormat="1" ht="25.5" outlineLevel="2" x14ac:dyDescent="0.2">
      <c r="A74" s="39"/>
      <c r="B74" s="1"/>
      <c r="C74" s="1"/>
      <c r="D74" s="68"/>
      <c r="E74" s="68"/>
      <c r="F74" s="68"/>
      <c r="G74" s="1" t="s">
        <v>222</v>
      </c>
      <c r="H74" s="11" t="s">
        <v>14</v>
      </c>
      <c r="I74" s="15">
        <v>0.52500000000000002</v>
      </c>
      <c r="J74" s="15">
        <f>_xlfn.CEILING.MATH(I74*D73)</f>
        <v>3</v>
      </c>
      <c r="K74" s="44">
        <v>0</v>
      </c>
      <c r="L74" s="70">
        <f>J74*K74</f>
        <v>0</v>
      </c>
    </row>
    <row r="75" spans="1:12" s="74" customFormat="1" ht="12.75" outlineLevel="2" x14ac:dyDescent="0.2">
      <c r="A75" s="39"/>
      <c r="B75" s="1"/>
      <c r="C75" s="1"/>
      <c r="D75" s="68"/>
      <c r="E75" s="68"/>
      <c r="F75" s="68"/>
      <c r="G75" s="1" t="s">
        <v>147</v>
      </c>
      <c r="H75" s="11" t="s">
        <v>14</v>
      </c>
      <c r="I75" s="15">
        <v>10</v>
      </c>
      <c r="J75" s="15">
        <f>_xlfn.CEILING.MATH(I75*D73)</f>
        <v>45</v>
      </c>
      <c r="K75" s="44">
        <v>0</v>
      </c>
      <c r="L75" s="70">
        <f>J75*K75</f>
        <v>0</v>
      </c>
    </row>
    <row r="76" spans="1:12" s="74" customFormat="1" ht="12.75" outlineLevel="2" collapsed="1" x14ac:dyDescent="0.2">
      <c r="A76" s="39"/>
      <c r="B76" s="1"/>
      <c r="C76" s="1"/>
      <c r="D76" s="3"/>
      <c r="E76" s="3"/>
      <c r="F76" s="3"/>
      <c r="G76" s="8" t="s">
        <v>148</v>
      </c>
      <c r="H76" s="9" t="s">
        <v>14</v>
      </c>
      <c r="I76" s="3"/>
      <c r="J76" s="36">
        <v>1</v>
      </c>
      <c r="K76" s="96">
        <v>0</v>
      </c>
      <c r="L76" s="97">
        <f>J76*K76</f>
        <v>0</v>
      </c>
    </row>
    <row r="77" spans="1:12" s="74" customFormat="1" ht="12.75" outlineLevel="1" x14ac:dyDescent="0.2">
      <c r="A77" s="38">
        <v>8</v>
      </c>
      <c r="B77" s="34" t="s">
        <v>218</v>
      </c>
      <c r="C77" s="34" t="s">
        <v>22</v>
      </c>
      <c r="D77" s="86">
        <f>D53</f>
        <v>290.5</v>
      </c>
      <c r="E77" s="87">
        <v>0</v>
      </c>
      <c r="F77" s="87">
        <f>D77*E77</f>
        <v>0</v>
      </c>
      <c r="G77" s="35"/>
      <c r="H77" s="35"/>
      <c r="I77" s="35"/>
      <c r="J77" s="35"/>
      <c r="K77" s="35"/>
      <c r="L77" s="67"/>
    </row>
    <row r="78" spans="1:12" s="74" customFormat="1" ht="12.75" outlineLevel="2" x14ac:dyDescent="0.2">
      <c r="A78" s="39"/>
      <c r="B78" s="1"/>
      <c r="C78" s="1"/>
      <c r="D78" s="68"/>
      <c r="E78" s="68"/>
      <c r="F78" s="68"/>
      <c r="G78" s="1" t="s">
        <v>243</v>
      </c>
      <c r="H78" s="11" t="s">
        <v>22</v>
      </c>
      <c r="I78" s="15">
        <v>1.1499999999999999</v>
      </c>
      <c r="J78" s="15">
        <f>_xlfn.CEILING.MATH(I78*D77)</f>
        <v>335</v>
      </c>
      <c r="K78" s="44">
        <v>0</v>
      </c>
      <c r="L78" s="70">
        <f>J78*K78</f>
        <v>0</v>
      </c>
    </row>
    <row r="79" spans="1:12" s="74" customFormat="1" ht="25.5" outlineLevel="2" collapsed="1" x14ac:dyDescent="0.2">
      <c r="A79" s="39"/>
      <c r="B79" s="1"/>
      <c r="C79" s="1"/>
      <c r="D79" s="68"/>
      <c r="E79" s="68"/>
      <c r="F79" s="68"/>
      <c r="G79" s="1" t="s">
        <v>149</v>
      </c>
      <c r="H79" s="11" t="s">
        <v>14</v>
      </c>
      <c r="I79" s="15">
        <v>15</v>
      </c>
      <c r="J79" s="15">
        <f>_xlfn.CEILING.MATH(I79*D77,10)</f>
        <v>4360</v>
      </c>
      <c r="K79" s="44">
        <v>0</v>
      </c>
      <c r="L79" s="70">
        <f>J79*K79</f>
        <v>0</v>
      </c>
    </row>
    <row r="80" spans="1:12" s="13" customFormat="1" ht="12.75" outlineLevel="2" x14ac:dyDescent="0.2">
      <c r="A80" s="5"/>
      <c r="B80" s="1"/>
      <c r="C80" s="1"/>
      <c r="D80" s="3"/>
      <c r="E80" s="96"/>
      <c r="F80" s="96"/>
      <c r="G80" s="8" t="s">
        <v>241</v>
      </c>
      <c r="H80" s="9" t="s">
        <v>12</v>
      </c>
      <c r="I80" s="3"/>
      <c r="J80" s="10">
        <v>1</v>
      </c>
      <c r="K80" s="96">
        <v>0</v>
      </c>
      <c r="L80" s="97">
        <f>J80*K80</f>
        <v>0</v>
      </c>
    </row>
    <row r="81" spans="1:12" s="74" customFormat="1" ht="25.5" outlineLevel="1" x14ac:dyDescent="0.2">
      <c r="A81" s="38">
        <v>9</v>
      </c>
      <c r="B81" s="34" t="s">
        <v>219</v>
      </c>
      <c r="C81" s="34" t="s">
        <v>16</v>
      </c>
      <c r="D81" s="86">
        <f>D68</f>
        <v>24</v>
      </c>
      <c r="E81" s="87">
        <v>0</v>
      </c>
      <c r="F81" s="87">
        <f>D81*E81</f>
        <v>0</v>
      </c>
      <c r="G81" s="35"/>
      <c r="H81" s="35"/>
      <c r="I81" s="35"/>
      <c r="J81" s="35"/>
      <c r="K81" s="35"/>
      <c r="L81" s="67"/>
    </row>
    <row r="82" spans="1:12" s="74" customFormat="1" ht="25.5" outlineLevel="2" x14ac:dyDescent="0.2">
      <c r="A82" s="39"/>
      <c r="B82" s="1"/>
      <c r="C82" s="1"/>
      <c r="D82" s="68"/>
      <c r="E82" s="68"/>
      <c r="F82" s="68"/>
      <c r="G82" s="1" t="s">
        <v>223</v>
      </c>
      <c r="H82" s="11" t="s">
        <v>14</v>
      </c>
      <c r="I82" s="15">
        <v>0.5</v>
      </c>
      <c r="J82" s="15">
        <f>_xlfn.CEILING.MATH(D81*I82)</f>
        <v>12</v>
      </c>
      <c r="K82" s="44">
        <v>0</v>
      </c>
      <c r="L82" s="70">
        <f>J82*K82</f>
        <v>0</v>
      </c>
    </row>
    <row r="83" spans="1:12" s="74" customFormat="1" ht="25.5" outlineLevel="2" x14ac:dyDescent="0.2">
      <c r="A83" s="39"/>
      <c r="B83" s="1"/>
      <c r="C83" s="1"/>
      <c r="D83" s="68"/>
      <c r="E83" s="68"/>
      <c r="F83" s="68"/>
      <c r="G83" s="1" t="s">
        <v>149</v>
      </c>
      <c r="H83" s="11" t="s">
        <v>14</v>
      </c>
      <c r="I83" s="15">
        <v>10</v>
      </c>
      <c r="J83" s="15">
        <f>D81*I83</f>
        <v>240</v>
      </c>
      <c r="K83" s="44">
        <v>0</v>
      </c>
      <c r="L83" s="70">
        <f>J83*K83</f>
        <v>0</v>
      </c>
    </row>
    <row r="84" spans="1:12" s="74" customFormat="1" ht="12.75" outlineLevel="2" collapsed="1" x14ac:dyDescent="0.2">
      <c r="A84" s="39"/>
      <c r="B84" s="1"/>
      <c r="C84" s="1"/>
      <c r="D84" s="68"/>
      <c r="E84" s="68"/>
      <c r="F84" s="68"/>
      <c r="G84" s="1" t="s">
        <v>150</v>
      </c>
      <c r="H84" s="11" t="s">
        <v>18</v>
      </c>
      <c r="I84" s="15">
        <v>10</v>
      </c>
      <c r="J84" s="15">
        <f>_xlfn.CEILING.MATH(D81*I84)</f>
        <v>240</v>
      </c>
      <c r="K84" s="44">
        <v>0</v>
      </c>
      <c r="L84" s="70">
        <f>J84*K84</f>
        <v>0</v>
      </c>
    </row>
    <row r="85" spans="1:12" s="74" customFormat="1" ht="12.75" outlineLevel="1" x14ac:dyDescent="0.2">
      <c r="A85" s="38">
        <v>10</v>
      </c>
      <c r="B85" s="34" t="s">
        <v>151</v>
      </c>
      <c r="C85" s="34" t="s">
        <v>16</v>
      </c>
      <c r="D85" s="86">
        <f>24+48.2</f>
        <v>72.2</v>
      </c>
      <c r="E85" s="87">
        <v>0</v>
      </c>
      <c r="F85" s="87">
        <f>D85*E85</f>
        <v>0</v>
      </c>
      <c r="G85" s="35"/>
      <c r="H85" s="35"/>
      <c r="I85" s="35"/>
      <c r="J85" s="35"/>
      <c r="K85" s="35"/>
      <c r="L85" s="67"/>
    </row>
    <row r="86" spans="1:12" s="74" customFormat="1" ht="12.75" outlineLevel="2" collapsed="1" x14ac:dyDescent="0.2">
      <c r="A86" s="39"/>
      <c r="B86" s="1"/>
      <c r="C86" s="1"/>
      <c r="D86" s="68"/>
      <c r="E86" s="68"/>
      <c r="F86" s="68"/>
      <c r="G86" s="1" t="s">
        <v>224</v>
      </c>
      <c r="H86" s="11" t="s">
        <v>10</v>
      </c>
      <c r="I86" s="15">
        <v>1.2E-2</v>
      </c>
      <c r="J86" s="15">
        <f>I86*D85</f>
        <v>0.86640000000000006</v>
      </c>
      <c r="K86" s="44">
        <v>0</v>
      </c>
      <c r="L86" s="70">
        <f>J86*K86</f>
        <v>0</v>
      </c>
    </row>
    <row r="87" spans="1:12" s="74" customFormat="1" ht="12.75" outlineLevel="2" x14ac:dyDescent="0.2">
      <c r="A87" s="39"/>
      <c r="B87" s="1"/>
      <c r="C87" s="1"/>
      <c r="D87" s="3"/>
      <c r="E87" s="3"/>
      <c r="F87" s="3"/>
      <c r="G87" s="8" t="s">
        <v>126</v>
      </c>
      <c r="H87" s="9" t="s">
        <v>28</v>
      </c>
      <c r="I87" s="3"/>
      <c r="J87" s="36">
        <v>5</v>
      </c>
      <c r="K87" s="96">
        <v>0</v>
      </c>
      <c r="L87" s="97">
        <f>J87*K87</f>
        <v>0</v>
      </c>
    </row>
    <row r="88" spans="1:12" s="37" customFormat="1" ht="13.5" outlineLevel="1" thickBot="1" x14ac:dyDescent="0.25">
      <c r="A88" s="152" t="s">
        <v>41</v>
      </c>
      <c r="B88" s="153"/>
      <c r="C88" s="153"/>
      <c r="D88" s="153"/>
      <c r="E88" s="112" t="s">
        <v>23</v>
      </c>
      <c r="F88" s="40"/>
      <c r="G88" s="40"/>
      <c r="H88" s="40"/>
      <c r="I88" s="41"/>
      <c r="J88" s="41"/>
      <c r="K88" s="41"/>
      <c r="L88" s="113"/>
    </row>
    <row r="89" spans="1:12" s="74" customFormat="1" ht="12.75" outlineLevel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 s="74" customFormat="1" ht="13.5" thickBot="1" x14ac:dyDescent="0.25">
      <c r="A90" s="16"/>
      <c r="B90" s="17"/>
      <c r="E90" s="78"/>
      <c r="F90" s="78"/>
      <c r="I90" s="43"/>
      <c r="K90" s="78"/>
      <c r="L90" s="78"/>
    </row>
    <row r="91" spans="1:12" s="33" customFormat="1" ht="12.75" customHeight="1" x14ac:dyDescent="0.2">
      <c r="A91" s="154" t="s">
        <v>232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6"/>
    </row>
    <row r="92" spans="1:12" s="74" customFormat="1" ht="15.75" customHeight="1" thickBot="1" x14ac:dyDescent="0.25">
      <c r="A92" s="157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9"/>
    </row>
    <row r="93" spans="1:12" s="74" customFormat="1" ht="38.25" outlineLevel="1" x14ac:dyDescent="0.2">
      <c r="A93" s="18" t="s">
        <v>1</v>
      </c>
      <c r="B93" s="6" t="s">
        <v>2</v>
      </c>
      <c r="C93" s="6" t="s">
        <v>3</v>
      </c>
      <c r="D93" s="6" t="s">
        <v>4</v>
      </c>
      <c r="E93" s="106" t="s">
        <v>5</v>
      </c>
      <c r="F93" s="106" t="s">
        <v>6</v>
      </c>
      <c r="G93" s="6" t="s">
        <v>7</v>
      </c>
      <c r="H93" s="6" t="s">
        <v>3</v>
      </c>
      <c r="I93" s="6" t="s">
        <v>8</v>
      </c>
      <c r="J93" s="6" t="s">
        <v>4</v>
      </c>
      <c r="K93" s="106" t="s">
        <v>5</v>
      </c>
      <c r="L93" s="107" t="s">
        <v>6</v>
      </c>
    </row>
    <row r="94" spans="1:12" s="33" customFormat="1" ht="12.75" outlineLevel="1" x14ac:dyDescent="0.2">
      <c r="A94" s="38">
        <v>1</v>
      </c>
      <c r="B94" s="34" t="s">
        <v>127</v>
      </c>
      <c r="C94" s="34" t="s">
        <v>22</v>
      </c>
      <c r="D94" s="86">
        <v>33.5</v>
      </c>
      <c r="E94" s="47">
        <v>0</v>
      </c>
      <c r="F94" s="47">
        <f>D94*E94</f>
        <v>0</v>
      </c>
      <c r="G94" s="35"/>
      <c r="H94" s="35"/>
      <c r="I94" s="87"/>
      <c r="J94" s="35"/>
      <c r="K94" s="47"/>
      <c r="L94" s="57"/>
    </row>
    <row r="95" spans="1:12" s="33" customFormat="1" ht="12.75" outlineLevel="2" x14ac:dyDescent="0.2">
      <c r="A95" s="39"/>
      <c r="B95" s="1"/>
      <c r="C95" s="1"/>
      <c r="D95" s="71"/>
      <c r="E95" s="94"/>
      <c r="F95" s="94"/>
      <c r="G95" s="1" t="s">
        <v>86</v>
      </c>
      <c r="H95" s="11" t="s">
        <v>14</v>
      </c>
      <c r="I95" s="44">
        <v>0.33</v>
      </c>
      <c r="J95" s="12">
        <f>_xlfn.CEILING.MATH(I95*$D$90)</f>
        <v>0</v>
      </c>
      <c r="K95" s="53">
        <v>0</v>
      </c>
      <c r="L95" s="54">
        <f>J95*K95</f>
        <v>0</v>
      </c>
    </row>
    <row r="96" spans="1:12" s="33" customFormat="1" ht="12.75" outlineLevel="2" x14ac:dyDescent="0.2">
      <c r="A96" s="39"/>
      <c r="B96" s="1"/>
      <c r="C96" s="1"/>
      <c r="D96" s="71"/>
      <c r="E96" s="94"/>
      <c r="F96" s="94"/>
      <c r="G96" s="1" t="s">
        <v>225</v>
      </c>
      <c r="H96" s="11" t="s">
        <v>18</v>
      </c>
      <c r="I96" s="44"/>
      <c r="J96" s="12">
        <v>3</v>
      </c>
      <c r="K96" s="53">
        <v>0</v>
      </c>
      <c r="L96" s="54">
        <f>J96*K96</f>
        <v>0</v>
      </c>
    </row>
    <row r="97" spans="1:12" s="74" customFormat="1" ht="12.75" outlineLevel="1" x14ac:dyDescent="0.2">
      <c r="A97" s="38">
        <v>2</v>
      </c>
      <c r="B97" s="34" t="s">
        <v>128</v>
      </c>
      <c r="C97" s="34" t="s">
        <v>22</v>
      </c>
      <c r="D97" s="86">
        <f>D94</f>
        <v>33.5</v>
      </c>
      <c r="E97" s="47">
        <v>0</v>
      </c>
      <c r="F97" s="47">
        <f>D97*E97</f>
        <v>0</v>
      </c>
      <c r="G97" s="35"/>
      <c r="H97" s="35"/>
      <c r="I97" s="87"/>
      <c r="J97" s="35"/>
      <c r="K97" s="47"/>
      <c r="L97" s="57"/>
    </row>
    <row r="98" spans="1:12" s="74" customFormat="1" ht="25.5" outlineLevel="2" x14ac:dyDescent="0.2">
      <c r="A98" s="39"/>
      <c r="B98" s="1"/>
      <c r="C98" s="1"/>
      <c r="D98" s="68"/>
      <c r="E98" s="53"/>
      <c r="F98" s="53"/>
      <c r="G98" s="1" t="s">
        <v>129</v>
      </c>
      <c r="H98" s="11" t="s">
        <v>22</v>
      </c>
      <c r="I98" s="44">
        <v>1.1499999999999999</v>
      </c>
      <c r="J98" s="71">
        <f>_xlfn.CEILING.MATH(D97*I98,80)</f>
        <v>80</v>
      </c>
      <c r="K98" s="53">
        <v>0</v>
      </c>
      <c r="L98" s="54">
        <f>J98*K98</f>
        <v>0</v>
      </c>
    </row>
    <row r="99" spans="1:12" s="74" customFormat="1" ht="12.75" outlineLevel="2" collapsed="1" x14ac:dyDescent="0.2">
      <c r="A99" s="39"/>
      <c r="B99" s="1"/>
      <c r="C99" s="1"/>
      <c r="D99" s="68"/>
      <c r="E99" s="53"/>
      <c r="F99" s="53"/>
      <c r="G99" s="1" t="s">
        <v>130</v>
      </c>
      <c r="H99" s="11" t="s">
        <v>14</v>
      </c>
      <c r="I99" s="44">
        <v>20</v>
      </c>
      <c r="J99" s="42">
        <f>_xlfn.CEILING.MATH(D97*I99,10)</f>
        <v>670</v>
      </c>
      <c r="K99" s="53">
        <v>0</v>
      </c>
      <c r="L99" s="54">
        <f>J99*K99</f>
        <v>0</v>
      </c>
    </row>
    <row r="100" spans="1:12" s="74" customFormat="1" ht="12.75" outlineLevel="1" x14ac:dyDescent="0.2">
      <c r="A100" s="38">
        <v>3</v>
      </c>
      <c r="B100" s="34" t="s">
        <v>131</v>
      </c>
      <c r="C100" s="34" t="s">
        <v>22</v>
      </c>
      <c r="D100" s="86">
        <f>D94</f>
        <v>33.5</v>
      </c>
      <c r="E100" s="47">
        <v>0</v>
      </c>
      <c r="F100" s="47">
        <f>D100*E100</f>
        <v>0</v>
      </c>
      <c r="G100" s="35"/>
      <c r="H100" s="35"/>
      <c r="I100" s="87"/>
      <c r="J100" s="35"/>
      <c r="K100" s="47"/>
      <c r="L100" s="57"/>
    </row>
    <row r="101" spans="1:12" s="74" customFormat="1" ht="25.5" outlineLevel="2" x14ac:dyDescent="0.2">
      <c r="A101" s="39"/>
      <c r="B101" s="1"/>
      <c r="C101" s="1"/>
      <c r="D101" s="68"/>
      <c r="E101" s="53"/>
      <c r="F101" s="53"/>
      <c r="G101" s="1" t="s">
        <v>132</v>
      </c>
      <c r="H101" s="11"/>
      <c r="I101" s="44">
        <v>1.3</v>
      </c>
      <c r="J101" s="15">
        <f>_xlfn.CEILING.MATH(D100*I101)</f>
        <v>44</v>
      </c>
      <c r="K101" s="53">
        <v>0</v>
      </c>
      <c r="L101" s="54">
        <f>J101*K101</f>
        <v>0</v>
      </c>
    </row>
    <row r="102" spans="1:12" s="74" customFormat="1" ht="12.75" outlineLevel="1" x14ac:dyDescent="0.2">
      <c r="A102" s="38">
        <v>4</v>
      </c>
      <c r="B102" s="34" t="s">
        <v>133</v>
      </c>
      <c r="C102" s="34" t="s">
        <v>22</v>
      </c>
      <c r="D102" s="86">
        <f>D94</f>
        <v>33.5</v>
      </c>
      <c r="E102" s="47">
        <v>0</v>
      </c>
      <c r="F102" s="47">
        <f>D102*E102</f>
        <v>0</v>
      </c>
      <c r="G102" s="35"/>
      <c r="H102" s="35"/>
      <c r="I102" s="87"/>
      <c r="J102" s="35"/>
      <c r="K102" s="47"/>
      <c r="L102" s="57"/>
    </row>
    <row r="103" spans="1:12" s="74" customFormat="1" ht="12.75" outlineLevel="2" x14ac:dyDescent="0.2">
      <c r="A103" s="39"/>
      <c r="B103" s="1"/>
      <c r="C103" s="1"/>
      <c r="D103" s="68"/>
      <c r="E103" s="53"/>
      <c r="F103" s="53"/>
      <c r="G103" s="1" t="s">
        <v>134</v>
      </c>
      <c r="H103" s="11" t="s">
        <v>14</v>
      </c>
      <c r="I103" s="44">
        <v>4</v>
      </c>
      <c r="J103" s="15">
        <f>_xlfn.CEILING.MATH(D102*I103)</f>
        <v>134</v>
      </c>
      <c r="K103" s="53">
        <v>0</v>
      </c>
      <c r="L103" s="54">
        <f>J103*K103</f>
        <v>0</v>
      </c>
    </row>
    <row r="104" spans="1:12" s="74" customFormat="1" ht="12.75" outlineLevel="2" collapsed="1" x14ac:dyDescent="0.2">
      <c r="A104" s="39"/>
      <c r="B104" s="1"/>
      <c r="C104" s="1"/>
      <c r="D104" s="3"/>
      <c r="E104" s="58"/>
      <c r="F104" s="58"/>
      <c r="G104" s="8" t="s">
        <v>135</v>
      </c>
      <c r="H104" s="9" t="s">
        <v>14</v>
      </c>
      <c r="I104" s="96"/>
      <c r="J104" s="36">
        <v>4</v>
      </c>
      <c r="K104" s="58">
        <v>0</v>
      </c>
      <c r="L104" s="59">
        <f>J104*K104</f>
        <v>0</v>
      </c>
    </row>
    <row r="105" spans="1:12" s="74" customFormat="1" ht="25.5" outlineLevel="1" x14ac:dyDescent="0.2">
      <c r="A105" s="38">
        <v>5</v>
      </c>
      <c r="B105" s="34" t="s">
        <v>136</v>
      </c>
      <c r="C105" s="34" t="s">
        <v>16</v>
      </c>
      <c r="D105" s="86">
        <v>8.5</v>
      </c>
      <c r="E105" s="47">
        <v>0</v>
      </c>
      <c r="F105" s="47">
        <f>D105*E105</f>
        <v>0</v>
      </c>
      <c r="G105" s="35"/>
      <c r="H105" s="35"/>
      <c r="I105" s="87"/>
      <c r="J105" s="35"/>
      <c r="K105" s="47"/>
      <c r="L105" s="57"/>
    </row>
    <row r="106" spans="1:12" s="74" customFormat="1" ht="25.5" outlineLevel="2" x14ac:dyDescent="0.2">
      <c r="A106" s="39"/>
      <c r="B106" s="1"/>
      <c r="C106" s="1"/>
      <c r="D106" s="68"/>
      <c r="E106" s="53"/>
      <c r="F106" s="53"/>
      <c r="G106" s="1" t="s">
        <v>137</v>
      </c>
      <c r="H106" s="11" t="s">
        <v>16</v>
      </c>
      <c r="I106" s="44">
        <v>1.05</v>
      </c>
      <c r="J106" s="15">
        <f>_xlfn.CEILING.MATH(I106*D105)</f>
        <v>9</v>
      </c>
      <c r="K106" s="53">
        <v>0</v>
      </c>
      <c r="L106" s="54">
        <f>J106*K106</f>
        <v>0</v>
      </c>
    </row>
    <row r="107" spans="1:12" s="74" customFormat="1" ht="25.5" outlineLevel="1" x14ac:dyDescent="0.2">
      <c r="A107" s="38">
        <v>6</v>
      </c>
      <c r="B107" s="34" t="s">
        <v>138</v>
      </c>
      <c r="C107" s="34" t="s">
        <v>16</v>
      </c>
      <c r="D107" s="86">
        <v>7.8</v>
      </c>
      <c r="E107" s="47">
        <v>0</v>
      </c>
      <c r="F107" s="47">
        <f>D107*E107</f>
        <v>0</v>
      </c>
      <c r="G107" s="35"/>
      <c r="H107" s="35"/>
      <c r="I107" s="87"/>
      <c r="J107" s="35"/>
      <c r="K107" s="47"/>
      <c r="L107" s="57"/>
    </row>
    <row r="108" spans="1:12" s="74" customFormat="1" ht="25.5" outlineLevel="2" x14ac:dyDescent="0.2">
      <c r="A108" s="39"/>
      <c r="B108" s="1"/>
      <c r="C108" s="1"/>
      <c r="D108" s="68"/>
      <c r="E108" s="53"/>
      <c r="F108" s="53"/>
      <c r="G108" s="1" t="s">
        <v>139</v>
      </c>
      <c r="H108" s="11" t="s">
        <v>16</v>
      </c>
      <c r="I108" s="44">
        <v>1.05</v>
      </c>
      <c r="J108" s="15">
        <f>_xlfn.CEILING.MATH(I108*D107)</f>
        <v>9</v>
      </c>
      <c r="K108" s="53">
        <v>0</v>
      </c>
      <c r="L108" s="54">
        <f>J108*K108</f>
        <v>0</v>
      </c>
    </row>
    <row r="109" spans="1:12" s="74" customFormat="1" ht="25.5" outlineLevel="1" x14ac:dyDescent="0.2">
      <c r="A109" s="38">
        <v>7</v>
      </c>
      <c r="B109" s="34" t="s">
        <v>140</v>
      </c>
      <c r="C109" s="34" t="s">
        <v>16</v>
      </c>
      <c r="D109" s="86">
        <v>7.8</v>
      </c>
      <c r="E109" s="47">
        <v>0</v>
      </c>
      <c r="F109" s="47">
        <f>D109*E109</f>
        <v>0</v>
      </c>
      <c r="G109" s="35"/>
      <c r="H109" s="35"/>
      <c r="I109" s="87"/>
      <c r="J109" s="35"/>
      <c r="K109" s="47"/>
      <c r="L109" s="57"/>
    </row>
    <row r="110" spans="1:12" s="74" customFormat="1" ht="25.5" outlineLevel="2" x14ac:dyDescent="0.2">
      <c r="A110" s="39"/>
      <c r="B110" s="1"/>
      <c r="C110" s="1"/>
      <c r="D110" s="68"/>
      <c r="E110" s="53"/>
      <c r="F110" s="53"/>
      <c r="G110" s="1" t="s">
        <v>141</v>
      </c>
      <c r="H110" s="11" t="s">
        <v>14</v>
      </c>
      <c r="I110" s="44">
        <v>1.05</v>
      </c>
      <c r="J110" s="15">
        <f>_xlfn.CEILING.MATH(I110*D109)</f>
        <v>9</v>
      </c>
      <c r="K110" s="53">
        <v>0</v>
      </c>
      <c r="L110" s="54">
        <f>J110*K110</f>
        <v>0</v>
      </c>
    </row>
    <row r="111" spans="1:12" s="74" customFormat="1" ht="25.5" outlineLevel="1" x14ac:dyDescent="0.2">
      <c r="A111" s="38">
        <v>8</v>
      </c>
      <c r="B111" s="34" t="s">
        <v>142</v>
      </c>
      <c r="C111" s="34" t="s">
        <v>16</v>
      </c>
      <c r="D111" s="85">
        <v>4.24</v>
      </c>
      <c r="E111" s="47">
        <v>0</v>
      </c>
      <c r="F111" s="47">
        <f>D111*E111</f>
        <v>0</v>
      </c>
      <c r="G111" s="35"/>
      <c r="H111" s="35"/>
      <c r="I111" s="87"/>
      <c r="J111" s="35"/>
      <c r="K111" s="47"/>
      <c r="L111" s="57"/>
    </row>
    <row r="112" spans="1:12" s="74" customFormat="1" ht="38.25" outlineLevel="2" x14ac:dyDescent="0.2">
      <c r="A112" s="39"/>
      <c r="B112" s="1"/>
      <c r="C112" s="1"/>
      <c r="D112" s="68"/>
      <c r="E112" s="53"/>
      <c r="F112" s="53"/>
      <c r="G112" s="1" t="s">
        <v>143</v>
      </c>
      <c r="H112" s="11" t="s">
        <v>16</v>
      </c>
      <c r="I112" s="44">
        <v>1.05</v>
      </c>
      <c r="J112" s="15">
        <f>_xlfn.CEILING.MATH(I112*D111)</f>
        <v>5</v>
      </c>
      <c r="K112" s="53">
        <v>0</v>
      </c>
      <c r="L112" s="54">
        <f>J112*K112</f>
        <v>0</v>
      </c>
    </row>
    <row r="113" spans="1:12" s="74" customFormat="1" ht="12.75" outlineLevel="2" collapsed="1" x14ac:dyDescent="0.2">
      <c r="A113" s="39"/>
      <c r="B113" s="1"/>
      <c r="C113" s="1"/>
      <c r="D113" s="3"/>
      <c r="E113" s="58"/>
      <c r="F113" s="58"/>
      <c r="G113" s="8" t="s">
        <v>135</v>
      </c>
      <c r="H113" s="9" t="s">
        <v>14</v>
      </c>
      <c r="I113" s="96"/>
      <c r="J113" s="36">
        <v>2</v>
      </c>
      <c r="K113" s="58">
        <v>0</v>
      </c>
      <c r="L113" s="59">
        <f>J113*K113</f>
        <v>0</v>
      </c>
    </row>
    <row r="114" spans="1:12" s="37" customFormat="1" ht="13.5" outlineLevel="1" thickBot="1" x14ac:dyDescent="0.25">
      <c r="A114" s="152" t="s">
        <v>41</v>
      </c>
      <c r="B114" s="153"/>
      <c r="C114" s="153"/>
      <c r="D114" s="153"/>
      <c r="E114" s="108" t="s">
        <v>23</v>
      </c>
      <c r="F114" s="111"/>
      <c r="G114" s="40"/>
      <c r="H114" s="40"/>
      <c r="I114" s="41"/>
      <c r="J114" s="41"/>
      <c r="K114" s="60"/>
      <c r="L114" s="61"/>
    </row>
    <row r="115" spans="1:12" s="74" customFormat="1" ht="12.75" outlineLevel="1" x14ac:dyDescent="0.2">
      <c r="A115" s="37"/>
      <c r="B115" s="37"/>
      <c r="C115" s="37"/>
      <c r="D115" s="37"/>
      <c r="E115" s="102"/>
      <c r="F115" s="102"/>
      <c r="G115" s="37"/>
      <c r="H115" s="37"/>
      <c r="I115" s="37"/>
      <c r="J115" s="37"/>
      <c r="K115" s="102"/>
      <c r="L115" s="102"/>
    </row>
    <row r="116" spans="1:12" s="118" customFormat="1" ht="13.5" thickBot="1" x14ac:dyDescent="0.25">
      <c r="A116" s="120"/>
      <c r="B116" s="121"/>
      <c r="I116" s="122"/>
    </row>
    <row r="117" spans="1:12" s="13" customFormat="1" ht="12.75" customHeight="1" x14ac:dyDescent="0.2">
      <c r="A117" s="169" t="s">
        <v>233</v>
      </c>
      <c r="B117" s="170"/>
      <c r="C117" s="170"/>
      <c r="D117" s="170"/>
      <c r="E117" s="170"/>
      <c r="F117" s="170"/>
      <c r="G117" s="170"/>
      <c r="H117" s="170"/>
      <c r="I117" s="170"/>
      <c r="J117" s="170"/>
      <c r="K117" s="170"/>
      <c r="L117" s="171"/>
    </row>
    <row r="118" spans="1:12" s="118" customFormat="1" ht="15.75" customHeight="1" thickBot="1" x14ac:dyDescent="0.25">
      <c r="A118" s="172"/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4"/>
    </row>
    <row r="119" spans="1:12" s="13" customFormat="1" ht="38.25" outlineLevel="1" x14ac:dyDescent="0.2">
      <c r="A119" s="48" t="s">
        <v>1</v>
      </c>
      <c r="B119" s="49" t="s">
        <v>2</v>
      </c>
      <c r="C119" s="49" t="s">
        <v>3</v>
      </c>
      <c r="D119" s="49" t="s">
        <v>4</v>
      </c>
      <c r="E119" s="49" t="s">
        <v>5</v>
      </c>
      <c r="F119" s="49" t="s">
        <v>6</v>
      </c>
      <c r="G119" s="49" t="s">
        <v>7</v>
      </c>
      <c r="H119" s="49" t="s">
        <v>3</v>
      </c>
      <c r="I119" s="49" t="s">
        <v>8</v>
      </c>
      <c r="J119" s="49" t="s">
        <v>4</v>
      </c>
      <c r="K119" s="49" t="s">
        <v>5</v>
      </c>
      <c r="L119" s="50" t="s">
        <v>6</v>
      </c>
    </row>
    <row r="120" spans="1:12" s="13" customFormat="1" ht="12.75" outlineLevel="1" x14ac:dyDescent="0.2">
      <c r="A120" s="4">
        <v>1</v>
      </c>
      <c r="B120" s="2" t="s">
        <v>204</v>
      </c>
      <c r="C120" s="2" t="s">
        <v>16</v>
      </c>
      <c r="D120" s="69">
        <v>24</v>
      </c>
      <c r="E120" s="47">
        <v>0</v>
      </c>
      <c r="F120" s="47">
        <f>D120*E120</f>
        <v>0</v>
      </c>
      <c r="G120" s="7"/>
      <c r="H120" s="7"/>
      <c r="I120" s="7"/>
      <c r="J120" s="7"/>
      <c r="K120" s="7"/>
      <c r="L120" s="20"/>
    </row>
    <row r="121" spans="1:12" s="13" customFormat="1" ht="12.75" outlineLevel="2" x14ac:dyDescent="0.2">
      <c r="A121" s="5"/>
      <c r="B121" s="51"/>
      <c r="C121" s="51"/>
      <c r="D121" s="103"/>
      <c r="E121" s="103"/>
      <c r="F121" s="103"/>
      <c r="G121" s="55" t="s">
        <v>205</v>
      </c>
      <c r="H121" s="56" t="s">
        <v>14</v>
      </c>
      <c r="I121" s="103"/>
      <c r="J121" s="116">
        <v>8</v>
      </c>
      <c r="K121" s="58">
        <v>0</v>
      </c>
      <c r="L121" s="59">
        <f>J121*K121</f>
        <v>0</v>
      </c>
    </row>
    <row r="122" spans="1:12" s="13" customFormat="1" ht="12.75" outlineLevel="2" x14ac:dyDescent="0.2">
      <c r="A122" s="5"/>
      <c r="B122" s="51"/>
      <c r="C122" s="51"/>
      <c r="D122" s="103"/>
      <c r="E122" s="103"/>
      <c r="F122" s="103"/>
      <c r="G122" s="55" t="s">
        <v>206</v>
      </c>
      <c r="H122" s="56" t="s">
        <v>14</v>
      </c>
      <c r="I122" s="103"/>
      <c r="J122" s="116">
        <v>7</v>
      </c>
      <c r="K122" s="58">
        <v>0</v>
      </c>
      <c r="L122" s="59">
        <f t="shared" ref="L122:L124" si="4">J122*K122</f>
        <v>0</v>
      </c>
    </row>
    <row r="123" spans="1:12" s="13" customFormat="1" ht="12.75" outlineLevel="2" x14ac:dyDescent="0.2">
      <c r="A123" s="5"/>
      <c r="B123" s="51"/>
      <c r="C123" s="51"/>
      <c r="D123" s="103"/>
      <c r="E123" s="103"/>
      <c r="F123" s="103"/>
      <c r="G123" s="55" t="s">
        <v>207</v>
      </c>
      <c r="H123" s="56" t="s">
        <v>14</v>
      </c>
      <c r="I123" s="103"/>
      <c r="J123" s="116">
        <v>56</v>
      </c>
      <c r="K123" s="58">
        <v>0</v>
      </c>
      <c r="L123" s="59">
        <f t="shared" si="4"/>
        <v>0</v>
      </c>
    </row>
    <row r="124" spans="1:12" s="13" customFormat="1" ht="12.75" outlineLevel="2" x14ac:dyDescent="0.2">
      <c r="A124" s="5"/>
      <c r="B124" s="51"/>
      <c r="C124" s="51"/>
      <c r="D124" s="103"/>
      <c r="E124" s="103"/>
      <c r="F124" s="103"/>
      <c r="G124" s="55" t="s">
        <v>208</v>
      </c>
      <c r="H124" s="56" t="s">
        <v>14</v>
      </c>
      <c r="I124" s="103"/>
      <c r="J124" s="116">
        <v>2</v>
      </c>
      <c r="K124" s="58">
        <v>0</v>
      </c>
      <c r="L124" s="59">
        <f t="shared" si="4"/>
        <v>0</v>
      </c>
    </row>
    <row r="125" spans="1:12" s="13" customFormat="1" ht="12.75" outlineLevel="2" x14ac:dyDescent="0.2">
      <c r="A125" s="5"/>
      <c r="B125" s="51"/>
      <c r="C125" s="51"/>
      <c r="D125" s="94"/>
      <c r="E125" s="94"/>
      <c r="F125" s="94"/>
      <c r="G125" s="51" t="s">
        <v>152</v>
      </c>
      <c r="H125" s="52" t="s">
        <v>18</v>
      </c>
      <c r="I125" s="115">
        <v>0.02</v>
      </c>
      <c r="J125" s="115">
        <f>_xlfn.CEILING.MATH(D120*I125)</f>
        <v>1</v>
      </c>
      <c r="K125" s="53">
        <v>0</v>
      </c>
      <c r="L125" s="54">
        <f>J125*K125</f>
        <v>0</v>
      </c>
    </row>
    <row r="126" spans="1:12" s="13" customFormat="1" ht="12.75" outlineLevel="1" x14ac:dyDescent="0.2">
      <c r="A126" s="4">
        <v>2</v>
      </c>
      <c r="B126" s="2" t="s">
        <v>209</v>
      </c>
      <c r="C126" s="2" t="s">
        <v>14</v>
      </c>
      <c r="D126" s="114">
        <v>4</v>
      </c>
      <c r="E126" s="47">
        <v>0</v>
      </c>
      <c r="F126" s="47">
        <f>D126*E126</f>
        <v>0</v>
      </c>
      <c r="G126" s="7"/>
      <c r="H126" s="7"/>
      <c r="I126" s="7"/>
      <c r="J126" s="7"/>
      <c r="K126" s="47"/>
      <c r="L126" s="57"/>
    </row>
    <row r="127" spans="1:12" s="13" customFormat="1" ht="12.75" outlineLevel="2" x14ac:dyDescent="0.2">
      <c r="A127" s="5"/>
      <c r="B127" s="51"/>
      <c r="C127" s="51"/>
      <c r="D127" s="94"/>
      <c r="E127" s="94"/>
      <c r="F127" s="94"/>
      <c r="G127" s="51" t="s">
        <v>210</v>
      </c>
      <c r="H127" s="52" t="s">
        <v>14</v>
      </c>
      <c r="I127" s="115">
        <v>1</v>
      </c>
      <c r="J127" s="115">
        <f>D126*I127</f>
        <v>4</v>
      </c>
      <c r="K127" s="53">
        <v>0</v>
      </c>
      <c r="L127" s="54">
        <f>J127*K127</f>
        <v>0</v>
      </c>
    </row>
    <row r="128" spans="1:12" s="13" customFormat="1" ht="12.75" outlineLevel="2" x14ac:dyDescent="0.2">
      <c r="A128" s="5"/>
      <c r="B128" s="51"/>
      <c r="C128" s="51"/>
      <c r="D128" s="94"/>
      <c r="E128" s="94"/>
      <c r="F128" s="94"/>
      <c r="G128" s="51" t="s">
        <v>211</v>
      </c>
      <c r="H128" s="52" t="s">
        <v>14</v>
      </c>
      <c r="I128" s="115">
        <v>4</v>
      </c>
      <c r="J128" s="115">
        <f>D126*I128</f>
        <v>16</v>
      </c>
      <c r="K128" s="53">
        <v>0</v>
      </c>
      <c r="L128" s="54">
        <f t="shared" ref="L128:L131" si="5">J128*K128</f>
        <v>0</v>
      </c>
    </row>
    <row r="129" spans="1:12" s="13" customFormat="1" ht="12.75" outlineLevel="2" x14ac:dyDescent="0.2">
      <c r="A129" s="5"/>
      <c r="B129" s="51"/>
      <c r="C129" s="51"/>
      <c r="D129" s="94"/>
      <c r="E129" s="94"/>
      <c r="F129" s="94"/>
      <c r="G129" s="51" t="s">
        <v>212</v>
      </c>
      <c r="H129" s="52" t="s">
        <v>14</v>
      </c>
      <c r="I129" s="115">
        <v>1</v>
      </c>
      <c r="J129" s="115">
        <f>D126</f>
        <v>4</v>
      </c>
      <c r="K129" s="53">
        <v>0</v>
      </c>
      <c r="L129" s="54">
        <f t="shared" si="5"/>
        <v>0</v>
      </c>
    </row>
    <row r="130" spans="1:12" s="13" customFormat="1" ht="12.75" outlineLevel="2" x14ac:dyDescent="0.2">
      <c r="A130" s="5"/>
      <c r="B130" s="51"/>
      <c r="C130" s="51"/>
      <c r="D130" s="94"/>
      <c r="E130" s="94"/>
      <c r="F130" s="94"/>
      <c r="G130" s="51" t="s">
        <v>213</v>
      </c>
      <c r="H130" s="52" t="s">
        <v>14</v>
      </c>
      <c r="I130" s="115">
        <v>3</v>
      </c>
      <c r="J130" s="115">
        <f>D126*I130</f>
        <v>12</v>
      </c>
      <c r="K130" s="53">
        <v>0</v>
      </c>
      <c r="L130" s="54">
        <f t="shared" si="5"/>
        <v>0</v>
      </c>
    </row>
    <row r="131" spans="1:12" s="13" customFormat="1" ht="12.75" outlineLevel="2" x14ac:dyDescent="0.2">
      <c r="A131" s="5"/>
      <c r="B131" s="51"/>
      <c r="C131" s="51"/>
      <c r="D131" s="94"/>
      <c r="E131" s="94"/>
      <c r="F131" s="94"/>
      <c r="G131" s="51" t="s">
        <v>152</v>
      </c>
      <c r="H131" s="52" t="s">
        <v>18</v>
      </c>
      <c r="I131" s="115">
        <v>0.09</v>
      </c>
      <c r="J131" s="115">
        <f>_xlfn.CEILING.MATH(D126*I131)</f>
        <v>1</v>
      </c>
      <c r="K131" s="53">
        <v>0</v>
      </c>
      <c r="L131" s="54">
        <f t="shared" si="5"/>
        <v>0</v>
      </c>
    </row>
    <row r="132" spans="1:12" s="14" customFormat="1" ht="13.5" outlineLevel="1" thickBot="1" x14ac:dyDescent="0.25">
      <c r="A132" s="175" t="s">
        <v>41</v>
      </c>
      <c r="B132" s="176"/>
      <c r="C132" s="176"/>
      <c r="D132" s="176"/>
      <c r="E132" s="21" t="s">
        <v>23</v>
      </c>
      <c r="F132" s="22"/>
      <c r="G132" s="22"/>
      <c r="H132" s="22"/>
      <c r="I132" s="23"/>
      <c r="J132" s="23"/>
      <c r="K132" s="23"/>
      <c r="L132" s="123"/>
    </row>
    <row r="133" spans="1:12" s="118" customFormat="1" ht="12.75" outlineLevel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5" spans="1:12" s="74" customFormat="1" ht="14.25" outlineLevel="1" x14ac:dyDescent="0.2">
      <c r="A135" s="37"/>
      <c r="B135" s="160" t="s">
        <v>61</v>
      </c>
      <c r="C135" s="160"/>
      <c r="D135" s="160"/>
      <c r="E135" s="160"/>
      <c r="F135" s="160"/>
      <c r="G135" s="37"/>
      <c r="H135" s="37"/>
      <c r="I135" s="37"/>
      <c r="J135" s="37"/>
      <c r="K135" s="102"/>
      <c r="L135" s="105">
        <f>SUM(F9:F47)++SUM(F53:F87)+SUM(F93:F114)+SUM(F120:F131)</f>
        <v>0</v>
      </c>
    </row>
    <row r="136" spans="1:12" s="74" customFormat="1" ht="14.25" outlineLevel="1" x14ac:dyDescent="0.2">
      <c r="A136" s="37"/>
      <c r="B136" s="160" t="s">
        <v>67</v>
      </c>
      <c r="C136" s="160"/>
      <c r="D136" s="160"/>
      <c r="E136" s="160"/>
      <c r="F136" s="160"/>
      <c r="G136" s="37"/>
      <c r="H136" s="37"/>
      <c r="I136" s="37"/>
      <c r="J136" s="37"/>
      <c r="K136" s="102"/>
      <c r="L136" s="105">
        <f>SUM(L9:L46)+SUM(L53:L87)+SUM(L93:L114)+SUM(L120:L131)-L137</f>
        <v>0</v>
      </c>
    </row>
    <row r="137" spans="1:12" s="117" customFormat="1" ht="14.25" outlineLevel="1" x14ac:dyDescent="0.2">
      <c r="A137" s="37"/>
      <c r="B137" s="160" t="s">
        <v>68</v>
      </c>
      <c r="C137" s="160"/>
      <c r="D137" s="160"/>
      <c r="E137" s="160"/>
      <c r="F137" s="160"/>
      <c r="G137" s="37"/>
      <c r="H137" s="37"/>
      <c r="I137" s="37"/>
      <c r="J137" s="37"/>
      <c r="K137" s="102"/>
      <c r="L137" s="105">
        <f>L21+L36</f>
        <v>0</v>
      </c>
    </row>
  </sheetData>
  <mergeCells count="13">
    <mergeCell ref="A50:L51"/>
    <mergeCell ref="A88:D88"/>
    <mergeCell ref="B135:F135"/>
    <mergeCell ref="B136:F136"/>
    <mergeCell ref="A117:L118"/>
    <mergeCell ref="A132:D132"/>
    <mergeCell ref="B137:F137"/>
    <mergeCell ref="A114:D114"/>
    <mergeCell ref="A3:L3"/>
    <mergeCell ref="A4:L4"/>
    <mergeCell ref="A7:L8"/>
    <mergeCell ref="A47:D47"/>
    <mergeCell ref="A91:L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Работы нулевого цикла</vt:lpstr>
      <vt:lpstr>Каркас</vt:lpstr>
      <vt:lpstr>Кровля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2019-08-30T15:40:17Z</dcterms:modified>
</cp:coreProperties>
</file>