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 tabRatio="679"/>
  </bookViews>
  <sheets>
    <sheet name="ТЗ фундамент " sheetId="3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33" l="1"/>
  <c r="L23" i="33"/>
  <c r="K16" i="33"/>
  <c r="K17" i="33"/>
  <c r="K18" i="33"/>
  <c r="K19" i="33"/>
  <c r="K10" i="33"/>
  <c r="K11" i="33"/>
  <c r="K12" i="33"/>
  <c r="K13" i="33"/>
  <c r="K14" i="33"/>
  <c r="K15" i="33"/>
  <c r="K7" i="33"/>
  <c r="K8" i="33"/>
  <c r="K9" i="33"/>
  <c r="K6" i="33"/>
  <c r="L26" i="33" l="1"/>
  <c r="L25" i="33"/>
  <c r="L22" i="33"/>
  <c r="I5" i="33" l="1"/>
  <c r="B16" i="33" l="1"/>
  <c r="E16" i="33" l="1"/>
  <c r="I16" i="33" s="1"/>
  <c r="B15" i="33"/>
  <c r="B11" i="33"/>
  <c r="F11" i="33" s="1"/>
  <c r="I11" i="33" s="1"/>
  <c r="B10" i="33"/>
  <c r="E10" i="33" s="1"/>
  <c r="I10" i="33" s="1"/>
  <c r="E9" i="33"/>
  <c r="F9" i="33" s="1"/>
  <c r="I9" i="33" s="1"/>
  <c r="C9" i="33"/>
  <c r="B9" i="33"/>
  <c r="E7" i="33"/>
  <c r="F7" i="33" s="1"/>
  <c r="I7" i="33" s="1"/>
  <c r="E6" i="33"/>
  <c r="I6" i="33" s="1"/>
  <c r="G18" i="33" l="1"/>
  <c r="I18" i="33" s="1"/>
  <c r="E15" i="33"/>
  <c r="F15" i="33" s="1"/>
  <c r="I15" i="33" s="1"/>
  <c r="I8" i="33"/>
  <c r="I14" i="33"/>
  <c r="I13" i="33"/>
  <c r="I12" i="33"/>
  <c r="B17" i="33"/>
  <c r="F17" i="33" s="1"/>
  <c r="I17" i="33" s="1"/>
  <c r="I20" i="33" l="1"/>
  <c r="I19" i="33"/>
  <c r="I21" i="33"/>
</calcChain>
</file>

<file path=xl/sharedStrings.xml><?xml version="1.0" encoding="utf-8"?>
<sst xmlns="http://schemas.openxmlformats.org/spreadsheetml/2006/main" count="59" uniqueCount="35">
  <si>
    <t>м3</t>
  </si>
  <si>
    <t>т.</t>
  </si>
  <si>
    <t>колич.</t>
  </si>
  <si>
    <t>Рабочих дней</t>
  </si>
  <si>
    <t>Срок выполнения</t>
  </si>
  <si>
    <t>м</t>
  </si>
  <si>
    <t>а</t>
  </si>
  <si>
    <t>b</t>
  </si>
  <si>
    <t>h</t>
  </si>
  <si>
    <t>S</t>
  </si>
  <si>
    <t>м2</t>
  </si>
  <si>
    <t>V</t>
  </si>
  <si>
    <t>N</t>
  </si>
  <si>
    <t>шт.</t>
  </si>
  <si>
    <t>ед. изм.</t>
  </si>
  <si>
    <t>Всего</t>
  </si>
  <si>
    <t>Стоимость с НДС</t>
  </si>
  <si>
    <t>За единицу</t>
  </si>
  <si>
    <t>Опалубка (ламинированая фанера)</t>
  </si>
  <si>
    <t>Брус 100х50</t>
  </si>
  <si>
    <t>Прогрев бетона (оборудование,  подключение, обслуживание)</t>
  </si>
  <si>
    <t>Устройство пятки  фундамента h=300mm</t>
  </si>
  <si>
    <r>
      <t xml:space="preserve">Замок пружинный </t>
    </r>
    <r>
      <rPr>
        <sz val="11"/>
        <rFont val="Times New Roman"/>
        <family val="1"/>
        <charset val="204"/>
      </rPr>
      <t>Ø</t>
    </r>
    <r>
      <rPr>
        <i/>
        <sz val="11"/>
        <rFont val="Calibri"/>
        <family val="2"/>
        <charset val="204"/>
      </rPr>
      <t>8</t>
    </r>
  </si>
  <si>
    <t>Выполнение бетонной подготовки</t>
  </si>
  <si>
    <t>Всего работа:</t>
  </si>
  <si>
    <t>Всего опалубка:</t>
  </si>
  <si>
    <t>Всего прогрев:</t>
  </si>
  <si>
    <t>Итого с НДС:</t>
  </si>
  <si>
    <t>Выравнивание и уплотнение основания траншеи</t>
  </si>
  <si>
    <t>Устройство стенки фундамента h=1350mm, b=400mm</t>
  </si>
  <si>
    <r>
      <t xml:space="preserve">Устройство траншеи ленточного фундамента. Разработка грунта </t>
    </r>
    <r>
      <rPr>
        <b/>
        <u/>
        <sz val="11"/>
        <color theme="1"/>
        <rFont val="Calibri"/>
        <family val="2"/>
        <charset val="204"/>
        <scheme val="minor"/>
      </rPr>
      <t>вручную</t>
    </r>
  </si>
  <si>
    <t>Бетон C20/25 (материал заказчика)</t>
  </si>
  <si>
    <t>Арматура (материал заказчика)</t>
  </si>
  <si>
    <t>Сроки, дней:</t>
  </si>
  <si>
    <t xml:space="preserve">Устройство ленточного ЖБ фундамента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</si>
</sst>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\ _₴_-;\-* #,##0\ _₴_-;_-* &quot;-&quot;??\ _₴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name val="Calibri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0" fillId="0" borderId="0" xfId="0" applyNumberFormat="1"/>
    <xf numFmtId="0" fontId="5" fillId="0" borderId="0" xfId="0" applyFont="1"/>
    <xf numFmtId="0" fontId="1" fillId="0" borderId="0" xfId="0" applyFont="1"/>
    <xf numFmtId="0" fontId="4" fillId="0" borderId="0" xfId="0" applyFont="1"/>
    <xf numFmtId="165" fontId="4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165" fontId="2" fillId="0" borderId="12" xfId="0" applyNumberFormat="1" applyFont="1" applyBorder="1"/>
    <xf numFmtId="165" fontId="0" fillId="5" borderId="7" xfId="0" applyNumberFormat="1" applyFill="1" applyBorder="1"/>
    <xf numFmtId="165" fontId="0" fillId="5" borderId="9" xfId="0" applyNumberFormat="1" applyFill="1" applyBorder="1"/>
    <xf numFmtId="165" fontId="0" fillId="4" borderId="9" xfId="0" applyNumberFormat="1" applyFill="1" applyBorder="1"/>
    <xf numFmtId="0" fontId="3" fillId="2" borderId="1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5" fontId="10" fillId="2" borderId="9" xfId="0" applyNumberFormat="1" applyFont="1" applyFill="1" applyBorder="1"/>
    <xf numFmtId="165" fontId="0" fillId="6" borderId="7" xfId="0" applyNumberForma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" fontId="4" fillId="2" borderId="1" xfId="0" applyNumberFormat="1" applyFont="1" applyFill="1" applyBorder="1" applyAlignment="1">
      <alignment horizontal="center" vertical="center"/>
    </xf>
    <xf numFmtId="165" fontId="1" fillId="7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164" fontId="12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right" indent="5"/>
    </xf>
    <xf numFmtId="0" fontId="11" fillId="0" borderId="11" xfId="0" applyFont="1" applyBorder="1" applyAlignment="1">
      <alignment horizontal="right" indent="5"/>
    </xf>
    <xf numFmtId="165" fontId="6" fillId="3" borderId="2" xfId="0" applyNumberFormat="1" applyFont="1" applyFill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right" indent="5"/>
    </xf>
    <xf numFmtId="0" fontId="0" fillId="6" borderId="6" xfId="0" applyFill="1" applyBorder="1" applyAlignment="1">
      <alignment horizontal="right" indent="5"/>
    </xf>
    <xf numFmtId="0" fontId="0" fillId="5" borderId="5" xfId="0" applyFill="1" applyBorder="1" applyAlignment="1">
      <alignment horizontal="right" indent="5"/>
    </xf>
    <xf numFmtId="0" fontId="0" fillId="5" borderId="6" xfId="0" applyFill="1" applyBorder="1" applyAlignment="1">
      <alignment horizontal="right" indent="5"/>
    </xf>
    <xf numFmtId="0" fontId="10" fillId="2" borderId="8" xfId="0" applyFont="1" applyFill="1" applyBorder="1" applyAlignment="1">
      <alignment horizontal="right" indent="5"/>
    </xf>
    <xf numFmtId="0" fontId="10" fillId="2" borderId="1" xfId="0" applyFont="1" applyFill="1" applyBorder="1" applyAlignment="1">
      <alignment horizontal="right" indent="5"/>
    </xf>
    <xf numFmtId="0" fontId="0" fillId="5" borderId="8" xfId="0" applyFill="1" applyBorder="1" applyAlignment="1">
      <alignment horizontal="right" indent="5"/>
    </xf>
    <xf numFmtId="0" fontId="0" fillId="5" borderId="1" xfId="0" applyFill="1" applyBorder="1" applyAlignment="1">
      <alignment horizontal="right" indent="5"/>
    </xf>
    <xf numFmtId="0" fontId="0" fillId="4" borderId="8" xfId="0" applyFill="1" applyBorder="1" applyAlignment="1">
      <alignment horizontal="right" indent="5"/>
    </xf>
    <xf numFmtId="0" fontId="0" fillId="4" borderId="1" xfId="0" applyFill="1" applyBorder="1" applyAlignment="1">
      <alignment horizontal="right" indent="5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K6" sqref="K6"/>
    </sheetView>
  </sheetViews>
  <sheetFormatPr defaultRowHeight="15" outlineLevelCol="1" x14ac:dyDescent="0.25"/>
  <cols>
    <col min="1" max="1" width="42.85546875" customWidth="1"/>
    <col min="2" max="7" width="5.7109375" customWidth="1" outlineLevel="1"/>
    <col min="8" max="8" width="6" customWidth="1"/>
    <col min="9" max="9" width="8.42578125" customWidth="1"/>
    <col min="10" max="10" width="13" style="2" customWidth="1"/>
    <col min="11" max="11" width="13.42578125" style="2" customWidth="1"/>
    <col min="12" max="12" width="14.140625" customWidth="1"/>
    <col min="13" max="13" width="9.85546875" bestFit="1" customWidth="1"/>
  </cols>
  <sheetData>
    <row r="1" spans="1:12" x14ac:dyDescent="0.25">
      <c r="A1" s="37" t="s">
        <v>34</v>
      </c>
      <c r="B1" s="37" t="s">
        <v>6</v>
      </c>
      <c r="C1" s="37" t="s">
        <v>7</v>
      </c>
      <c r="D1" s="37" t="s">
        <v>8</v>
      </c>
      <c r="E1" s="37" t="s">
        <v>9</v>
      </c>
      <c r="F1" s="37" t="s">
        <v>11</v>
      </c>
      <c r="G1" s="37" t="s">
        <v>12</v>
      </c>
      <c r="H1" s="37" t="s">
        <v>14</v>
      </c>
      <c r="I1" s="55" t="s">
        <v>2</v>
      </c>
      <c r="J1" s="53" t="s">
        <v>16</v>
      </c>
      <c r="K1" s="53"/>
      <c r="L1" s="37" t="s">
        <v>4</v>
      </c>
    </row>
    <row r="2" spans="1:12" x14ac:dyDescent="0.25">
      <c r="A2" s="54"/>
      <c r="B2" s="38"/>
      <c r="C2" s="38"/>
      <c r="D2" s="38"/>
      <c r="E2" s="38"/>
      <c r="F2" s="38"/>
      <c r="G2" s="38"/>
      <c r="H2" s="54"/>
      <c r="I2" s="56"/>
      <c r="J2" s="53"/>
      <c r="K2" s="53"/>
      <c r="L2" s="38"/>
    </row>
    <row r="3" spans="1:12" ht="15" customHeight="1" x14ac:dyDescent="0.25">
      <c r="A3" s="54"/>
      <c r="B3" s="37" t="s">
        <v>5</v>
      </c>
      <c r="C3" s="37" t="s">
        <v>5</v>
      </c>
      <c r="D3" s="37" t="s">
        <v>5</v>
      </c>
      <c r="E3" s="37" t="s">
        <v>10</v>
      </c>
      <c r="F3" s="37" t="s">
        <v>0</v>
      </c>
      <c r="G3" s="37" t="s">
        <v>13</v>
      </c>
      <c r="H3" s="54"/>
      <c r="I3" s="56"/>
      <c r="J3" s="41" t="s">
        <v>17</v>
      </c>
      <c r="K3" s="41" t="s">
        <v>15</v>
      </c>
      <c r="L3" s="57" t="s">
        <v>3</v>
      </c>
    </row>
    <row r="4" spans="1:12" x14ac:dyDescent="0.25">
      <c r="A4" s="54"/>
      <c r="B4" s="38"/>
      <c r="C4" s="38"/>
      <c r="D4" s="38"/>
      <c r="E4" s="38"/>
      <c r="F4" s="38"/>
      <c r="G4" s="38"/>
      <c r="H4" s="38"/>
      <c r="I4" s="56"/>
      <c r="J4" s="42"/>
      <c r="K4" s="42"/>
      <c r="L4" s="55"/>
    </row>
    <row r="5" spans="1:12" ht="32.25" customHeight="1" x14ac:dyDescent="0.25">
      <c r="A5" s="21" t="s">
        <v>30</v>
      </c>
      <c r="B5" s="22"/>
      <c r="C5" s="22"/>
      <c r="D5" s="22"/>
      <c r="E5" s="22"/>
      <c r="F5" s="22">
        <v>244</v>
      </c>
      <c r="G5" s="22"/>
      <c r="H5" s="22" t="s">
        <v>0</v>
      </c>
      <c r="I5" s="23">
        <f>F5</f>
        <v>244</v>
      </c>
      <c r="J5" s="31">
        <v>150</v>
      </c>
      <c r="K5" s="31">
        <f>J5*I5</f>
        <v>36600</v>
      </c>
      <c r="L5" s="31"/>
    </row>
    <row r="6" spans="1:12" ht="29.25" customHeight="1" x14ac:dyDescent="0.25">
      <c r="A6" s="21" t="s">
        <v>28</v>
      </c>
      <c r="B6" s="22"/>
      <c r="C6" s="22"/>
      <c r="D6" s="22"/>
      <c r="E6" s="22">
        <f>73*1.05</f>
        <v>76.650000000000006</v>
      </c>
      <c r="F6" s="22"/>
      <c r="G6" s="22"/>
      <c r="H6" s="22" t="s">
        <v>10</v>
      </c>
      <c r="I6" s="24">
        <f>E6</f>
        <v>76.650000000000006</v>
      </c>
      <c r="J6" s="31">
        <v>20</v>
      </c>
      <c r="K6" s="31">
        <f>J6*I6</f>
        <v>1533</v>
      </c>
      <c r="L6" s="31"/>
    </row>
    <row r="7" spans="1:12" ht="15" customHeight="1" x14ac:dyDescent="0.25">
      <c r="A7" s="25" t="s">
        <v>23</v>
      </c>
      <c r="B7" s="22"/>
      <c r="C7" s="22"/>
      <c r="D7" s="22">
        <v>0.1</v>
      </c>
      <c r="E7" s="22">
        <f>(2.87+7.9)*0.64+(9.86+9.29)*0.9+(7.4+8.3)*1.2+9.01*1.54+1.55*1.5*2+(62.57+24.18+27.96)*0.1</f>
        <v>72.964199999999991</v>
      </c>
      <c r="F7" s="24">
        <f>D7*E7</f>
        <v>7.2964199999999995</v>
      </c>
      <c r="G7" s="22"/>
      <c r="H7" s="22" t="s">
        <v>0</v>
      </c>
      <c r="I7" s="24">
        <f>F7</f>
        <v>7.2964199999999995</v>
      </c>
      <c r="J7" s="31">
        <v>300</v>
      </c>
      <c r="K7" s="31">
        <f t="shared" ref="K7:K19" si="0">J7*I7</f>
        <v>2188.9259999999999</v>
      </c>
      <c r="L7" s="31"/>
    </row>
    <row r="8" spans="1:12" s="14" customFormat="1" x14ac:dyDescent="0.25">
      <c r="A8" s="12" t="s">
        <v>31</v>
      </c>
      <c r="B8" s="1"/>
      <c r="C8" s="1"/>
      <c r="D8" s="1"/>
      <c r="E8" s="1"/>
      <c r="F8" s="1"/>
      <c r="G8" s="1"/>
      <c r="H8" s="1" t="s">
        <v>0</v>
      </c>
      <c r="I8" s="13">
        <f>I7*1.03</f>
        <v>7.5153125999999997</v>
      </c>
      <c r="J8" s="31"/>
      <c r="K8" s="31">
        <f t="shared" si="0"/>
        <v>0</v>
      </c>
      <c r="L8" s="31"/>
    </row>
    <row r="9" spans="1:12" ht="15" customHeight="1" x14ac:dyDescent="0.25">
      <c r="A9" s="25" t="s">
        <v>21</v>
      </c>
      <c r="B9" s="22">
        <f>2.87+7.9+9.86+9.29+7.4+8.3+9.01+1.55</f>
        <v>56.18</v>
      </c>
      <c r="C9" s="22">
        <f>19.28+10.48+5.98+9.85+2.88+9.83</f>
        <v>58.300000000000004</v>
      </c>
      <c r="D9" s="22">
        <v>0.3</v>
      </c>
      <c r="E9" s="22">
        <f>(2.87+7.9)*0.64+(9.86+9.29)*0.9+(7.4+8.3)*1.2+9.01*1.54+1.55*1.5*2</f>
        <v>61.493199999999995</v>
      </c>
      <c r="F9" s="22">
        <f>D9*E9</f>
        <v>18.447959999999998</v>
      </c>
      <c r="G9" s="22"/>
      <c r="H9" s="22" t="s">
        <v>0</v>
      </c>
      <c r="I9" s="24">
        <f>F9</f>
        <v>18.447959999999998</v>
      </c>
      <c r="J9" s="31">
        <v>800</v>
      </c>
      <c r="K9" s="31">
        <f t="shared" si="0"/>
        <v>14758.367999999999</v>
      </c>
      <c r="L9" s="31"/>
    </row>
    <row r="10" spans="1:12" s="5" customFormat="1" x14ac:dyDescent="0.25">
      <c r="A10" s="26" t="s">
        <v>18</v>
      </c>
      <c r="B10" s="27">
        <f>62.57+24.18+27.96</f>
        <v>114.71000000000001</v>
      </c>
      <c r="C10" s="27"/>
      <c r="D10" s="27">
        <v>0.3</v>
      </c>
      <c r="E10" s="27">
        <f>B10*D10</f>
        <v>34.413000000000004</v>
      </c>
      <c r="F10" s="27"/>
      <c r="G10" s="27"/>
      <c r="H10" s="27" t="s">
        <v>10</v>
      </c>
      <c r="I10" s="28">
        <f>E10*1.05</f>
        <v>36.133650000000003</v>
      </c>
      <c r="J10" s="31"/>
      <c r="K10" s="31">
        <f t="shared" si="0"/>
        <v>0</v>
      </c>
      <c r="L10" s="31"/>
    </row>
    <row r="11" spans="1:12" s="5" customFormat="1" x14ac:dyDescent="0.25">
      <c r="A11" s="26" t="s">
        <v>19</v>
      </c>
      <c r="B11" s="27">
        <f>62.57+24.18+27.96</f>
        <v>114.71000000000001</v>
      </c>
      <c r="C11" s="27"/>
      <c r="D11" s="29"/>
      <c r="E11" s="27"/>
      <c r="F11" s="27">
        <f>B11*2*0.1*0.05</f>
        <v>1.1471000000000002</v>
      </c>
      <c r="G11" s="27"/>
      <c r="H11" s="27" t="s">
        <v>0</v>
      </c>
      <c r="I11" s="28">
        <f>F11*1.05</f>
        <v>1.2044550000000003</v>
      </c>
      <c r="J11" s="31"/>
      <c r="K11" s="31">
        <f t="shared" si="0"/>
        <v>0</v>
      </c>
      <c r="L11" s="31"/>
    </row>
    <row r="12" spans="1:12" s="5" customFormat="1" ht="32.25" customHeight="1" x14ac:dyDescent="0.25">
      <c r="A12" s="32" t="s">
        <v>20</v>
      </c>
      <c r="B12" s="33"/>
      <c r="C12" s="33"/>
      <c r="D12" s="34"/>
      <c r="E12" s="33"/>
      <c r="F12" s="33"/>
      <c r="G12" s="33"/>
      <c r="H12" s="33" t="s">
        <v>0</v>
      </c>
      <c r="I12" s="35">
        <f>I9</f>
        <v>18.447959999999998</v>
      </c>
      <c r="J12" s="31"/>
      <c r="K12" s="31">
        <f t="shared" si="0"/>
        <v>0</v>
      </c>
      <c r="L12" s="31"/>
    </row>
    <row r="13" spans="1:12" s="14" customFormat="1" x14ac:dyDescent="0.25">
      <c r="A13" s="12" t="s">
        <v>31</v>
      </c>
      <c r="B13" s="1"/>
      <c r="C13" s="1"/>
      <c r="D13" s="1"/>
      <c r="E13" s="1"/>
      <c r="F13" s="1"/>
      <c r="G13" s="1"/>
      <c r="H13" s="1" t="s">
        <v>0</v>
      </c>
      <c r="I13" s="13">
        <f>I9*1.03</f>
        <v>19.0013988</v>
      </c>
      <c r="J13" s="31"/>
      <c r="K13" s="31">
        <f t="shared" si="0"/>
        <v>0</v>
      </c>
      <c r="L13" s="31"/>
    </row>
    <row r="14" spans="1:12" s="3" customFormat="1" x14ac:dyDescent="0.25">
      <c r="A14" s="12" t="s">
        <v>32</v>
      </c>
      <c r="B14" s="1"/>
      <c r="C14" s="1"/>
      <c r="D14" s="1"/>
      <c r="E14" s="1"/>
      <c r="F14" s="1"/>
      <c r="G14" s="1"/>
      <c r="H14" s="15" t="s">
        <v>1</v>
      </c>
      <c r="I14" s="16">
        <f>0.08*I9</f>
        <v>1.4758367999999999</v>
      </c>
      <c r="J14" s="31"/>
      <c r="K14" s="31">
        <f t="shared" si="0"/>
        <v>0</v>
      </c>
      <c r="L14" s="31"/>
    </row>
    <row r="15" spans="1:12" ht="15" customHeight="1" x14ac:dyDescent="0.25">
      <c r="A15" s="25" t="s">
        <v>29</v>
      </c>
      <c r="B15" s="22">
        <f>18.84+23.7+10.35+7.71+0.9*2</f>
        <v>62.4</v>
      </c>
      <c r="C15" s="22">
        <v>0.4</v>
      </c>
      <c r="D15" s="22">
        <v>1.35</v>
      </c>
      <c r="E15" s="22">
        <f>B15*D15</f>
        <v>84.240000000000009</v>
      </c>
      <c r="F15" s="22">
        <f>E15*C15</f>
        <v>33.696000000000005</v>
      </c>
      <c r="G15" s="22"/>
      <c r="H15" s="22" t="s">
        <v>0</v>
      </c>
      <c r="I15" s="24">
        <f>F15</f>
        <v>33.696000000000005</v>
      </c>
      <c r="J15" s="31">
        <v>800</v>
      </c>
      <c r="K15" s="31">
        <f t="shared" si="0"/>
        <v>26956.800000000003</v>
      </c>
      <c r="L15" s="31"/>
    </row>
    <row r="16" spans="1:12" s="5" customFormat="1" x14ac:dyDescent="0.25">
      <c r="A16" s="26" t="s">
        <v>18</v>
      </c>
      <c r="B16" s="27">
        <f>30.27+4.69+25.21+25.72+32.5+2*2</f>
        <v>122.39</v>
      </c>
      <c r="C16" s="27"/>
      <c r="D16" s="27">
        <v>1.35</v>
      </c>
      <c r="E16" s="27">
        <f>B16*D16</f>
        <v>165.22650000000002</v>
      </c>
      <c r="F16" s="27"/>
      <c r="G16" s="27"/>
      <c r="H16" s="27" t="s">
        <v>10</v>
      </c>
      <c r="I16" s="28">
        <f>E16*1.05</f>
        <v>173.48782500000002</v>
      </c>
      <c r="J16" s="31"/>
      <c r="K16" s="31">
        <f t="shared" si="0"/>
        <v>0</v>
      </c>
      <c r="L16" s="31"/>
    </row>
    <row r="17" spans="1:14" s="5" customFormat="1" x14ac:dyDescent="0.25">
      <c r="A17" s="26" t="s">
        <v>19</v>
      </c>
      <c r="B17" s="27">
        <f>B16*10+(B16/0.6+4)*2</f>
        <v>1639.8666666666668</v>
      </c>
      <c r="C17" s="27"/>
      <c r="D17" s="29"/>
      <c r="E17" s="27"/>
      <c r="F17" s="27">
        <f>0.05*0.1*B17</f>
        <v>8.1993333333333354</v>
      </c>
      <c r="G17" s="27"/>
      <c r="H17" s="27" t="s">
        <v>0</v>
      </c>
      <c r="I17" s="28">
        <f>F17*1.05</f>
        <v>8.6093000000000028</v>
      </c>
      <c r="J17" s="31"/>
      <c r="K17" s="31">
        <f t="shared" si="0"/>
        <v>0</v>
      </c>
      <c r="L17" s="31"/>
    </row>
    <row r="18" spans="1:14" s="5" customFormat="1" x14ac:dyDescent="0.25">
      <c r="A18" s="26" t="s">
        <v>22</v>
      </c>
      <c r="B18" s="27"/>
      <c r="C18" s="27"/>
      <c r="D18" s="29"/>
      <c r="E18" s="27"/>
      <c r="F18" s="27"/>
      <c r="G18" s="27">
        <f>B15*4</f>
        <v>249.6</v>
      </c>
      <c r="H18" s="27" t="s">
        <v>13</v>
      </c>
      <c r="I18" s="30">
        <f>G18</f>
        <v>249.6</v>
      </c>
      <c r="J18" s="31"/>
      <c r="K18" s="31">
        <f t="shared" si="0"/>
        <v>0</v>
      </c>
      <c r="L18" s="31"/>
    </row>
    <row r="19" spans="1:14" s="5" customFormat="1" ht="32.25" customHeight="1" x14ac:dyDescent="0.25">
      <c r="A19" s="32" t="s">
        <v>20</v>
      </c>
      <c r="B19" s="33"/>
      <c r="C19" s="33"/>
      <c r="D19" s="34"/>
      <c r="E19" s="33"/>
      <c r="F19" s="33"/>
      <c r="G19" s="33"/>
      <c r="H19" s="33" t="s">
        <v>0</v>
      </c>
      <c r="I19" s="35">
        <f>I15</f>
        <v>33.696000000000005</v>
      </c>
      <c r="J19" s="31">
        <v>150</v>
      </c>
      <c r="K19" s="31">
        <f t="shared" si="0"/>
        <v>5054.4000000000005</v>
      </c>
      <c r="L19" s="31"/>
      <c r="M19" s="6"/>
      <c r="N19" s="6"/>
    </row>
    <row r="20" spans="1:14" s="14" customFormat="1" x14ac:dyDescent="0.25">
      <c r="A20" s="12" t="s">
        <v>31</v>
      </c>
      <c r="B20" s="1"/>
      <c r="C20" s="1"/>
      <c r="D20" s="1"/>
      <c r="E20" s="1"/>
      <c r="F20" s="1"/>
      <c r="G20" s="1"/>
      <c r="H20" s="1" t="s">
        <v>0</v>
      </c>
      <c r="I20" s="13">
        <f>I15*1.03</f>
        <v>34.706880000000005</v>
      </c>
      <c r="J20" s="31"/>
      <c r="K20" s="31"/>
      <c r="L20" s="31"/>
    </row>
    <row r="21" spans="1:14" s="3" customFormat="1" ht="15.75" thickBot="1" x14ac:dyDescent="0.3">
      <c r="A21" s="12" t="s">
        <v>32</v>
      </c>
      <c r="B21" s="1"/>
      <c r="C21" s="1"/>
      <c r="D21" s="1"/>
      <c r="E21" s="1"/>
      <c r="F21" s="1"/>
      <c r="G21" s="7"/>
      <c r="H21" s="17" t="s">
        <v>1</v>
      </c>
      <c r="I21" s="18">
        <f>0.08*I15</f>
        <v>2.6956800000000003</v>
      </c>
      <c r="J21" s="31"/>
      <c r="K21" s="31"/>
      <c r="L21" s="31"/>
    </row>
    <row r="22" spans="1:14" ht="15.75" thickBot="1" x14ac:dyDescent="0.3">
      <c r="A22" s="36"/>
      <c r="B22" s="36"/>
      <c r="C22" s="36"/>
      <c r="D22" s="36"/>
      <c r="E22" s="36"/>
      <c r="G22" s="43" t="s">
        <v>33</v>
      </c>
      <c r="H22" s="44"/>
      <c r="I22" s="44"/>
      <c r="J22" s="44"/>
      <c r="K22" s="44"/>
      <c r="L22" s="20">
        <f>SUM(L5:L21)</f>
        <v>0</v>
      </c>
    </row>
    <row r="23" spans="1:14" x14ac:dyDescent="0.25">
      <c r="G23" s="45" t="s">
        <v>24</v>
      </c>
      <c r="H23" s="46"/>
      <c r="I23" s="46"/>
      <c r="J23" s="46"/>
      <c r="K23" s="46"/>
      <c r="L23" s="9">
        <f>K15+K9+K7+K6+K5+K19</f>
        <v>87091.494000000006</v>
      </c>
    </row>
    <row r="24" spans="1:14" x14ac:dyDescent="0.25">
      <c r="G24" s="47"/>
      <c r="H24" s="48"/>
      <c r="I24" s="48"/>
      <c r="J24" s="48"/>
      <c r="K24" s="48"/>
      <c r="L24" s="19"/>
    </row>
    <row r="25" spans="1:14" x14ac:dyDescent="0.25">
      <c r="G25" s="49" t="s">
        <v>25</v>
      </c>
      <c r="H25" s="50"/>
      <c r="I25" s="50"/>
      <c r="J25" s="50"/>
      <c r="K25" s="50"/>
      <c r="L25" s="10">
        <f>K18+K17+K16+K11+K10</f>
        <v>0</v>
      </c>
    </row>
    <row r="26" spans="1:14" x14ac:dyDescent="0.25">
      <c r="G26" s="51" t="s">
        <v>26</v>
      </c>
      <c r="H26" s="52"/>
      <c r="I26" s="52"/>
      <c r="J26" s="52"/>
      <c r="K26" s="52"/>
      <c r="L26" s="11">
        <f>K19+K12</f>
        <v>5054.4000000000005</v>
      </c>
    </row>
    <row r="27" spans="1:14" s="4" customFormat="1" ht="15.75" thickBot="1" x14ac:dyDescent="0.3">
      <c r="A27"/>
      <c r="B27"/>
      <c r="C27"/>
      <c r="D27"/>
      <c r="E27"/>
      <c r="G27" s="39" t="s">
        <v>27</v>
      </c>
      <c r="H27" s="40"/>
      <c r="I27" s="40"/>
      <c r="J27" s="40"/>
      <c r="K27" s="40"/>
      <c r="L27" s="8"/>
    </row>
    <row r="29" spans="1:14" ht="29.25" customHeight="1" x14ac:dyDescent="0.25">
      <c r="J29"/>
      <c r="K29"/>
    </row>
    <row r="30" spans="1:14" x14ac:dyDescent="0.25">
      <c r="J30"/>
      <c r="K30"/>
    </row>
    <row r="31" spans="1:14" x14ac:dyDescent="0.25">
      <c r="J31"/>
      <c r="K31"/>
    </row>
    <row r="32" spans="1:14" x14ac:dyDescent="0.25">
      <c r="J32"/>
      <c r="K32"/>
    </row>
  </sheetData>
  <mergeCells count="27">
    <mergeCell ref="G27:K27"/>
    <mergeCell ref="G3:G4"/>
    <mergeCell ref="J3:J4"/>
    <mergeCell ref="K3:K4"/>
    <mergeCell ref="G22:K22"/>
    <mergeCell ref="G23:K23"/>
    <mergeCell ref="G24:K24"/>
    <mergeCell ref="G25:K25"/>
    <mergeCell ref="G26:K26"/>
    <mergeCell ref="H1:H4"/>
    <mergeCell ref="I1:I4"/>
    <mergeCell ref="A22:E22"/>
    <mergeCell ref="L1:L2"/>
    <mergeCell ref="B3:B4"/>
    <mergeCell ref="C3:C4"/>
    <mergeCell ref="D3:D4"/>
    <mergeCell ref="E3:E4"/>
    <mergeCell ref="F3:F4"/>
    <mergeCell ref="B1:B2"/>
    <mergeCell ref="C1:C2"/>
    <mergeCell ref="D1:D2"/>
    <mergeCell ref="E1:E2"/>
    <mergeCell ref="F1:F2"/>
    <mergeCell ref="G1:G2"/>
    <mergeCell ref="J1:K2"/>
    <mergeCell ref="L3:L4"/>
    <mergeCell ref="A1:A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 фундамент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2020-11-12T07:08:40Z</dcterms:modified>
</cp:coreProperties>
</file>