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АЯ ПАПКА\РАБОТА\МАСТЕРС-БУД\Бандеры 30-31\Реализация Бандеры\Подписаные ДЦ и Акты\Кладочные работы\"/>
    </mc:Choice>
  </mc:AlternateContent>
  <bookViews>
    <workbookView xWindow="0" yWindow="0" windowWidth="21570" windowHeight="7980"/>
  </bookViews>
  <sheets>
    <sheet name="тендер" sheetId="9" r:id="rId1"/>
  </sheets>
  <externalReferences>
    <externalReference r:id="rId2"/>
    <externalReference r:id="rId3"/>
  </externalReferences>
  <definedNames>
    <definedName name="_xlnm._FilterDatabase" localSheetId="0" hidden="1">тендер!$A$12:$I$49</definedName>
    <definedName name="DC_Implementation" localSheetId="0">#REF!</definedName>
    <definedName name="DC_Implementation">#REF!</definedName>
    <definedName name="DC_Imprest" localSheetId="0">#REF!</definedName>
    <definedName name="DC_Imprest">#REF!</definedName>
    <definedName name="DC_Payments" localSheetId="0">#REF!</definedName>
    <definedName name="DC_Payments">#REF!</definedName>
    <definedName name="Office_Implementation" localSheetId="0">#REF!</definedName>
    <definedName name="Office_Implementation">#REF!</definedName>
    <definedName name="Office_Imprest" localSheetId="0">#REF!</definedName>
    <definedName name="Office_Imprest">#REF!</definedName>
    <definedName name="Office_MonthNomber">[1]Отчет!$B$243:$C$271</definedName>
    <definedName name="Office_Payments" localSheetId="0">#REF!</definedName>
    <definedName name="Office_Payments">#REF!</definedName>
    <definedName name="Plasa_Implementation" localSheetId="0">#REF!</definedName>
    <definedName name="Plasa_Implementation">#REF!</definedName>
    <definedName name="Plasa_Imprest" localSheetId="0">#REF!</definedName>
    <definedName name="Plasa_Imprest">#REF!</definedName>
    <definedName name="Plasa_Payments" localSheetId="0">#REF!</definedName>
    <definedName name="Plasa_Payments">#REF!</definedName>
    <definedName name="Plasa2_Implementation" localSheetId="0">#REF!</definedName>
    <definedName name="Plasa2_Implementation">#REF!</definedName>
    <definedName name="Plasa2_Imprest" localSheetId="0">#REF!</definedName>
    <definedName name="Plasa2_Imprest">#REF!</definedName>
    <definedName name="Plasa2_Payments" localSheetId="0">#REF!</definedName>
    <definedName name="Plasa2_Payments">#REF!</definedName>
    <definedName name="Коди_витрат" localSheetId="0">[1]Отчет!$B$24:$B$177</definedName>
    <definedName name="Коди_витрат">#REF!</definedName>
    <definedName name="_xlnm.Print_Area" localSheetId="0">тендер!$A$1:$I$75</definedName>
    <definedName name="Отчет_Курсовая_разница">[2]Отчет!$E$6:$S$367</definedName>
    <definedName name="Проекти" localSheetId="0">[1]Отчет!$B$5:$B$19</definedName>
    <definedName name="Проекти">#REF!</definedName>
  </definedNames>
  <calcPr calcId="162913" refMode="R1C1"/>
</workbook>
</file>

<file path=xl/calcChain.xml><?xml version="1.0" encoding="utf-8"?>
<calcChain xmlns="http://schemas.openxmlformats.org/spreadsheetml/2006/main">
  <c r="D24" i="9" l="1"/>
  <c r="D20" i="9" l="1"/>
  <c r="D22" i="9" s="1"/>
  <c r="D16" i="9" l="1"/>
  <c r="D18" i="9" s="1"/>
  <c r="H23" i="9"/>
  <c r="F23" i="9"/>
  <c r="D21" i="9"/>
  <c r="H21" i="9" s="1"/>
  <c r="I23" i="9" l="1"/>
  <c r="H22" i="9"/>
  <c r="F22" i="9"/>
  <c r="F20" i="9"/>
  <c r="F21" i="9"/>
  <c r="I21" i="9" s="1"/>
  <c r="H20" i="9"/>
  <c r="I22" i="9" l="1"/>
  <c r="I20" i="9"/>
  <c r="H48" i="9" l="1"/>
  <c r="H49" i="9" s="1"/>
  <c r="I48" i="9"/>
  <c r="I49" i="9" s="1"/>
  <c r="F49" i="9"/>
  <c r="F45" i="9"/>
  <c r="D44" i="9"/>
  <c r="H44" i="9" s="1"/>
  <c r="D43" i="9"/>
  <c r="H43" i="9" s="1"/>
  <c r="H42" i="9"/>
  <c r="F42" i="9"/>
  <c r="D40" i="9"/>
  <c r="H40" i="9" s="1"/>
  <c r="D38" i="9"/>
  <c r="D39" i="9" s="1"/>
  <c r="D34" i="9"/>
  <c r="D36" i="9" s="1"/>
  <c r="D33" i="9"/>
  <c r="H33" i="9" s="1"/>
  <c r="I33" i="9" s="1"/>
  <c r="D32" i="9"/>
  <c r="H32" i="9" s="1"/>
  <c r="I32" i="9" s="1"/>
  <c r="H31" i="9"/>
  <c r="I31" i="9" s="1"/>
  <c r="H30" i="9"/>
  <c r="F30" i="9"/>
  <c r="D28" i="9"/>
  <c r="F28" i="9" s="1"/>
  <c r="H27" i="9"/>
  <c r="F27" i="9"/>
  <c r="H24" i="9"/>
  <c r="H19" i="9"/>
  <c r="F19" i="9"/>
  <c r="D17" i="9"/>
  <c r="F17" i="9" s="1"/>
  <c r="D15" i="9"/>
  <c r="F15" i="9" s="1"/>
  <c r="H14" i="9"/>
  <c r="F14" i="9"/>
  <c r="D29" i="9" l="1"/>
  <c r="H29" i="9" s="1"/>
  <c r="I30" i="9"/>
  <c r="I14" i="9"/>
  <c r="I19" i="9"/>
  <c r="I42" i="9"/>
  <c r="D35" i="9"/>
  <c r="D37" i="9" s="1"/>
  <c r="H37" i="9" s="1"/>
  <c r="I27" i="9"/>
  <c r="F18" i="9"/>
  <c r="H18" i="9"/>
  <c r="H39" i="9"/>
  <c r="F39" i="9"/>
  <c r="H36" i="9"/>
  <c r="F36" i="9"/>
  <c r="F16" i="9"/>
  <c r="H28" i="9"/>
  <c r="I28" i="9" s="1"/>
  <c r="F34" i="9"/>
  <c r="F43" i="9"/>
  <c r="I43" i="9" s="1"/>
  <c r="H16" i="9"/>
  <c r="D25" i="9"/>
  <c r="H34" i="9"/>
  <c r="F38" i="9"/>
  <c r="H15" i="9"/>
  <c r="H17" i="9"/>
  <c r="I17" i="9" s="1"/>
  <c r="F24" i="9"/>
  <c r="I24" i="9" s="1"/>
  <c r="D26" i="9"/>
  <c r="H38" i="9"/>
  <c r="F40" i="9"/>
  <c r="I40" i="9" s="1"/>
  <c r="D41" i="9"/>
  <c r="F44" i="9"/>
  <c r="I44" i="9" s="1"/>
  <c r="F29" i="9" l="1"/>
  <c r="I29" i="9" s="1"/>
  <c r="I34" i="9"/>
  <c r="F35" i="9"/>
  <c r="H35" i="9"/>
  <c r="F37" i="9"/>
  <c r="I37" i="9" s="1"/>
  <c r="I39" i="9"/>
  <c r="I36" i="9"/>
  <c r="H41" i="9"/>
  <c r="F41" i="9"/>
  <c r="I38" i="9"/>
  <c r="I15" i="9"/>
  <c r="I16" i="9"/>
  <c r="H26" i="9"/>
  <c r="F26" i="9"/>
  <c r="H25" i="9"/>
  <c r="F25" i="9"/>
  <c r="I18" i="9"/>
  <c r="F46" i="9" l="1"/>
  <c r="I35" i="9"/>
  <c r="I26" i="9"/>
  <c r="I41" i="9"/>
  <c r="I25" i="9"/>
  <c r="G45" i="9" l="1"/>
  <c r="H45" i="9" s="1"/>
  <c r="I45" i="9" s="1"/>
  <c r="I46" i="9" s="1"/>
  <c r="I51" i="9" s="1"/>
  <c r="F51" i="9"/>
  <c r="I54" i="9" s="1"/>
  <c r="H46" i="9" l="1"/>
  <c r="H51" i="9" s="1"/>
  <c r="I55" i="9" s="1"/>
  <c r="H63" i="9" l="1"/>
  <c r="I59" i="9"/>
  <c r="I60" i="9" l="1"/>
  <c r="I61" i="9" s="1"/>
  <c r="F63" i="9" s="1"/>
</calcChain>
</file>

<file path=xl/sharedStrings.xml><?xml version="1.0" encoding="utf-8"?>
<sst xmlns="http://schemas.openxmlformats.org/spreadsheetml/2006/main" count="103" uniqueCount="73">
  <si>
    <t xml:space="preserve"> </t>
  </si>
  <si>
    <t>м3</t>
  </si>
  <si>
    <t>м2</t>
  </si>
  <si>
    <t>кг</t>
  </si>
  <si>
    <t>л</t>
  </si>
  <si>
    <t>шт</t>
  </si>
  <si>
    <t xml:space="preserve">Примітка:1 Для виконання будівельних робіт Замовник надає точку приєднання 300кВт </t>
  </si>
  <si>
    <t>2.В ціну на матеріал включені транспортні та складскі витрати</t>
  </si>
  <si>
    <t>т</t>
  </si>
  <si>
    <r>
      <rPr>
        <b/>
        <sz val="9"/>
        <rFont val="Times New Roman Cyr"/>
        <charset val="204"/>
      </rPr>
      <t>Найменування об'єкта:</t>
    </r>
    <r>
      <rPr>
        <sz val="9"/>
        <rFont val="Times New Roman Cyr"/>
        <charset val="204"/>
      </rPr>
      <t xml:space="preserve">  Виконання будівельно-монтажних робіт першої черги на об'єкті: Нове будівництво багатоквартирного житлового комплексу з вбудованими групами тимчасового перебування дітей дошкільного віку та паркінгом на просп. Степана Бандери, 30, 30-А в Оболонському районі м. Києва</t>
    </r>
  </si>
  <si>
    <t>на виконання будівельних робіт</t>
  </si>
  <si>
    <t>№ з/п</t>
  </si>
  <si>
    <t>Найменування робiт і витрат</t>
  </si>
  <si>
    <t>Одиниця виміру</t>
  </si>
  <si>
    <t>Кількість</t>
  </si>
  <si>
    <t>Вартість одиниці робіт, грн.</t>
  </si>
  <si>
    <t>Всього:</t>
  </si>
  <si>
    <t>I.</t>
  </si>
  <si>
    <t xml:space="preserve"> Разом прямих витрат по кошторису</t>
  </si>
  <si>
    <t>грн.</t>
  </si>
  <si>
    <t>в тому числi</t>
  </si>
  <si>
    <t>вартiсть робіт</t>
  </si>
  <si>
    <t>вартість матеріалів</t>
  </si>
  <si>
    <t>ІV</t>
  </si>
  <si>
    <t>V</t>
  </si>
  <si>
    <t xml:space="preserve">Податок на додану вартість  </t>
  </si>
  <si>
    <t>3</t>
  </si>
  <si>
    <t>Всього вартість робіт, грн.</t>
  </si>
  <si>
    <t>Вартість одиниці матеріалів, грн.</t>
  </si>
  <si>
    <t>Всього вартість матеріалів, грн.</t>
  </si>
  <si>
    <t>Загалом робіт і матеріалів, грн.</t>
  </si>
  <si>
    <t>Влаштування горизонтальної прокладної гідроізоляції</t>
  </si>
  <si>
    <t>мп</t>
  </si>
  <si>
    <t>Руберойд ЭПП 2,5 15м.кв. (Техноніколь)</t>
  </si>
  <si>
    <t>Бетонний блок 90мм типу CБ-ПР-Ц-Р-390.90.188-М100-F25</t>
  </si>
  <si>
    <t>Бетонний блок 190мм типу СБ-ПР-Ц-Р-390.190.188-М100-F50</t>
  </si>
  <si>
    <t>Суміш для кладки SILTEK M-3</t>
  </si>
  <si>
    <t>Диск алмазний 230мм</t>
  </si>
  <si>
    <t>Виготовлення та монтаж арматурних стрижнів та закладних</t>
  </si>
  <si>
    <t>Арматура д.8 А400С</t>
  </si>
  <si>
    <t>Круг відр 125</t>
  </si>
  <si>
    <t xml:space="preserve">Цегляна кладка </t>
  </si>
  <si>
    <t>Цегла керамічна рядова повнотіла (М125…М150)</t>
  </si>
  <si>
    <t>Монтаж перемичок вагою до 0,3т</t>
  </si>
  <si>
    <t>шт.</t>
  </si>
  <si>
    <t>Перемичка 2ПБи 13-1</t>
  </si>
  <si>
    <t>Перемичка 1ПБи 13-1</t>
  </si>
  <si>
    <t>Перемичка 2ПБ 16-2-П</t>
  </si>
  <si>
    <t>Перемичка 1ПБ 13-1</t>
  </si>
  <si>
    <t>Приготування  кладочного розчину  М100</t>
  </si>
  <si>
    <t>Цемент ПЦ500</t>
  </si>
  <si>
    <t>Пісок</t>
  </si>
  <si>
    <t>Пластифікатор</t>
  </si>
  <si>
    <t>Армування цегляної кладки перегородок через 3 ряди</t>
  </si>
  <si>
    <t>Сітка ВР-І 3мм 50*50</t>
  </si>
  <si>
    <t>Анкерування для армування кладки</t>
  </si>
  <si>
    <t>Арматура д.10 А400С</t>
  </si>
  <si>
    <t>Запінювання прорізу стіна-стеля</t>
  </si>
  <si>
    <t xml:space="preserve">Піна монтажна </t>
  </si>
  <si>
    <t>Влаштування риштувань та підмостей</t>
  </si>
  <si>
    <t>Витратні матеріали</t>
  </si>
  <si>
    <t>компл.</t>
  </si>
  <si>
    <t>3.В розцінку робіт закладено загальновиробничі та адміністративні витрати, всі витратні та супутні матеріали</t>
  </si>
  <si>
    <t>Кладка стін  з бетонного блоку 90мм товщ.</t>
  </si>
  <si>
    <t>Кладка стін  з бетонного блоку 190мм товщ.</t>
  </si>
  <si>
    <r>
      <rPr>
        <b/>
        <sz val="10"/>
        <rFont val="Times New Roman"/>
        <family val="1"/>
        <charset val="204"/>
      </rPr>
      <t xml:space="preserve">Замовник: </t>
    </r>
    <r>
      <rPr>
        <sz val="10"/>
        <rFont val="Times New Roman"/>
        <family val="1"/>
        <charset val="204"/>
      </rPr>
      <t xml:space="preserve"> ТОВ «ВАЛДІС ПЛЮС»</t>
    </r>
  </si>
  <si>
    <r>
      <rPr>
        <b/>
        <sz val="10"/>
        <rFont val="Times New Roman"/>
        <family val="1"/>
        <charset val="204"/>
      </rPr>
      <t xml:space="preserve">Генеральний підрядник: </t>
    </r>
    <r>
      <rPr>
        <sz val="10"/>
        <rFont val="Times New Roman"/>
        <family val="1"/>
        <charset val="204"/>
      </rPr>
      <t xml:space="preserve"> ТОВ "МАСТЕРСБУД"</t>
    </r>
  </si>
  <si>
    <r>
      <rPr>
        <b/>
        <sz val="10"/>
        <rFont val="Times New Roman"/>
        <family val="1"/>
        <charset val="204"/>
      </rPr>
      <t xml:space="preserve">Підрядник: </t>
    </r>
    <r>
      <rPr>
        <sz val="10"/>
        <rFont val="Times New Roman"/>
        <family val="1"/>
        <charset val="204"/>
      </rPr>
      <t xml:space="preserve"> ТОВ "________________________"</t>
    </r>
  </si>
  <si>
    <t>Договірна ціна №___</t>
  </si>
  <si>
    <t>Загальна вартість по кошторису,   грн з ПДВ</t>
  </si>
  <si>
    <t>Разом по кошторису  без ПДВ</t>
  </si>
  <si>
    <t>Мурувальні роботи житлового будинку</t>
  </si>
  <si>
    <t>Мурування із цегли та бетонних блоків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</si>
</sst>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₴_-;\-* #,##0.00\ _₴_-;_-* &quot;-&quot;??\ _₴_-;_-@_-"/>
    <numFmt numFmtId="165" formatCode="_-* #,##0.00_-;\-* #,##0.00_-;_-* &quot;-&quot;??_-;_-@"/>
    <numFmt numFmtId="166" formatCode="#,##0.00_ ;[Red]\-#,##0.00\ "/>
    <numFmt numFmtId="167" formatCode="_-* #,##0.00_-;\-* #,##0.00_-;_-* &quot;-&quot;??_-;_-@_-"/>
    <numFmt numFmtId="168" formatCode="#,##0;\-#,##0;\ \-\ "/>
    <numFmt numFmtId="169" formatCode="#,##0.00;\-#,##0.00;\ \-\ "/>
    <numFmt numFmtId="170" formatCode="#,##0.00_ ;\-#,##0.00\ "/>
    <numFmt numFmtId="171" formatCode="0.0"/>
  </numFmts>
  <fonts count="33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 Cyr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8"/>
      <name val="Times New Roman Cyr"/>
      <charset val="1"/>
    </font>
    <font>
      <sz val="9"/>
      <color indexed="8"/>
      <name val="Times New Roman Cyr"/>
      <charset val="1"/>
    </font>
    <font>
      <sz val="9"/>
      <name val="Times New Roman Cyr"/>
      <charset val="204"/>
    </font>
    <font>
      <b/>
      <sz val="9"/>
      <name val="Times New Roman Cyr"/>
      <charset val="204"/>
    </font>
    <font>
      <sz val="9"/>
      <color indexed="8"/>
      <name val="Times New Roman Cyr"/>
      <charset val="204"/>
    </font>
    <font>
      <b/>
      <sz val="9"/>
      <name val="Times New Roman Cyr"/>
      <charset val="1"/>
    </font>
    <font>
      <sz val="11"/>
      <color theme="1"/>
      <name val="Calibri"/>
      <family val="2"/>
      <charset val="1"/>
      <scheme val="minor"/>
    </font>
    <font>
      <sz val="8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b/>
      <sz val="8"/>
      <name val="Times New Roman Cyr"/>
      <charset val="204"/>
    </font>
    <font>
      <b/>
      <sz val="10"/>
      <name val="Times New Roman Cyr"/>
      <charset val="1"/>
    </font>
    <font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name val="Times New Roman Cyr"/>
      <charset val="1"/>
    </font>
    <font>
      <sz val="11"/>
      <color theme="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164" fontId="21" fillId="0" borderId="0" applyFont="0" applyFill="0" applyBorder="0" applyAlignment="0" applyProtection="0"/>
  </cellStyleXfs>
  <cellXfs count="128">
    <xf numFmtId="0" fontId="0" fillId="0" borderId="0" xfId="0"/>
    <xf numFmtId="0" fontId="16" fillId="0" borderId="0" xfId="10" applyNumberFormat="1" applyFont="1" applyFill="1" applyBorder="1" applyAlignment="1">
      <alignment vertical="center"/>
    </xf>
    <xf numFmtId="0" fontId="5" fillId="0" borderId="0" xfId="12" applyFont="1"/>
    <xf numFmtId="0" fontId="8" fillId="0" borderId="0" xfId="10" applyFont="1" applyAlignment="1">
      <alignment horizontal="right" vertical="center" indent="1"/>
    </xf>
    <xf numFmtId="0" fontId="8" fillId="0" borderId="0" xfId="10" applyFont="1" applyFill="1" applyAlignment="1">
      <alignment vertical="top"/>
    </xf>
    <xf numFmtId="0" fontId="8" fillId="0" borderId="0" xfId="10" applyFont="1" applyAlignment="1">
      <alignment vertical="center"/>
    </xf>
    <xf numFmtId="0" fontId="18" fillId="0" borderId="0" xfId="10" applyNumberFormat="1" applyFont="1" applyFill="1" applyBorder="1" applyAlignment="1">
      <alignment horizontal="right" vertical="center" wrapText="1"/>
    </xf>
    <xf numFmtId="166" fontId="8" fillId="0" borderId="0" xfId="10" applyNumberFormat="1" applyFont="1" applyAlignment="1">
      <alignment horizontal="right"/>
    </xf>
    <xf numFmtId="0" fontId="8" fillId="0" borderId="0" xfId="10" applyFont="1" applyAlignment="1">
      <alignment horizontal="right"/>
    </xf>
    <xf numFmtId="0" fontId="8" fillId="0" borderId="0" xfId="10" applyFont="1" applyFill="1" applyAlignment="1">
      <alignment horizontal="right"/>
    </xf>
    <xf numFmtId="0" fontId="17" fillId="0" borderId="3" xfId="10" applyNumberFormat="1" applyFont="1" applyFill="1" applyBorder="1" applyAlignment="1">
      <alignment horizontal="center" vertical="center" wrapText="1"/>
    </xf>
    <xf numFmtId="0" fontId="11" fillId="0" borderId="3" xfId="10" applyNumberFormat="1" applyFont="1" applyFill="1" applyBorder="1" applyAlignment="1">
      <alignment horizontal="right" vertical="center" wrapText="1" indent="1"/>
    </xf>
    <xf numFmtId="0" fontId="8" fillId="0" borderId="0" xfId="17" applyFont="1"/>
    <xf numFmtId="0" fontId="13" fillId="0" borderId="0" xfId="17" applyFont="1"/>
    <xf numFmtId="0" fontId="24" fillId="0" borderId="0" xfId="20" applyFont="1" applyAlignment="1">
      <alignment horizontal="center" wrapText="1"/>
    </xf>
    <xf numFmtId="0" fontId="15" fillId="5" borderId="2" xfId="17" applyNumberFormat="1" applyFont="1" applyFill="1" applyBorder="1" applyAlignment="1">
      <alignment horizontal="center" vertical="center" wrapText="1"/>
    </xf>
    <xf numFmtId="166" fontId="15" fillId="5" borderId="2" xfId="17" applyNumberFormat="1" applyFont="1" applyFill="1" applyBorder="1" applyAlignment="1">
      <alignment horizontal="center" vertical="center" wrapText="1"/>
    </xf>
    <xf numFmtId="0" fontId="8" fillId="0" borderId="0" xfId="17" applyFont="1" applyAlignment="1">
      <alignment horizontal="center" vertical="center"/>
    </xf>
    <xf numFmtId="0" fontId="8" fillId="0" borderId="0" xfId="17" applyFont="1" applyAlignment="1">
      <alignment horizontal="center"/>
    </xf>
    <xf numFmtId="0" fontId="15" fillId="4" borderId="3" xfId="17" applyNumberFormat="1" applyFont="1" applyFill="1" applyBorder="1" applyAlignment="1">
      <alignment horizontal="center" vertical="center" wrapText="1"/>
    </xf>
    <xf numFmtId="0" fontId="27" fillId="0" borderId="0" xfId="17" applyFont="1" applyFill="1"/>
    <xf numFmtId="0" fontId="28" fillId="0" borderId="0" xfId="17" applyFont="1"/>
    <xf numFmtId="0" fontId="17" fillId="0" borderId="3" xfId="17" applyNumberFormat="1" applyFont="1" applyFill="1" applyBorder="1" applyAlignment="1">
      <alignment horizontal="center" vertical="top" wrapText="1"/>
    </xf>
    <xf numFmtId="0" fontId="17" fillId="0" borderId="3" xfId="17" applyNumberFormat="1" applyFont="1" applyFill="1" applyBorder="1" applyAlignment="1">
      <alignment horizontal="left" vertical="top" wrapText="1"/>
    </xf>
    <xf numFmtId="0" fontId="17" fillId="0" borderId="3" xfId="17" applyNumberFormat="1" applyFont="1" applyFill="1" applyBorder="1" applyAlignment="1">
      <alignment horizontal="center" vertical="center" wrapText="1"/>
    </xf>
    <xf numFmtId="169" fontId="17" fillId="0" borderId="3" xfId="17" applyNumberFormat="1" applyFont="1" applyFill="1" applyBorder="1" applyAlignment="1">
      <alignment horizontal="center" vertical="top" wrapText="1"/>
    </xf>
    <xf numFmtId="170" fontId="17" fillId="0" borderId="3" xfId="17" applyNumberFormat="1" applyFont="1" applyFill="1" applyBorder="1" applyAlignment="1">
      <alignment horizontal="center" vertical="top" wrapText="1"/>
    </xf>
    <xf numFmtId="171" fontId="17" fillId="0" borderId="3" xfId="17" applyNumberFormat="1" applyFont="1" applyFill="1" applyBorder="1" applyAlignment="1">
      <alignment horizontal="center" vertical="center" wrapText="1"/>
    </xf>
    <xf numFmtId="169" fontId="11" fillId="0" borderId="3" xfId="17" applyNumberFormat="1" applyFont="1" applyFill="1" applyBorder="1" applyAlignment="1">
      <alignment horizontal="center" vertical="center" wrapText="1"/>
    </xf>
    <xf numFmtId="170" fontId="11" fillId="0" borderId="3" xfId="17" applyNumberFormat="1" applyFont="1" applyFill="1" applyBorder="1" applyAlignment="1">
      <alignment horizontal="center" vertical="center" wrapText="1"/>
    </xf>
    <xf numFmtId="0" fontId="19" fillId="0" borderId="3" xfId="17" applyNumberFormat="1" applyFont="1" applyFill="1" applyBorder="1" applyAlignment="1">
      <alignment horizontal="center" vertical="center" wrapText="1"/>
    </xf>
    <xf numFmtId="0" fontId="17" fillId="0" borderId="3" xfId="17" applyNumberFormat="1" applyFont="1" applyFill="1" applyBorder="1" applyAlignment="1">
      <alignment horizontal="left" vertical="center" wrapText="1"/>
    </xf>
    <xf numFmtId="4" fontId="17" fillId="0" borderId="3" xfId="17" applyNumberFormat="1" applyFont="1" applyFill="1" applyBorder="1" applyAlignment="1">
      <alignment horizontal="center" vertical="center" wrapText="1"/>
    </xf>
    <xf numFmtId="169" fontId="17" fillId="0" borderId="3" xfId="17" applyNumberFormat="1" applyFont="1" applyFill="1" applyBorder="1" applyAlignment="1">
      <alignment horizontal="center" vertical="center" wrapText="1"/>
    </xf>
    <xf numFmtId="0" fontId="19" fillId="0" borderId="3" xfId="17" applyNumberFormat="1" applyFont="1" applyFill="1" applyBorder="1" applyAlignment="1">
      <alignment horizontal="center" vertical="top" wrapText="1"/>
    </xf>
    <xf numFmtId="2" fontId="19" fillId="0" borderId="3" xfId="17" applyNumberFormat="1" applyFont="1" applyFill="1" applyBorder="1" applyAlignment="1">
      <alignment horizontal="center" vertical="center" wrapText="1"/>
    </xf>
    <xf numFmtId="169" fontId="16" fillId="0" borderId="3" xfId="17" applyNumberFormat="1" applyFont="1" applyFill="1" applyBorder="1" applyAlignment="1">
      <alignment horizontal="center" vertical="center" wrapText="1"/>
    </xf>
    <xf numFmtId="2" fontId="17" fillId="0" borderId="3" xfId="17" applyNumberFormat="1" applyFont="1" applyFill="1" applyBorder="1" applyAlignment="1">
      <alignment horizontal="center" vertical="center" wrapText="1"/>
    </xf>
    <xf numFmtId="169" fontId="11" fillId="0" borderId="3" xfId="17" applyNumberFormat="1" applyFont="1" applyFill="1" applyBorder="1" applyAlignment="1">
      <alignment horizontal="center" vertical="top" wrapText="1"/>
    </xf>
    <xf numFmtId="170" fontId="11" fillId="0" borderId="3" xfId="17" applyNumberFormat="1" applyFont="1" applyFill="1" applyBorder="1" applyAlignment="1">
      <alignment horizontal="center" vertical="top" wrapText="1"/>
    </xf>
    <xf numFmtId="0" fontId="17" fillId="0" borderId="3" xfId="20" applyNumberFormat="1" applyFont="1" applyFill="1" applyBorder="1" applyAlignment="1">
      <alignment horizontal="center" vertical="top" wrapText="1"/>
    </xf>
    <xf numFmtId="0" fontId="17" fillId="0" borderId="3" xfId="20" applyNumberFormat="1" applyFont="1" applyFill="1" applyBorder="1" applyAlignment="1">
      <alignment horizontal="left" vertical="top" wrapText="1"/>
    </xf>
    <xf numFmtId="166" fontId="17" fillId="0" borderId="3" xfId="20" applyNumberFormat="1" applyFont="1" applyFill="1" applyBorder="1" applyAlignment="1">
      <alignment horizontal="center" vertical="top" wrapText="1"/>
    </xf>
    <xf numFmtId="169" fontId="17" fillId="0" borderId="3" xfId="20" applyNumberFormat="1" applyFont="1" applyFill="1" applyBorder="1" applyAlignment="1">
      <alignment horizontal="right" vertical="top" wrapText="1"/>
    </xf>
    <xf numFmtId="170" fontId="17" fillId="0" borderId="3" xfId="20" applyNumberFormat="1" applyFont="1" applyFill="1" applyBorder="1" applyAlignment="1">
      <alignment horizontal="right" vertical="top" wrapText="1"/>
    </xf>
    <xf numFmtId="166" fontId="17" fillId="0" borderId="3" xfId="17" applyNumberFormat="1" applyFont="1" applyFill="1" applyBorder="1" applyAlignment="1">
      <alignment horizontal="center" vertical="top" wrapText="1"/>
    </xf>
    <xf numFmtId="0" fontId="17" fillId="2" borderId="3" xfId="17" applyNumberFormat="1" applyFont="1" applyFill="1" applyBorder="1" applyAlignment="1">
      <alignment horizontal="left" vertical="center" wrapText="1"/>
    </xf>
    <xf numFmtId="0" fontId="15" fillId="0" borderId="3" xfId="17" applyNumberFormat="1" applyFont="1" applyFill="1" applyBorder="1" applyAlignment="1">
      <alignment horizontal="center" vertical="center" wrapText="1"/>
    </xf>
    <xf numFmtId="0" fontId="24" fillId="0" borderId="3" xfId="17" applyNumberFormat="1" applyFont="1" applyFill="1" applyBorder="1" applyAlignment="1">
      <alignment horizontal="right" vertical="center" wrapText="1"/>
    </xf>
    <xf numFmtId="169" fontId="18" fillId="0" borderId="3" xfId="17" applyNumberFormat="1" applyFont="1" applyFill="1" applyBorder="1" applyAlignment="1">
      <alignment horizontal="center" vertical="center" wrapText="1"/>
    </xf>
    <xf numFmtId="0" fontId="29" fillId="0" borderId="3" xfId="17" applyNumberFormat="1" applyFont="1" applyFill="1" applyBorder="1" applyAlignment="1">
      <alignment horizontal="center" vertical="center" wrapText="1"/>
    </xf>
    <xf numFmtId="0" fontId="24" fillId="4" borderId="3" xfId="17" applyNumberFormat="1" applyFont="1" applyFill="1" applyBorder="1" applyAlignment="1">
      <alignment horizontal="center" vertical="center" wrapText="1"/>
    </xf>
    <xf numFmtId="0" fontId="22" fillId="4" borderId="3" xfId="17" applyNumberFormat="1" applyFont="1" applyFill="1" applyBorder="1" applyAlignment="1">
      <alignment horizontal="center" vertical="center" wrapText="1"/>
    </xf>
    <xf numFmtId="166" fontId="15" fillId="4" borderId="3" xfId="17" applyNumberFormat="1" applyFont="1" applyFill="1" applyBorder="1" applyAlignment="1">
      <alignment horizontal="center" vertical="center" wrapText="1"/>
    </xf>
    <xf numFmtId="169" fontId="11" fillId="4" borderId="3" xfId="17" applyNumberFormat="1" applyFont="1" applyFill="1" applyBorder="1" applyAlignment="1">
      <alignment horizontal="center" vertical="center" wrapText="1"/>
    </xf>
    <xf numFmtId="170" fontId="11" fillId="4" borderId="3" xfId="17" applyNumberFormat="1" applyFont="1" applyFill="1" applyBorder="1" applyAlignment="1">
      <alignment horizontal="center" vertical="center" wrapText="1"/>
    </xf>
    <xf numFmtId="0" fontId="17" fillId="0" borderId="3" xfId="10" applyNumberFormat="1" applyFont="1" applyFill="1" applyBorder="1" applyAlignment="1">
      <alignment horizontal="left" vertical="top" wrapText="1"/>
    </xf>
    <xf numFmtId="0" fontId="17" fillId="0" borderId="6" xfId="10" applyNumberFormat="1" applyFont="1" applyFill="1" applyBorder="1" applyAlignment="1">
      <alignment horizontal="right" vertical="center" wrapText="1" indent="1"/>
    </xf>
    <xf numFmtId="169" fontId="11" fillId="0" borderId="3" xfId="10" applyNumberFormat="1" applyFont="1" applyFill="1" applyBorder="1" applyAlignment="1">
      <alignment horizontal="right" vertical="center" wrapText="1" indent="1"/>
    </xf>
    <xf numFmtId="169" fontId="17" fillId="0" borderId="3" xfId="10" applyNumberFormat="1" applyFont="1" applyFill="1" applyBorder="1" applyAlignment="1">
      <alignment horizontal="right" vertical="center" wrapText="1" indent="1"/>
    </xf>
    <xf numFmtId="170" fontId="11" fillId="0" borderId="3" xfId="10" applyNumberFormat="1" applyFont="1" applyFill="1" applyBorder="1" applyAlignment="1">
      <alignment horizontal="right" vertical="center" wrapText="1" indent="1"/>
    </xf>
    <xf numFmtId="166" fontId="15" fillId="0" borderId="3" xfId="17" applyNumberFormat="1" applyFont="1" applyFill="1" applyBorder="1" applyAlignment="1">
      <alignment horizontal="center" vertical="center" wrapText="1"/>
    </xf>
    <xf numFmtId="0" fontId="25" fillId="0" borderId="3" xfId="17" applyNumberFormat="1" applyFont="1" applyFill="1" applyBorder="1" applyAlignment="1">
      <alignment horizontal="center" vertical="center" wrapText="1"/>
    </xf>
    <xf numFmtId="0" fontId="11" fillId="0" borderId="3" xfId="17" applyNumberFormat="1" applyFont="1" applyFill="1" applyBorder="1" applyAlignment="1">
      <alignment horizontal="center" vertical="center" wrapText="1"/>
    </xf>
    <xf numFmtId="166" fontId="25" fillId="0" borderId="3" xfId="17" applyNumberFormat="1" applyFont="1" applyFill="1" applyBorder="1" applyAlignment="1">
      <alignment horizontal="center" vertical="center" wrapText="1"/>
    </xf>
    <xf numFmtId="0" fontId="11" fillId="0" borderId="3" xfId="20" applyFont="1" applyBorder="1" applyAlignment="1">
      <alignment horizontal="center" vertical="center" wrapText="1"/>
    </xf>
    <xf numFmtId="0" fontId="11" fillId="0" borderId="3" xfId="20" applyFont="1" applyBorder="1" applyAlignment="1">
      <alignment horizontal="left" vertical="center" wrapText="1"/>
    </xf>
    <xf numFmtId="168" fontId="11" fillId="0" borderId="3" xfId="20" applyNumberFormat="1" applyFont="1" applyBorder="1" applyAlignment="1">
      <alignment horizontal="center" vertical="center" wrapText="1"/>
    </xf>
    <xf numFmtId="0" fontId="11" fillId="0" borderId="3" xfId="20" applyFont="1" applyBorder="1" applyAlignment="1">
      <alignment horizontal="center" vertical="center"/>
    </xf>
    <xf numFmtId="166" fontId="11" fillId="0" borderId="3" xfId="20" applyNumberFormat="1" applyFont="1" applyBorder="1" applyAlignment="1">
      <alignment horizontal="center" vertical="center"/>
    </xf>
    <xf numFmtId="0" fontId="11" fillId="0" borderId="3" xfId="17" applyNumberFormat="1" applyFont="1" applyFill="1" applyBorder="1" applyAlignment="1">
      <alignment horizontal="left" vertical="top" wrapText="1"/>
    </xf>
    <xf numFmtId="0" fontId="17" fillId="0" borderId="3" xfId="20" applyFont="1" applyBorder="1" applyAlignment="1">
      <alignment horizontal="center" vertical="center" wrapText="1"/>
    </xf>
    <xf numFmtId="166" fontId="17" fillId="0" borderId="3" xfId="20" applyNumberFormat="1" applyFont="1" applyBorder="1" applyAlignment="1">
      <alignment horizontal="center" vertical="center" wrapText="1"/>
    </xf>
    <xf numFmtId="169" fontId="17" fillId="0" borderId="3" xfId="20" applyNumberFormat="1" applyFont="1" applyBorder="1" applyAlignment="1">
      <alignment horizontal="center" vertical="center" wrapText="1"/>
    </xf>
    <xf numFmtId="170" fontId="17" fillId="0" borderId="3" xfId="20" applyNumberFormat="1" applyFont="1" applyBorder="1" applyAlignment="1">
      <alignment horizontal="center" vertical="center" wrapText="1"/>
    </xf>
    <xf numFmtId="166" fontId="8" fillId="0" borderId="3" xfId="17" applyNumberFormat="1" applyFont="1" applyBorder="1" applyAlignment="1">
      <alignment horizontal="center" vertical="center"/>
    </xf>
    <xf numFmtId="0" fontId="8" fillId="0" borderId="3" xfId="17" applyFont="1" applyBorder="1" applyAlignment="1">
      <alignment horizontal="center" vertical="center"/>
    </xf>
    <xf numFmtId="4" fontId="11" fillId="0" borderId="3" xfId="17" quotePrefix="1" applyNumberFormat="1" applyFont="1" applyFill="1" applyBorder="1" applyAlignment="1">
      <alignment horizontal="center" vertical="center" wrapText="1"/>
    </xf>
    <xf numFmtId="4" fontId="11" fillId="0" borderId="3" xfId="17" applyNumberFormat="1" applyFont="1" applyFill="1" applyBorder="1" applyAlignment="1">
      <alignment horizontal="center" vertical="center" wrapText="1"/>
    </xf>
    <xf numFmtId="0" fontId="16" fillId="0" borderId="3" xfId="17" applyNumberFormat="1" applyFont="1" applyFill="1" applyBorder="1" applyAlignment="1">
      <alignment horizontal="center" vertical="center" wrapText="1"/>
    </xf>
    <xf numFmtId="10" fontId="11" fillId="0" borderId="3" xfId="17" applyNumberFormat="1" applyFont="1" applyFill="1" applyBorder="1" applyAlignment="1">
      <alignment horizontal="center" vertical="top" wrapText="1"/>
    </xf>
    <xf numFmtId="166" fontId="8" fillId="0" borderId="3" xfId="17" applyNumberFormat="1" applyFont="1" applyFill="1" applyBorder="1" applyAlignment="1">
      <alignment horizontal="center" vertical="center"/>
    </xf>
    <xf numFmtId="0" fontId="8" fillId="0" borderId="3" xfId="17" applyFont="1" applyFill="1" applyBorder="1" applyAlignment="1">
      <alignment horizontal="center" vertical="center"/>
    </xf>
    <xf numFmtId="9" fontId="15" fillId="0" borderId="3" xfId="17" applyNumberFormat="1" applyFont="1" applyFill="1" applyBorder="1" applyAlignment="1">
      <alignment horizontal="center" vertical="center" wrapText="1"/>
    </xf>
    <xf numFmtId="0" fontId="11" fillId="0" borderId="3" xfId="17" applyNumberFormat="1" applyFont="1" applyFill="1" applyBorder="1" applyAlignment="1">
      <alignment horizontal="center" vertical="center"/>
    </xf>
    <xf numFmtId="0" fontId="26" fillId="0" borderId="3" xfId="17" applyNumberFormat="1" applyFont="1" applyFill="1" applyBorder="1" applyAlignment="1">
      <alignment horizontal="left" vertical="top" wrapText="1"/>
    </xf>
    <xf numFmtId="4" fontId="20" fillId="0" borderId="3" xfId="17" applyNumberFormat="1" applyFont="1" applyFill="1" applyBorder="1" applyAlignment="1">
      <alignment horizontal="center" vertical="center" wrapText="1"/>
    </xf>
    <xf numFmtId="168" fontId="11" fillId="0" borderId="3" xfId="17" applyNumberFormat="1" applyFont="1" applyFill="1" applyBorder="1" applyAlignment="1">
      <alignment horizontal="center" vertical="center" wrapText="1"/>
    </xf>
    <xf numFmtId="0" fontId="11" fillId="0" borderId="3" xfId="17" applyNumberFormat="1" applyFont="1" applyFill="1" applyBorder="1" applyAlignment="1">
      <alignment horizontal="center"/>
    </xf>
    <xf numFmtId="166" fontId="11" fillId="0" borderId="3" xfId="17" applyNumberFormat="1" applyFont="1" applyFill="1" applyBorder="1" applyAlignment="1">
      <alignment horizontal="center"/>
    </xf>
    <xf numFmtId="168" fontId="11" fillId="0" borderId="3" xfId="17" applyNumberFormat="1" applyFont="1" applyFill="1" applyBorder="1" applyAlignment="1">
      <alignment horizontal="center" vertical="top" wrapText="1"/>
    </xf>
    <xf numFmtId="0" fontId="8" fillId="0" borderId="0" xfId="17" applyFont="1" applyFill="1" applyAlignment="1">
      <alignment vertical="top"/>
    </xf>
    <xf numFmtId="0" fontId="8" fillId="0" borderId="0" xfId="17" applyFont="1" applyAlignment="1">
      <alignment vertical="center"/>
    </xf>
    <xf numFmtId="0" fontId="8" fillId="0" borderId="0" xfId="17" applyNumberFormat="1" applyFont="1" applyAlignment="1">
      <alignment horizontal="center"/>
    </xf>
    <xf numFmtId="166" fontId="8" fillId="0" borderId="0" xfId="17" applyNumberFormat="1" applyFont="1" applyAlignment="1">
      <alignment horizontal="center"/>
    </xf>
    <xf numFmtId="3" fontId="30" fillId="0" borderId="0" xfId="17" applyNumberFormat="1" applyFont="1" applyAlignment="1">
      <alignment horizontal="center"/>
    </xf>
    <xf numFmtId="0" fontId="30" fillId="0" borderId="0" xfId="17" applyFont="1" applyAlignment="1">
      <alignment horizontal="center"/>
    </xf>
    <xf numFmtId="0" fontId="8" fillId="0" borderId="0" xfId="17" applyFont="1" applyFill="1" applyAlignment="1">
      <alignment horizontal="center"/>
    </xf>
    <xf numFmtId="0" fontId="8" fillId="0" borderId="0" xfId="17" applyFont="1" applyFill="1" applyAlignment="1">
      <alignment vertical="center"/>
    </xf>
    <xf numFmtId="0" fontId="8" fillId="0" borderId="0" xfId="17" applyNumberFormat="1" applyFont="1" applyAlignment="1">
      <alignment horizontal="center" vertical="center"/>
    </xf>
    <xf numFmtId="169" fontId="17" fillId="3" borderId="3" xfId="17" applyNumberFormat="1" applyFont="1" applyFill="1" applyBorder="1" applyAlignment="1">
      <alignment horizontal="center" vertical="top" wrapText="1"/>
    </xf>
    <xf numFmtId="169" fontId="17" fillId="3" borderId="3" xfId="17" applyNumberFormat="1" applyFont="1" applyFill="1" applyBorder="1" applyAlignment="1">
      <alignment horizontal="center" vertical="center" wrapText="1"/>
    </xf>
    <xf numFmtId="166" fontId="17" fillId="3" borderId="3" xfId="20" applyNumberFormat="1" applyFont="1" applyFill="1" applyBorder="1" applyAlignment="1">
      <alignment horizontal="center" vertical="top" wrapText="1"/>
    </xf>
    <xf numFmtId="166" fontId="17" fillId="3" borderId="3" xfId="17" applyNumberFormat="1" applyFont="1" applyFill="1" applyBorder="1" applyAlignment="1">
      <alignment horizontal="center" vertical="top" wrapText="1"/>
    </xf>
    <xf numFmtId="169" fontId="11" fillId="3" borderId="3" xfId="17" applyNumberFormat="1" applyFont="1" applyFill="1" applyBorder="1" applyAlignment="1">
      <alignment horizontal="center" vertical="center" wrapText="1"/>
    </xf>
    <xf numFmtId="169" fontId="17" fillId="3" borderId="3" xfId="20" applyNumberFormat="1" applyFont="1" applyFill="1" applyBorder="1" applyAlignment="1">
      <alignment horizontal="center" vertical="center" wrapText="1"/>
    </xf>
    <xf numFmtId="169" fontId="17" fillId="3" borderId="3" xfId="20" applyNumberFormat="1" applyFont="1" applyFill="1" applyBorder="1" applyAlignment="1">
      <alignment horizontal="center" vertical="top" wrapText="1"/>
    </xf>
    <xf numFmtId="170" fontId="11" fillId="3" borderId="3" xfId="17" applyNumberFormat="1" applyFont="1" applyFill="1" applyBorder="1" applyAlignment="1">
      <alignment horizontal="center" vertical="top" wrapText="1"/>
    </xf>
    <xf numFmtId="169" fontId="11" fillId="3" borderId="3" xfId="17" applyNumberFormat="1" applyFont="1" applyFill="1" applyBorder="1" applyAlignment="1">
      <alignment horizontal="center" vertical="top" wrapText="1"/>
    </xf>
    <xf numFmtId="0" fontId="11" fillId="0" borderId="0" xfId="20" applyFont="1" applyAlignment="1">
      <alignment horizontal="left" vertical="center" wrapText="1"/>
    </xf>
    <xf numFmtId="0" fontId="11" fillId="0" borderId="0" xfId="20" applyFont="1" applyAlignment="1">
      <alignment horizontal="center" vertical="center" wrapText="1"/>
    </xf>
    <xf numFmtId="0" fontId="11" fillId="0" borderId="0" xfId="20" applyFont="1" applyAlignment="1">
      <alignment vertical="center" wrapText="1"/>
    </xf>
    <xf numFmtId="49" fontId="31" fillId="0" borderId="0" xfId="0" applyNumberFormat="1" applyFont="1"/>
    <xf numFmtId="165" fontId="31" fillId="0" borderId="0" xfId="0" applyNumberFormat="1" applyFont="1"/>
    <xf numFmtId="0" fontId="15" fillId="6" borderId="3" xfId="17" applyNumberFormat="1" applyFont="1" applyFill="1" applyBorder="1" applyAlignment="1">
      <alignment horizontal="center" vertical="center" wrapText="1"/>
    </xf>
    <xf numFmtId="49" fontId="19" fillId="0" borderId="3" xfId="17" applyNumberFormat="1" applyFont="1" applyFill="1" applyBorder="1" applyAlignment="1">
      <alignment horizontal="center" vertical="center" wrapText="1"/>
    </xf>
    <xf numFmtId="169" fontId="17" fillId="0" borderId="3" xfId="20" applyNumberFormat="1" applyFont="1" applyFill="1" applyBorder="1" applyAlignment="1">
      <alignment horizontal="center" vertical="top" wrapText="1"/>
    </xf>
    <xf numFmtId="4" fontId="8" fillId="0" borderId="0" xfId="17" applyNumberFormat="1" applyFont="1"/>
    <xf numFmtId="0" fontId="32" fillId="0" borderId="0" xfId="17" applyFont="1" applyFill="1" applyAlignment="1">
      <alignment vertical="center"/>
    </xf>
    <xf numFmtId="49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3" fillId="0" borderId="0" xfId="10" applyNumberFormat="1" applyFont="1" applyFill="1" applyBorder="1" applyAlignment="1">
      <alignment horizontal="center" wrapText="1"/>
    </xf>
    <xf numFmtId="0" fontId="24" fillId="0" borderId="0" xfId="20" applyFont="1" applyAlignment="1">
      <alignment horizontal="center" wrapText="1"/>
    </xf>
    <xf numFmtId="0" fontId="11" fillId="0" borderId="1" xfId="17" applyNumberFormat="1" applyFont="1" applyFill="1" applyBorder="1" applyAlignment="1">
      <alignment horizontal="left" wrapText="1"/>
    </xf>
    <xf numFmtId="0" fontId="24" fillId="6" borderId="4" xfId="17" applyNumberFormat="1" applyFont="1" applyFill="1" applyBorder="1" applyAlignment="1">
      <alignment horizontal="center" vertical="center" wrapText="1"/>
    </xf>
    <xf numFmtId="0" fontId="24" fillId="6" borderId="5" xfId="17" applyNumberFormat="1" applyFont="1" applyFill="1" applyBorder="1" applyAlignment="1">
      <alignment horizontal="center" vertical="center" wrapText="1"/>
    </xf>
    <xf numFmtId="0" fontId="9" fillId="0" borderId="0" xfId="12" applyNumberFormat="1" applyFont="1" applyFill="1" applyBorder="1" applyAlignment="1">
      <alignment horizontal="left" vertical="top" wrapText="1"/>
    </xf>
    <xf numFmtId="0" fontId="17" fillId="0" borderId="0" xfId="18" applyNumberFormat="1" applyFont="1" applyFill="1" applyBorder="1" applyAlignment="1">
      <alignment horizontal="left" vertical="top" wrapText="1"/>
    </xf>
  </cellXfs>
  <cellStyles count="23">
    <cellStyle name="0,0_x000d__x000a_NA_x000d__x000a_" xfId="13"/>
    <cellStyle name="Обычный" xfId="0" builtinId="0"/>
    <cellStyle name="Обычный 14" xfId="15"/>
    <cellStyle name="Обычный 2" xfId="9"/>
    <cellStyle name="Обычный 2 10" xfId="3"/>
    <cellStyle name="Обычный 2 2 4" xfId="19"/>
    <cellStyle name="Обычный 3" xfId="18"/>
    <cellStyle name="Обычный 3 2" xfId="4"/>
    <cellStyle name="Обычный 3 2 2" xfId="10"/>
    <cellStyle name="Обычный 3 3" xfId="20"/>
    <cellStyle name="Обычный 3 3 2" xfId="21"/>
    <cellStyle name="Обычный 3 4 2" xfId="17"/>
    <cellStyle name="Обычный 4 3" xfId="11"/>
    <cellStyle name="Обычный 4 3 2" xfId="12"/>
    <cellStyle name="Обычный 4 8" xfId="5"/>
    <cellStyle name="Обычный 5 10" xfId="6"/>
    <cellStyle name="Обычный 5 10 28" xfId="1"/>
    <cellStyle name="Обычный 5 10 28 2" xfId="14"/>
    <cellStyle name="Обычный 6" xfId="2"/>
    <cellStyle name="Обычный 6 2" xfId="8"/>
    <cellStyle name="Обычный 7" xfId="7"/>
    <cellStyle name="Финансовый 2" xfId="16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\Documents\&#1050;_&#1052;&#1072;&#1088;&#1082;&#1089;&#1072;\&#1044;&#1062;_2020_02_26\&#1044;&#1062;%202020_02_26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ud\&#1044;&#1086;&#1075;&#1086;&#1074;&#1086;&#1088;&#1072;%20&#1087;&#1086;&#1076;&#1088;&#1103;&#1076;&#1072;\@&#1057;&#1058;&#1056;&#1054;&#1049;%20&#1057;&#1030;&#1058;&#1030;%20&#1058;&#1054;&#1042;\&#1047;&#1072;&#1103;&#1074;&#1082;&#1080;\20180427_Roshen_Schedule_&#1057;&#1090;&#1088;&#1086;&#1081;&#1057;&#1080;&#1090;&#1080;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</sheetNames>
    <sheetDataSet>
      <sheetData sheetId="0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243">
          <cell r="B243">
            <v>0</v>
          </cell>
          <cell r="C243">
            <v>0</v>
          </cell>
        </row>
        <row r="244">
          <cell r="B244">
            <v>0</v>
          </cell>
          <cell r="C244">
            <v>0</v>
          </cell>
        </row>
        <row r="245">
          <cell r="B245">
            <v>0</v>
          </cell>
          <cell r="C245">
            <v>0</v>
          </cell>
        </row>
        <row r="246">
          <cell r="B246">
            <v>0</v>
          </cell>
          <cell r="C246">
            <v>0</v>
          </cell>
        </row>
        <row r="247">
          <cell r="B247">
            <v>0</v>
          </cell>
          <cell r="C247">
            <v>0</v>
          </cell>
        </row>
        <row r="248">
          <cell r="B248">
            <v>0</v>
          </cell>
          <cell r="C248">
            <v>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>
            <v>0</v>
          </cell>
          <cell r="C254">
            <v>0</v>
          </cell>
        </row>
        <row r="255">
          <cell r="B255">
            <v>0</v>
          </cell>
          <cell r="C255">
            <v>0</v>
          </cell>
        </row>
        <row r="256">
          <cell r="B256">
            <v>0</v>
          </cell>
          <cell r="C256">
            <v>0</v>
          </cell>
        </row>
        <row r="257">
          <cell r="B257">
            <v>0</v>
          </cell>
          <cell r="C257">
            <v>0</v>
          </cell>
        </row>
        <row r="258">
          <cell r="B258">
            <v>0</v>
          </cell>
          <cell r="C258">
            <v>0</v>
          </cell>
        </row>
        <row r="259">
          <cell r="B259">
            <v>0</v>
          </cell>
          <cell r="C259">
            <v>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4">
          <cell r="B264">
            <v>0</v>
          </cell>
          <cell r="C264">
            <v>0</v>
          </cell>
        </row>
        <row r="265">
          <cell r="B265">
            <v>0</v>
          </cell>
          <cell r="C265">
            <v>0</v>
          </cell>
        </row>
        <row r="266">
          <cell r="B266">
            <v>0</v>
          </cell>
          <cell r="C266">
            <v>0</v>
          </cell>
        </row>
        <row r="267">
          <cell r="B267">
            <v>0</v>
          </cell>
          <cell r="C267">
            <v>0</v>
          </cell>
        </row>
        <row r="268">
          <cell r="B268">
            <v>0</v>
          </cell>
          <cell r="C268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0</v>
          </cell>
          <cell r="C270">
            <v>0</v>
          </cell>
        </row>
        <row r="271">
          <cell r="B271">
            <v>0</v>
          </cell>
          <cell r="C27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Благоустрій"/>
      <sheetName val="Офіс"/>
      <sheetName val="ЗАЯВКА"/>
      <sheetName val="Акти_Оплати"/>
      <sheetName val="СПРАВОЧНИК"/>
      <sheetName val="Лист1"/>
    </sheetNames>
    <sheetDataSet>
      <sheetData sheetId="0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E7">
            <v>0</v>
          </cell>
          <cell r="F7">
            <v>0</v>
          </cell>
          <cell r="G7" t="str">
            <v xml:space="preserve">Договірна ціна 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</row>
        <row r="8">
          <cell r="E8" t="str">
            <v>на виконання робіт по проектам:  03.Льодова арена з амфітеатром,  
04.Головний вхід до офісу, 05.Гостьова парковка 06.Фонтан і 07. Магазин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O8">
            <v>0</v>
          </cell>
          <cell r="Q8">
            <v>0</v>
          </cell>
          <cell r="R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E12" t="str">
            <v>Код витрат</v>
          </cell>
          <cell r="F12" t="str">
            <v>Найменування робіт</v>
          </cell>
          <cell r="G12" t="str">
            <v>Обладнання, грн з ПДВ</v>
          </cell>
          <cell r="H12" t="str">
            <v>Матеріали, грн з ПДВ</v>
          </cell>
          <cell r="I12" t="str">
            <v>Роботи, грн з ПДВ</v>
          </cell>
          <cell r="J12" t="str">
            <v>Разом, грн з ПДВ</v>
          </cell>
          <cell r="L12" t="str">
            <v>Було на 19.09.2019</v>
          </cell>
          <cell r="M12" t="str">
            <v>(+,-)</v>
          </cell>
          <cell r="O12" t="str">
            <v>Було</v>
          </cell>
          <cell r="P12" t="str">
            <v>(+,-)</v>
          </cell>
          <cell r="Q12">
            <v>0</v>
          </cell>
          <cell r="R12">
            <v>0</v>
          </cell>
        </row>
        <row r="13">
          <cell r="E13">
            <v>0</v>
          </cell>
          <cell r="F13" t="str">
            <v>3. Льодова арена з амфітеатром</v>
          </cell>
          <cell r="G13">
            <v>19157711.289999999</v>
          </cell>
          <cell r="H13">
            <v>58629737.719999999</v>
          </cell>
          <cell r="I13">
            <v>64374445.280000001</v>
          </cell>
          <cell r="J13">
            <v>142161894.28999999</v>
          </cell>
          <cell r="L13">
            <v>142324146.19</v>
          </cell>
          <cell r="M13">
            <v>-162251.9</v>
          </cell>
          <cell r="N13">
            <v>0</v>
          </cell>
          <cell r="O13">
            <v>134792505.66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E14">
            <v>0</v>
          </cell>
          <cell r="F14" t="str">
            <v>Обладнання</v>
          </cell>
          <cell r="G14">
            <v>0</v>
          </cell>
          <cell r="H14">
            <v>0</v>
          </cell>
          <cell r="I14">
            <v>0</v>
          </cell>
          <cell r="J14">
            <v>19157711.289999999</v>
          </cell>
          <cell r="L14">
            <v>19115351.890000001</v>
          </cell>
          <cell r="M14">
            <v>42359.4</v>
          </cell>
          <cell r="O14">
            <v>17307358.329999998</v>
          </cell>
          <cell r="P14">
            <v>1850352.96</v>
          </cell>
          <cell r="Q14">
            <v>-2077181.94</v>
          </cell>
          <cell r="R14" t="str">
            <v>Економія</v>
          </cell>
          <cell r="S14">
            <v>0</v>
          </cell>
        </row>
        <row r="15">
          <cell r="E15">
            <v>0</v>
          </cell>
          <cell r="F15" t="str">
            <v>Матеріали</v>
          </cell>
          <cell r="G15">
            <v>0</v>
          </cell>
          <cell r="H15">
            <v>0</v>
          </cell>
          <cell r="I15">
            <v>0</v>
          </cell>
          <cell r="J15">
            <v>58629737.719999999</v>
          </cell>
          <cell r="L15">
            <v>58691460.359999999</v>
          </cell>
          <cell r="M15">
            <v>-61722.64</v>
          </cell>
          <cell r="O15">
            <v>57086040.719999999</v>
          </cell>
          <cell r="P15">
            <v>1543697</v>
          </cell>
          <cell r="Q15">
            <v>0</v>
          </cell>
          <cell r="R15">
            <v>0</v>
          </cell>
          <cell r="S15">
            <v>0</v>
          </cell>
        </row>
        <row r="16">
          <cell r="E16">
            <v>0</v>
          </cell>
          <cell r="F16" t="str">
            <v>Роботи</v>
          </cell>
          <cell r="G16">
            <v>0</v>
          </cell>
          <cell r="H16">
            <v>0</v>
          </cell>
          <cell r="I16">
            <v>0</v>
          </cell>
          <cell r="J16">
            <v>64374445.280000001</v>
          </cell>
          <cell r="L16">
            <v>64517333.939999998</v>
          </cell>
          <cell r="M16">
            <v>-142888.66</v>
          </cell>
          <cell r="O16">
            <v>60399106.609999999</v>
          </cell>
          <cell r="P16">
            <v>3975338.67</v>
          </cell>
          <cell r="Q16">
            <v>0</v>
          </cell>
          <cell r="R16">
            <v>0</v>
          </cell>
          <cell r="S16">
            <v>0</v>
          </cell>
        </row>
        <row r="17">
          <cell r="E17" t="str">
            <v>03.01.</v>
          </cell>
          <cell r="F17" t="str">
            <v>Підготовчі роботи</v>
          </cell>
          <cell r="G17">
            <v>584045.64</v>
          </cell>
          <cell r="H17">
            <v>6434234.9199999999</v>
          </cell>
          <cell r="I17">
            <v>15531787.800000001</v>
          </cell>
          <cell r="J17">
            <v>22550068.359999999</v>
          </cell>
          <cell r="L17">
            <v>22550068.359999999</v>
          </cell>
          <cell r="M17">
            <v>0</v>
          </cell>
          <cell r="O17">
            <v>22629534.309999999</v>
          </cell>
          <cell r="P17">
            <v>-79465.95</v>
          </cell>
          <cell r="Q17">
            <v>0</v>
          </cell>
          <cell r="R17">
            <v>0</v>
          </cell>
          <cell r="S17">
            <v>0</v>
          </cell>
        </row>
        <row r="18">
          <cell r="E18" t="str">
            <v>03.01.ПБМ</v>
          </cell>
          <cell r="F18" t="str">
            <v>Підготовка будівельного майданчика</v>
          </cell>
          <cell r="G18">
            <v>176027.51999999999</v>
          </cell>
          <cell r="H18">
            <v>976044.8</v>
          </cell>
          <cell r="I18">
            <v>4303530.41</v>
          </cell>
          <cell r="J18">
            <v>5455602.7300000004</v>
          </cell>
          <cell r="K18">
            <v>0</v>
          </cell>
          <cell r="L18">
            <v>6208722.8700000001</v>
          </cell>
          <cell r="M18">
            <v>0</v>
          </cell>
          <cell r="N18">
            <v>0</v>
          </cell>
          <cell r="O18">
            <v>6208722.8700000001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E19" t="str">
            <v>03.01.ПБМ</v>
          </cell>
          <cell r="F19" t="str">
            <v>Обладнання</v>
          </cell>
          <cell r="G19">
            <v>0</v>
          </cell>
          <cell r="H19">
            <v>0</v>
          </cell>
          <cell r="I19">
            <v>0</v>
          </cell>
          <cell r="J19">
            <v>176027.51999999999</v>
          </cell>
          <cell r="K19">
            <v>0</v>
          </cell>
          <cell r="L19">
            <v>176027.51999999999</v>
          </cell>
          <cell r="M19">
            <v>0</v>
          </cell>
          <cell r="N19">
            <v>0</v>
          </cell>
          <cell r="O19">
            <v>170985.12</v>
          </cell>
          <cell r="P19">
            <v>5042.3999999999996</v>
          </cell>
          <cell r="Q19">
            <v>0</v>
          </cell>
          <cell r="R19">
            <v>0</v>
          </cell>
          <cell r="S19">
            <v>0</v>
          </cell>
        </row>
        <row r="20">
          <cell r="E20" t="str">
            <v>03.01.ПБМ</v>
          </cell>
          <cell r="F20" t="str">
            <v>Матеріали</v>
          </cell>
          <cell r="G20">
            <v>0</v>
          </cell>
          <cell r="H20">
            <v>0</v>
          </cell>
          <cell r="I20">
            <v>0</v>
          </cell>
          <cell r="J20">
            <v>976044.8</v>
          </cell>
          <cell r="L20">
            <v>976044.8</v>
          </cell>
          <cell r="M20">
            <v>0</v>
          </cell>
          <cell r="O20">
            <v>954472.85</v>
          </cell>
          <cell r="P20">
            <v>21571.95</v>
          </cell>
          <cell r="Q20">
            <v>0</v>
          </cell>
          <cell r="R20">
            <v>0</v>
          </cell>
          <cell r="S20">
            <v>0</v>
          </cell>
        </row>
        <row r="21">
          <cell r="E21" t="str">
            <v>03.01.ПБМ</v>
          </cell>
          <cell r="F21" t="str">
            <v>Роботи</v>
          </cell>
          <cell r="G21">
            <v>0</v>
          </cell>
          <cell r="H21">
            <v>0</v>
          </cell>
          <cell r="I21">
            <v>0</v>
          </cell>
          <cell r="J21">
            <v>4303530.41</v>
          </cell>
          <cell r="L21">
            <v>4303530.41</v>
          </cell>
          <cell r="M21">
            <v>0</v>
          </cell>
          <cell r="O21">
            <v>4315393.58</v>
          </cell>
          <cell r="P21">
            <v>-11863.17</v>
          </cell>
          <cell r="Q21">
            <v>0</v>
          </cell>
          <cell r="R21">
            <v>0</v>
          </cell>
          <cell r="S21">
            <v>0</v>
          </cell>
        </row>
        <row r="22">
          <cell r="E22" t="str">
            <v>03.01.ГЦП</v>
          </cell>
          <cell r="F22" t="str">
            <v>Грунто-цементні палі</v>
          </cell>
          <cell r="G22">
            <v>408018.12</v>
          </cell>
          <cell r="H22">
            <v>325773.18</v>
          </cell>
          <cell r="I22">
            <v>1660487.04</v>
          </cell>
          <cell r="J22">
            <v>2394278.34</v>
          </cell>
          <cell r="K22">
            <v>0</v>
          </cell>
          <cell r="L22">
            <v>698981.35</v>
          </cell>
          <cell r="M22">
            <v>0</v>
          </cell>
          <cell r="N22">
            <v>0</v>
          </cell>
          <cell r="O22">
            <v>698981.35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E23" t="str">
            <v>03.01.ГЦП</v>
          </cell>
          <cell r="F23" t="str">
            <v>Обладнання</v>
          </cell>
          <cell r="G23">
            <v>0</v>
          </cell>
          <cell r="H23">
            <v>0</v>
          </cell>
          <cell r="I23">
            <v>0</v>
          </cell>
          <cell r="J23">
            <v>408018.12</v>
          </cell>
          <cell r="L23">
            <v>408018.12</v>
          </cell>
          <cell r="M23">
            <v>0</v>
          </cell>
          <cell r="O23">
            <v>408018.12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E24" t="str">
            <v>03.01.ГЦП</v>
          </cell>
          <cell r="F24" t="str">
            <v>Матеріали</v>
          </cell>
          <cell r="G24">
            <v>0</v>
          </cell>
          <cell r="H24">
            <v>0</v>
          </cell>
          <cell r="I24">
            <v>0</v>
          </cell>
          <cell r="J24">
            <v>325773.18</v>
          </cell>
          <cell r="L24">
            <v>325773.18</v>
          </cell>
          <cell r="M24">
            <v>0</v>
          </cell>
          <cell r="O24">
            <v>325773.18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E25" t="str">
            <v>03.01.ГЦП</v>
          </cell>
          <cell r="F25" t="str">
            <v>Роботи</v>
          </cell>
          <cell r="G25">
            <v>0</v>
          </cell>
          <cell r="H25">
            <v>0</v>
          </cell>
          <cell r="I25">
            <v>0</v>
          </cell>
          <cell r="J25">
            <v>1660487.04</v>
          </cell>
          <cell r="L25">
            <v>1660487.04</v>
          </cell>
          <cell r="M25">
            <v>0</v>
          </cell>
          <cell r="O25">
            <v>1660487.04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E26" t="str">
            <v>03.01.ДР</v>
          </cell>
          <cell r="F26" t="str">
            <v>Демонтажні роботи</v>
          </cell>
          <cell r="G26">
            <v>0</v>
          </cell>
          <cell r="H26">
            <v>14224.86</v>
          </cell>
          <cell r="I26">
            <v>549417.86</v>
          </cell>
          <cell r="J26">
            <v>563642.72</v>
          </cell>
          <cell r="K26">
            <v>0</v>
          </cell>
          <cell r="L26">
            <v>2370668.42</v>
          </cell>
          <cell r="M26">
            <v>0</v>
          </cell>
          <cell r="N26">
            <v>0</v>
          </cell>
          <cell r="O26">
            <v>2370668.42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E27" t="str">
            <v>03.01.ДР</v>
          </cell>
          <cell r="F27" t="str">
            <v>Обладнання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E28" t="str">
            <v>03.01.ДР</v>
          </cell>
          <cell r="F28" t="str">
            <v>Матеріали</v>
          </cell>
          <cell r="G28">
            <v>0</v>
          </cell>
          <cell r="H28">
            <v>0</v>
          </cell>
          <cell r="I28">
            <v>0</v>
          </cell>
          <cell r="J28">
            <v>14224.86</v>
          </cell>
          <cell r="L28">
            <v>14224.86</v>
          </cell>
          <cell r="M28">
            <v>0</v>
          </cell>
          <cell r="O28">
            <v>12650.16</v>
          </cell>
          <cell r="P28">
            <v>1574.7</v>
          </cell>
          <cell r="Q28">
            <v>0</v>
          </cell>
          <cell r="R28">
            <v>0</v>
          </cell>
          <cell r="S28">
            <v>0</v>
          </cell>
        </row>
        <row r="29">
          <cell r="E29" t="str">
            <v>03.01.ДР</v>
          </cell>
          <cell r="F29" t="str">
            <v>Роботи</v>
          </cell>
          <cell r="G29">
            <v>0</v>
          </cell>
          <cell r="H29">
            <v>0</v>
          </cell>
          <cell r="I29">
            <v>0</v>
          </cell>
          <cell r="J29">
            <v>549417.86</v>
          </cell>
          <cell r="L29">
            <v>549417.86</v>
          </cell>
          <cell r="M29">
            <v>0</v>
          </cell>
          <cell r="O29">
            <v>596636.28</v>
          </cell>
          <cell r="P29">
            <v>-47218.42</v>
          </cell>
          <cell r="Q29">
            <v>0</v>
          </cell>
          <cell r="R29">
            <v>0</v>
          </cell>
          <cell r="S29">
            <v>0</v>
          </cell>
        </row>
        <row r="30">
          <cell r="E30" t="str">
            <v>03.01.ЗЕМ</v>
          </cell>
          <cell r="F30" t="str">
            <v>Земляні роботи</v>
          </cell>
          <cell r="G30">
            <v>0</v>
          </cell>
          <cell r="H30">
            <v>5118192.08</v>
          </cell>
          <cell r="I30">
            <v>9018352.4900000002</v>
          </cell>
          <cell r="J30">
            <v>14136544.57</v>
          </cell>
          <cell r="K30">
            <v>0</v>
          </cell>
          <cell r="L30">
            <v>155049.48000000001</v>
          </cell>
          <cell r="M30">
            <v>0</v>
          </cell>
          <cell r="N30">
            <v>0</v>
          </cell>
          <cell r="O30">
            <v>155049.48000000001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E31" t="str">
            <v>03.01.ЗЕМ</v>
          </cell>
          <cell r="F31" t="str">
            <v>Обладнання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E32" t="str">
            <v>03.01.ЗЕМ</v>
          </cell>
          <cell r="F32" t="str">
            <v>Матеріали</v>
          </cell>
          <cell r="G32">
            <v>0</v>
          </cell>
          <cell r="H32">
            <v>0</v>
          </cell>
          <cell r="I32">
            <v>0</v>
          </cell>
          <cell r="J32">
            <v>5118192.08</v>
          </cell>
          <cell r="K32">
            <v>0</v>
          </cell>
          <cell r="L32">
            <v>5118192.08</v>
          </cell>
          <cell r="M32">
            <v>0</v>
          </cell>
          <cell r="N32">
            <v>0</v>
          </cell>
          <cell r="O32">
            <v>5869027.3600000003</v>
          </cell>
          <cell r="P32">
            <v>-750835.28</v>
          </cell>
          <cell r="Q32">
            <v>0</v>
          </cell>
          <cell r="R32">
            <v>0</v>
          </cell>
          <cell r="S32">
            <v>0</v>
          </cell>
        </row>
        <row r="33">
          <cell r="E33" t="str">
            <v>03.01.ЗЕМ</v>
          </cell>
          <cell r="F33" t="str">
            <v>Роботи</v>
          </cell>
          <cell r="G33">
            <v>0</v>
          </cell>
          <cell r="H33">
            <v>0</v>
          </cell>
          <cell r="I33">
            <v>0</v>
          </cell>
          <cell r="J33">
            <v>9018352.4900000002</v>
          </cell>
          <cell r="L33">
            <v>9018352.4900000002</v>
          </cell>
          <cell r="M33">
            <v>0</v>
          </cell>
          <cell r="O33">
            <v>8316090.6200000001</v>
          </cell>
          <cell r="P33">
            <v>702261.87</v>
          </cell>
          <cell r="Q33">
            <v>0</v>
          </cell>
          <cell r="R33">
            <v>0</v>
          </cell>
          <cell r="S33">
            <v>0</v>
          </cell>
        </row>
        <row r="34">
          <cell r="E34" t="str">
            <v>03.02.</v>
          </cell>
          <cell r="F34" t="str">
            <v>Залізобетонні роботи</v>
          </cell>
          <cell r="G34">
            <v>3398439.55</v>
          </cell>
          <cell r="H34">
            <v>7914902.6699999999</v>
          </cell>
          <cell r="I34">
            <v>10773577.67</v>
          </cell>
          <cell r="J34">
            <v>22086919.890000001</v>
          </cell>
          <cell r="L34">
            <v>22114772.16</v>
          </cell>
          <cell r="M34">
            <v>-27852.27</v>
          </cell>
          <cell r="O34">
            <v>22483432.34</v>
          </cell>
          <cell r="P34">
            <v>-396512.45</v>
          </cell>
          <cell r="Q34">
            <v>0</v>
          </cell>
          <cell r="R34">
            <v>0</v>
          </cell>
          <cell r="S34">
            <v>0</v>
          </cell>
        </row>
        <row r="35">
          <cell r="E35" t="str">
            <v>03.02.ПСТН</v>
          </cell>
          <cell r="F35" t="str">
            <v>Підпірна стіна по вул. Гринченко</v>
          </cell>
          <cell r="G35">
            <v>3398439.55</v>
          </cell>
          <cell r="H35">
            <v>2897174.22</v>
          </cell>
          <cell r="I35">
            <v>5371178.8700000001</v>
          </cell>
          <cell r="J35">
            <v>11666792.640000001</v>
          </cell>
          <cell r="K35">
            <v>0</v>
          </cell>
          <cell r="L35">
            <v>1309887.08</v>
          </cell>
          <cell r="M35">
            <v>155282.85999999999</v>
          </cell>
          <cell r="N35">
            <v>0</v>
          </cell>
          <cell r="O35">
            <v>0</v>
          </cell>
          <cell r="P35">
            <v>1465169.94</v>
          </cell>
          <cell r="Q35">
            <v>0</v>
          </cell>
          <cell r="R35">
            <v>0</v>
          </cell>
          <cell r="S35">
            <v>0</v>
          </cell>
        </row>
        <row r="36">
          <cell r="E36" t="str">
            <v>03.02.ПСТН</v>
          </cell>
          <cell r="F36" t="str">
            <v>Обладнання</v>
          </cell>
          <cell r="G36">
            <v>0</v>
          </cell>
          <cell r="H36">
            <v>0</v>
          </cell>
          <cell r="I36">
            <v>0</v>
          </cell>
          <cell r="J36">
            <v>3398439.55</v>
          </cell>
          <cell r="K36">
            <v>0</v>
          </cell>
          <cell r="L36">
            <v>3398439.55</v>
          </cell>
          <cell r="M36">
            <v>0</v>
          </cell>
          <cell r="N36">
            <v>0</v>
          </cell>
          <cell r="O36">
            <v>2606166.77</v>
          </cell>
          <cell r="P36">
            <v>792272.78</v>
          </cell>
          <cell r="Q36">
            <v>0</v>
          </cell>
          <cell r="R36">
            <v>0</v>
          </cell>
          <cell r="S36">
            <v>0</v>
          </cell>
        </row>
        <row r="37">
          <cell r="E37" t="str">
            <v>03.02.ПСТН</v>
          </cell>
          <cell r="F37" t="str">
            <v>Матеріали</v>
          </cell>
          <cell r="G37">
            <v>0</v>
          </cell>
          <cell r="H37">
            <v>0</v>
          </cell>
          <cell r="I37">
            <v>0</v>
          </cell>
          <cell r="J37">
            <v>2897174.22</v>
          </cell>
          <cell r="L37">
            <v>2897174.22</v>
          </cell>
          <cell r="M37">
            <v>0</v>
          </cell>
          <cell r="O37">
            <v>3156792.25</v>
          </cell>
          <cell r="P37">
            <v>-259618.03</v>
          </cell>
          <cell r="Q37">
            <v>0</v>
          </cell>
          <cell r="R37">
            <v>0</v>
          </cell>
          <cell r="S37">
            <v>0</v>
          </cell>
        </row>
        <row r="38">
          <cell r="E38" t="str">
            <v>03.02.ПСТН</v>
          </cell>
          <cell r="F38" t="str">
            <v>Роботи</v>
          </cell>
          <cell r="G38">
            <v>0</v>
          </cell>
          <cell r="H38">
            <v>0</v>
          </cell>
          <cell r="I38">
            <v>0</v>
          </cell>
          <cell r="J38">
            <v>5371178.8700000001</v>
          </cell>
          <cell r="L38">
            <v>5371178.8700000001</v>
          </cell>
          <cell r="M38">
            <v>0</v>
          </cell>
          <cell r="O38">
            <v>5131489.9800000004</v>
          </cell>
          <cell r="P38">
            <v>239688.89</v>
          </cell>
          <cell r="Q38">
            <v>0</v>
          </cell>
          <cell r="R38">
            <v>0</v>
          </cell>
          <cell r="S38">
            <v>0</v>
          </cell>
        </row>
        <row r="39">
          <cell r="E39" t="str">
            <v>03.02.ФТРБ</v>
          </cell>
          <cell r="F39" t="str">
            <v>Фундаменти трибун</v>
          </cell>
          <cell r="G39">
            <v>0</v>
          </cell>
          <cell r="H39">
            <v>1818136.84</v>
          </cell>
          <cell r="I39">
            <v>2186345.2599999998</v>
          </cell>
          <cell r="J39">
            <v>4004482.1</v>
          </cell>
          <cell r="K39" t="str">
            <v>зміни</v>
          </cell>
          <cell r="L39">
            <v>1637674.98</v>
          </cell>
          <cell r="M39">
            <v>0</v>
          </cell>
          <cell r="N39" t="str">
            <v>Коригування по факту виконання</v>
          </cell>
          <cell r="O39">
            <v>0</v>
          </cell>
          <cell r="P39">
            <v>1637674.98</v>
          </cell>
          <cell r="Q39">
            <v>0</v>
          </cell>
          <cell r="R39">
            <v>0</v>
          </cell>
          <cell r="S39">
            <v>0</v>
          </cell>
        </row>
        <row r="40">
          <cell r="E40" t="str">
            <v>03.02.ФТРБ</v>
          </cell>
          <cell r="F40" t="str">
            <v>Обладнання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E41" t="str">
            <v>03.02.ФТРБ</v>
          </cell>
          <cell r="F41" t="str">
            <v>Матеріали</v>
          </cell>
          <cell r="G41">
            <v>0</v>
          </cell>
          <cell r="H41">
            <v>0</v>
          </cell>
          <cell r="I41">
            <v>0</v>
          </cell>
          <cell r="J41">
            <v>1818136.84</v>
          </cell>
          <cell r="L41">
            <v>1835597.29</v>
          </cell>
          <cell r="M41">
            <v>-17460.45</v>
          </cell>
          <cell r="O41">
            <v>2194691.8199999998</v>
          </cell>
          <cell r="P41">
            <v>-376554.98</v>
          </cell>
          <cell r="Q41">
            <v>0</v>
          </cell>
          <cell r="R41">
            <v>0</v>
          </cell>
          <cell r="S41">
            <v>0</v>
          </cell>
        </row>
        <row r="42">
          <cell r="E42" t="str">
            <v>03.02.ФТРБ</v>
          </cell>
          <cell r="F42" t="str">
            <v>Роботи</v>
          </cell>
          <cell r="G42">
            <v>0</v>
          </cell>
          <cell r="H42">
            <v>0</v>
          </cell>
          <cell r="I42">
            <v>0</v>
          </cell>
          <cell r="J42">
            <v>2186345.2599999998</v>
          </cell>
          <cell r="L42">
            <v>2172843.2200000002</v>
          </cell>
          <cell r="M42">
            <v>13502.04</v>
          </cell>
          <cell r="O42">
            <v>2653756.2799999998</v>
          </cell>
          <cell r="P42">
            <v>-467411.02</v>
          </cell>
          <cell r="Q42">
            <v>0</v>
          </cell>
          <cell r="R42">
            <v>0</v>
          </cell>
          <cell r="S42">
            <v>0</v>
          </cell>
        </row>
        <row r="43">
          <cell r="E43" t="str">
            <v>03.02.ГРЖ</v>
          </cell>
          <cell r="F43" t="str">
            <v>Гараж льодомашини з оздобленням</v>
          </cell>
          <cell r="G43">
            <v>0</v>
          </cell>
          <cell r="H43">
            <v>1413699.77</v>
          </cell>
          <cell r="I43">
            <v>1249626.1599999999</v>
          </cell>
          <cell r="J43">
            <v>2663325.9300000002</v>
          </cell>
          <cell r="K43" t="str">
            <v>зміни</v>
          </cell>
          <cell r="L43">
            <v>0</v>
          </cell>
          <cell r="M43">
            <v>689453.56</v>
          </cell>
          <cell r="N43" t="str">
            <v>Коригування по факту виконання</v>
          </cell>
          <cell r="O43">
            <v>0</v>
          </cell>
          <cell r="P43">
            <v>689453.56</v>
          </cell>
          <cell r="Q43">
            <v>0</v>
          </cell>
          <cell r="R43">
            <v>0</v>
          </cell>
          <cell r="S43">
            <v>0</v>
          </cell>
        </row>
        <row r="44">
          <cell r="E44" t="str">
            <v>03.02.ГРЖ</v>
          </cell>
          <cell r="F44" t="str">
            <v>Обладнання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E45" t="str">
            <v>03.02.ГРЖ</v>
          </cell>
          <cell r="F45" t="str">
            <v>Матеріали</v>
          </cell>
          <cell r="G45">
            <v>0</v>
          </cell>
          <cell r="H45">
            <v>0</v>
          </cell>
          <cell r="I45">
            <v>0</v>
          </cell>
          <cell r="J45">
            <v>1413699.77</v>
          </cell>
          <cell r="L45">
            <v>1434185.29</v>
          </cell>
          <cell r="M45">
            <v>-20485.52</v>
          </cell>
          <cell r="O45">
            <v>1460742.65</v>
          </cell>
          <cell r="P45">
            <v>-47042.879999999997</v>
          </cell>
          <cell r="Q45">
            <v>0</v>
          </cell>
          <cell r="R45">
            <v>0</v>
          </cell>
          <cell r="S45">
            <v>0</v>
          </cell>
        </row>
        <row r="46">
          <cell r="E46" t="str">
            <v>03.02.ГРЖ</v>
          </cell>
          <cell r="F46" t="str">
            <v>Роботи</v>
          </cell>
          <cell r="G46">
            <v>0</v>
          </cell>
          <cell r="H46">
            <v>0</v>
          </cell>
          <cell r="I46">
            <v>0</v>
          </cell>
          <cell r="J46">
            <v>1249626.1599999999</v>
          </cell>
          <cell r="L46">
            <v>1248348.6100000001</v>
          </cell>
          <cell r="M46">
            <v>1277.55</v>
          </cell>
          <cell r="O46">
            <v>1326735.25</v>
          </cell>
          <cell r="P46">
            <v>-77109.09</v>
          </cell>
          <cell r="Q46">
            <v>0</v>
          </cell>
          <cell r="R46">
            <v>0</v>
          </cell>
          <cell r="S46">
            <v>0</v>
          </cell>
        </row>
        <row r="47">
          <cell r="E47" t="str">
            <v>03.02.ФМЩН</v>
          </cell>
          <cell r="F47" t="str">
            <v>Фундаменти під мощення та сходи</v>
          </cell>
          <cell r="G47">
            <v>0</v>
          </cell>
          <cell r="H47">
            <v>1785891.8400000001</v>
          </cell>
          <cell r="I47">
            <v>1966427.38</v>
          </cell>
          <cell r="J47">
            <v>3752319.22</v>
          </cell>
          <cell r="K47" t="str">
            <v>зміни</v>
          </cell>
          <cell r="L47">
            <v>0</v>
          </cell>
          <cell r="M47">
            <v>685981.85</v>
          </cell>
          <cell r="N47" t="str">
            <v>Коригування по факту виконання</v>
          </cell>
          <cell r="O47">
            <v>0</v>
          </cell>
          <cell r="P47">
            <v>685981.85</v>
          </cell>
          <cell r="Q47">
            <v>0</v>
          </cell>
          <cell r="R47">
            <v>0</v>
          </cell>
          <cell r="S47">
            <v>0</v>
          </cell>
        </row>
        <row r="48">
          <cell r="E48" t="str">
            <v>03.02.ФМЩН</v>
          </cell>
          <cell r="F48" t="str">
            <v>Обладнання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E49" t="str">
            <v>03.02.ФМЩН</v>
          </cell>
          <cell r="F49" t="str">
            <v>Матеріали</v>
          </cell>
          <cell r="G49">
            <v>0</v>
          </cell>
          <cell r="H49">
            <v>0</v>
          </cell>
          <cell r="I49">
            <v>0</v>
          </cell>
          <cell r="J49">
            <v>1785891.8400000001</v>
          </cell>
          <cell r="L49">
            <v>1781782.61</v>
          </cell>
          <cell r="M49">
            <v>4109.2299999999996</v>
          </cell>
          <cell r="O49">
            <v>1965094.55</v>
          </cell>
          <cell r="P49">
            <v>-179202.71</v>
          </cell>
          <cell r="Q49">
            <v>0</v>
          </cell>
          <cell r="R49">
            <v>0</v>
          </cell>
          <cell r="S49">
            <v>0</v>
          </cell>
        </row>
        <row r="50">
          <cell r="E50" t="str">
            <v>03.02.ФМЩН</v>
          </cell>
          <cell r="F50" t="str">
            <v>Роботи</v>
          </cell>
          <cell r="G50">
            <v>0</v>
          </cell>
          <cell r="H50">
            <v>0</v>
          </cell>
          <cell r="I50">
            <v>0</v>
          </cell>
          <cell r="J50">
            <v>1966427.38</v>
          </cell>
          <cell r="L50">
            <v>1975222.5</v>
          </cell>
          <cell r="M50">
            <v>-8795.1200000000008</v>
          </cell>
          <cell r="O50">
            <v>1987962.79</v>
          </cell>
          <cell r="P50">
            <v>-21535.41</v>
          </cell>
          <cell r="Q50">
            <v>0</v>
          </cell>
          <cell r="R50">
            <v>0</v>
          </cell>
          <cell r="S50">
            <v>0</v>
          </cell>
        </row>
        <row r="51">
          <cell r="E51" t="str">
            <v>03.03.</v>
          </cell>
          <cell r="F51" t="str">
            <v>Інженерні мережі</v>
          </cell>
          <cell r="G51">
            <v>90145.2</v>
          </cell>
          <cell r="H51">
            <v>20298311.149999999</v>
          </cell>
          <cell r="I51">
            <v>9627924.5700000003</v>
          </cell>
          <cell r="J51">
            <v>30016380.920000002</v>
          </cell>
          <cell r="L51">
            <v>30177862.719999999</v>
          </cell>
          <cell r="M51">
            <v>-161481.79999999999</v>
          </cell>
          <cell r="O51">
            <v>29897472.98</v>
          </cell>
          <cell r="P51">
            <v>118907.94</v>
          </cell>
          <cell r="Q51">
            <v>0</v>
          </cell>
          <cell r="R51">
            <v>0</v>
          </cell>
          <cell r="S51">
            <v>0</v>
          </cell>
        </row>
        <row r="52">
          <cell r="E52" t="str">
            <v>03.03.ЗВК</v>
          </cell>
          <cell r="F52" t="str">
            <v>Мережі водопостачання та каналізації</v>
          </cell>
          <cell r="G52">
            <v>84000</v>
          </cell>
          <cell r="H52">
            <v>2628919.62</v>
          </cell>
          <cell r="I52">
            <v>2484665.4500000002</v>
          </cell>
          <cell r="J52">
            <v>5197585.07</v>
          </cell>
          <cell r="K52" t="str">
            <v>зміни</v>
          </cell>
          <cell r="L52">
            <v>5369889.3499999996</v>
          </cell>
          <cell r="M52">
            <v>-172304.28</v>
          </cell>
          <cell r="N52" t="str">
            <v>Коригування по факту виконання</v>
          </cell>
          <cell r="O52">
            <v>5087296.3600000003</v>
          </cell>
          <cell r="P52">
            <v>110288.71</v>
          </cell>
          <cell r="Q52" t="str">
            <v>Пункт прокату ковзанів</v>
          </cell>
          <cell r="R52">
            <v>0</v>
          </cell>
          <cell r="S52">
            <v>0</v>
          </cell>
        </row>
        <row r="53">
          <cell r="E53" t="str">
            <v>03.03.ЗВК</v>
          </cell>
          <cell r="F53" t="str">
            <v>Обладнання</v>
          </cell>
          <cell r="G53">
            <v>0</v>
          </cell>
          <cell r="H53">
            <v>0</v>
          </cell>
          <cell r="I53">
            <v>0</v>
          </cell>
          <cell r="J53">
            <v>84000</v>
          </cell>
          <cell r="L53">
            <v>42000</v>
          </cell>
          <cell r="M53">
            <v>42000</v>
          </cell>
          <cell r="O53">
            <v>42000</v>
          </cell>
          <cell r="P53">
            <v>42000</v>
          </cell>
          <cell r="Q53">
            <v>0</v>
          </cell>
          <cell r="R53">
            <v>0</v>
          </cell>
          <cell r="S53">
            <v>0</v>
          </cell>
        </row>
        <row r="54">
          <cell r="E54" t="str">
            <v>03.03.ЗВК</v>
          </cell>
          <cell r="F54" t="str">
            <v>Матеріали</v>
          </cell>
          <cell r="G54">
            <v>0</v>
          </cell>
          <cell r="H54">
            <v>0</v>
          </cell>
          <cell r="I54">
            <v>0</v>
          </cell>
          <cell r="J54">
            <v>2628919.62</v>
          </cell>
          <cell r="L54">
            <v>2715025.06</v>
          </cell>
          <cell r="M54">
            <v>-86105.44</v>
          </cell>
          <cell r="O54">
            <v>2622797</v>
          </cell>
          <cell r="P54">
            <v>6122.62</v>
          </cell>
          <cell r="Q54">
            <v>0</v>
          </cell>
          <cell r="R54">
            <v>0</v>
          </cell>
          <cell r="S54">
            <v>0</v>
          </cell>
        </row>
        <row r="55">
          <cell r="E55" t="str">
            <v>03.03.ЗВК</v>
          </cell>
          <cell r="F55" t="str">
            <v>Роботи</v>
          </cell>
          <cell r="G55">
            <v>0</v>
          </cell>
          <cell r="H55">
            <v>0</v>
          </cell>
          <cell r="I55">
            <v>0</v>
          </cell>
          <cell r="J55">
            <v>2484665.4500000002</v>
          </cell>
          <cell r="L55">
            <v>2612864.29</v>
          </cell>
          <cell r="M55">
            <v>-128198.84</v>
          </cell>
          <cell r="O55">
            <v>2422499.36</v>
          </cell>
          <cell r="P55">
            <v>62166.09</v>
          </cell>
          <cell r="Q55">
            <v>0</v>
          </cell>
          <cell r="R55">
            <v>0</v>
          </cell>
          <cell r="S55">
            <v>0</v>
          </cell>
        </row>
        <row r="56">
          <cell r="E56" t="str">
            <v>03.03.ЕЛ</v>
          </cell>
          <cell r="F56" t="str">
            <v>Мережі електроосвітлення та електрозабезпечення</v>
          </cell>
          <cell r="G56">
            <v>0</v>
          </cell>
          <cell r="H56">
            <v>17377058.280000001</v>
          </cell>
          <cell r="I56">
            <v>6653170.54</v>
          </cell>
          <cell r="J56">
            <v>24030228.82</v>
          </cell>
          <cell r="K56">
            <v>0</v>
          </cell>
          <cell r="L56">
            <v>24030228.82</v>
          </cell>
          <cell r="M56">
            <v>0</v>
          </cell>
          <cell r="N56">
            <v>0</v>
          </cell>
          <cell r="O56">
            <v>24030228.82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E57" t="str">
            <v>03.03.ЕЛ</v>
          </cell>
          <cell r="F57" t="str">
            <v>Обладнання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E58" t="str">
            <v>03.03.ЕЛ</v>
          </cell>
          <cell r="F58" t="str">
            <v>Матеріали</v>
          </cell>
          <cell r="G58">
            <v>0</v>
          </cell>
          <cell r="H58">
            <v>0</v>
          </cell>
          <cell r="I58">
            <v>0</v>
          </cell>
          <cell r="J58">
            <v>17377058.280000001</v>
          </cell>
          <cell r="L58">
            <v>17377058.280000001</v>
          </cell>
          <cell r="M58">
            <v>0</v>
          </cell>
          <cell r="O58">
            <v>17377058.280000001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E59" t="str">
            <v>03.03.ЕЛ</v>
          </cell>
          <cell r="F59" t="str">
            <v>Роботи</v>
          </cell>
          <cell r="G59">
            <v>0</v>
          </cell>
          <cell r="H59">
            <v>0</v>
          </cell>
          <cell r="I59">
            <v>0</v>
          </cell>
          <cell r="J59">
            <v>6653170.54</v>
          </cell>
          <cell r="L59">
            <v>6653170.54</v>
          </cell>
          <cell r="M59">
            <v>0</v>
          </cell>
          <cell r="O59">
            <v>6653170.54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E60" t="str">
            <v>03.03.ВНТ</v>
          </cell>
          <cell r="F60" t="str">
            <v>Вентиляція</v>
          </cell>
          <cell r="G60">
            <v>6145.2</v>
          </cell>
          <cell r="H60">
            <v>98795.33</v>
          </cell>
          <cell r="I60">
            <v>41726.800000000003</v>
          </cell>
          <cell r="J60">
            <v>146667.32999999999</v>
          </cell>
          <cell r="K60" t="str">
            <v>зміни</v>
          </cell>
          <cell r="L60">
            <v>135844.85</v>
          </cell>
          <cell r="M60">
            <v>10822.48</v>
          </cell>
          <cell r="N60" t="str">
            <v>Дад</v>
          </cell>
          <cell r="O60">
            <v>115728.58</v>
          </cell>
          <cell r="P60">
            <v>30938.75</v>
          </cell>
          <cell r="Q60">
            <v>0</v>
          </cell>
          <cell r="R60">
            <v>0</v>
          </cell>
          <cell r="S60">
            <v>0</v>
          </cell>
        </row>
        <row r="61">
          <cell r="E61" t="str">
            <v>03.03.ВНТ</v>
          </cell>
          <cell r="F61" t="str">
            <v>Обладнання</v>
          </cell>
          <cell r="G61">
            <v>0</v>
          </cell>
          <cell r="H61">
            <v>0</v>
          </cell>
          <cell r="I61">
            <v>0</v>
          </cell>
          <cell r="J61">
            <v>6145.2</v>
          </cell>
          <cell r="L61">
            <v>5785.8</v>
          </cell>
          <cell r="M61">
            <v>359.4</v>
          </cell>
          <cell r="O61">
            <v>85689.02</v>
          </cell>
          <cell r="P61">
            <v>-79543.820000000007</v>
          </cell>
          <cell r="Q61">
            <v>0</v>
          </cell>
          <cell r="R61">
            <v>0</v>
          </cell>
          <cell r="S61">
            <v>0</v>
          </cell>
        </row>
        <row r="62">
          <cell r="E62" t="str">
            <v>03.03.ВНТ</v>
          </cell>
          <cell r="F62" t="str">
            <v>Матеріали</v>
          </cell>
          <cell r="G62">
            <v>0</v>
          </cell>
          <cell r="H62">
            <v>0</v>
          </cell>
          <cell r="I62">
            <v>0</v>
          </cell>
          <cell r="J62">
            <v>98795.33</v>
          </cell>
          <cell r="L62">
            <v>94292.02</v>
          </cell>
          <cell r="M62">
            <v>4503.3100000000004</v>
          </cell>
          <cell r="O62">
            <v>1612.39</v>
          </cell>
          <cell r="P62">
            <v>97182.94</v>
          </cell>
          <cell r="Q62">
            <v>0</v>
          </cell>
          <cell r="R62">
            <v>0</v>
          </cell>
          <cell r="S62">
            <v>0</v>
          </cell>
        </row>
        <row r="63">
          <cell r="E63" t="str">
            <v>03.03.ВНТ</v>
          </cell>
          <cell r="F63" t="str">
            <v>Роботи</v>
          </cell>
          <cell r="G63">
            <v>0</v>
          </cell>
          <cell r="H63">
            <v>0</v>
          </cell>
          <cell r="I63">
            <v>0</v>
          </cell>
          <cell r="J63">
            <v>41726.800000000003</v>
          </cell>
          <cell r="L63">
            <v>35767.03</v>
          </cell>
          <cell r="M63">
            <v>5959.77</v>
          </cell>
          <cell r="O63">
            <v>28427.17</v>
          </cell>
          <cell r="P63">
            <v>13299.63</v>
          </cell>
          <cell r="Q63">
            <v>0</v>
          </cell>
          <cell r="R63">
            <v>0</v>
          </cell>
          <cell r="S63">
            <v>0</v>
          </cell>
        </row>
        <row r="64">
          <cell r="E64" t="str">
            <v>03.03.СКС</v>
          </cell>
          <cell r="F64" t="str">
            <v>СКС, СКД, СВН*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E65" t="str">
            <v>03.03.СКС</v>
          </cell>
          <cell r="F65" t="str">
            <v>Обладнання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E66" t="str">
            <v>03.03.СКС</v>
          </cell>
          <cell r="F66" t="str">
            <v>Матеріали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E67" t="str">
            <v>03.03.СКС</v>
          </cell>
          <cell r="F67" t="str">
            <v>Роботи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E68" t="str">
            <v>03.03.ПОЛ</v>
          </cell>
          <cell r="F68" t="str">
            <v>Система поливу</v>
          </cell>
          <cell r="G68">
            <v>0</v>
          </cell>
          <cell r="H68">
            <v>193537.92000000001</v>
          </cell>
          <cell r="I68">
            <v>448361.78</v>
          </cell>
          <cell r="J68">
            <v>641899.69999999995</v>
          </cell>
          <cell r="K68">
            <v>0</v>
          </cell>
          <cell r="L68">
            <v>641899.69999999995</v>
          </cell>
          <cell r="M68">
            <v>0</v>
          </cell>
          <cell r="N68">
            <v>0</v>
          </cell>
          <cell r="O68">
            <v>664219.22</v>
          </cell>
          <cell r="P68">
            <v>-22319.52</v>
          </cell>
          <cell r="Q68">
            <v>0</v>
          </cell>
          <cell r="R68">
            <v>0</v>
          </cell>
          <cell r="S68">
            <v>0</v>
          </cell>
        </row>
        <row r="69">
          <cell r="E69" t="str">
            <v>03.03.ПОЛ</v>
          </cell>
          <cell r="F69" t="str">
            <v>Обладнання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E70" t="str">
            <v>03.03.ПОЛ</v>
          </cell>
          <cell r="F70" t="str">
            <v>Матеріали</v>
          </cell>
          <cell r="G70">
            <v>0</v>
          </cell>
          <cell r="H70">
            <v>0</v>
          </cell>
          <cell r="I70">
            <v>0</v>
          </cell>
          <cell r="J70">
            <v>193537.92000000001</v>
          </cell>
          <cell r="L70">
            <v>193537.92000000001</v>
          </cell>
          <cell r="M70">
            <v>0</v>
          </cell>
          <cell r="O70">
            <v>194325.79</v>
          </cell>
          <cell r="P70">
            <v>-787.87</v>
          </cell>
          <cell r="Q70">
            <v>0</v>
          </cell>
          <cell r="R70">
            <v>0</v>
          </cell>
          <cell r="S70">
            <v>0</v>
          </cell>
        </row>
        <row r="71">
          <cell r="E71" t="str">
            <v>03.03.ПОЛ</v>
          </cell>
          <cell r="F71" t="str">
            <v>Роботи</v>
          </cell>
          <cell r="G71">
            <v>0</v>
          </cell>
          <cell r="H71">
            <v>0</v>
          </cell>
          <cell r="I71">
            <v>0</v>
          </cell>
          <cell r="J71">
            <v>448361.78</v>
          </cell>
          <cell r="L71">
            <v>448361.78</v>
          </cell>
          <cell r="M71">
            <v>0</v>
          </cell>
          <cell r="O71">
            <v>469893.43</v>
          </cell>
          <cell r="P71">
            <v>-21531.65</v>
          </cell>
          <cell r="Q71">
            <v>0</v>
          </cell>
          <cell r="R71">
            <v>0</v>
          </cell>
          <cell r="S71">
            <v>0</v>
          </cell>
        </row>
        <row r="72">
          <cell r="E72" t="str">
            <v>03.03.АВК</v>
          </cell>
          <cell r="F72" t="str">
            <v>Аудіо-візуальний комплекс*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E73" t="str">
            <v>03.03.АВК</v>
          </cell>
          <cell r="F73" t="str">
            <v>Обладнання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E74" t="str">
            <v>03.03.АВК</v>
          </cell>
          <cell r="F74" t="str">
            <v>Матеріали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E75" t="str">
            <v>03.03.АВК</v>
          </cell>
          <cell r="F75" t="str">
            <v>Роботи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E76" t="str">
            <v>03.04.</v>
          </cell>
          <cell r="F76" t="str">
            <v>Технологія катку</v>
          </cell>
          <cell r="G76">
            <v>5186063.5199999996</v>
          </cell>
          <cell r="H76">
            <v>16689106.65</v>
          </cell>
          <cell r="I76">
            <v>17195170.02</v>
          </cell>
          <cell r="J76">
            <v>39070340.189999998</v>
          </cell>
          <cell r="K76">
            <v>0</v>
          </cell>
          <cell r="L76">
            <v>39064612.920000002</v>
          </cell>
          <cell r="M76">
            <v>5727.27</v>
          </cell>
          <cell r="N76">
            <v>0</v>
          </cell>
          <cell r="O76">
            <v>41989087.75</v>
          </cell>
          <cell r="P76">
            <v>-2918747.56</v>
          </cell>
          <cell r="Q76">
            <v>0</v>
          </cell>
          <cell r="R76">
            <v>0</v>
          </cell>
          <cell r="S76">
            <v>0</v>
          </cell>
        </row>
        <row r="77">
          <cell r="E77" t="str">
            <v>03.04.ГАЛ</v>
          </cell>
          <cell r="F77" t="str">
            <v>Галерея</v>
          </cell>
          <cell r="G77">
            <v>34062.720000000001</v>
          </cell>
          <cell r="H77">
            <v>1642252.06</v>
          </cell>
          <cell r="I77">
            <v>2245496.88</v>
          </cell>
          <cell r="J77">
            <v>3921811.66</v>
          </cell>
          <cell r="K77" t="str">
            <v>зміни</v>
          </cell>
          <cell r="L77">
            <v>0</v>
          </cell>
          <cell r="M77">
            <v>0</v>
          </cell>
          <cell r="N77" t="str">
            <v>Коригування по факту виконання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E78" t="str">
            <v>03.04.ГАЛ</v>
          </cell>
          <cell r="F78" t="str">
            <v>Обладнання</v>
          </cell>
          <cell r="G78">
            <v>0</v>
          </cell>
          <cell r="H78">
            <v>0</v>
          </cell>
          <cell r="I78">
            <v>0</v>
          </cell>
          <cell r="J78">
            <v>34062.720000000001</v>
          </cell>
          <cell r="L78">
            <v>34062.720000000001</v>
          </cell>
          <cell r="M78">
            <v>0</v>
          </cell>
          <cell r="O78">
            <v>34062.720000000001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E79" t="str">
            <v>03.04.ГАЛ</v>
          </cell>
          <cell r="F79" t="str">
            <v>Матеріали</v>
          </cell>
          <cell r="G79">
            <v>0</v>
          </cell>
          <cell r="H79">
            <v>0</v>
          </cell>
          <cell r="I79">
            <v>0</v>
          </cell>
          <cell r="J79">
            <v>1642252.06</v>
          </cell>
          <cell r="L79">
            <v>1640560.06</v>
          </cell>
          <cell r="M79">
            <v>1692</v>
          </cell>
          <cell r="O79">
            <v>1604962.81</v>
          </cell>
          <cell r="P79">
            <v>37289.25</v>
          </cell>
          <cell r="Q79">
            <v>0</v>
          </cell>
          <cell r="R79">
            <v>0</v>
          </cell>
          <cell r="S79">
            <v>0</v>
          </cell>
        </row>
        <row r="80">
          <cell r="E80" t="str">
            <v>03.04.ГАЛ</v>
          </cell>
          <cell r="F80" t="str">
            <v>Роботи</v>
          </cell>
          <cell r="G80">
            <v>0</v>
          </cell>
          <cell r="H80">
            <v>0</v>
          </cell>
          <cell r="I80">
            <v>0</v>
          </cell>
          <cell r="J80">
            <v>2245496.88</v>
          </cell>
          <cell r="L80">
            <v>2247313.08</v>
          </cell>
          <cell r="M80">
            <v>-1816.2</v>
          </cell>
          <cell r="N80">
            <v>0</v>
          </cell>
          <cell r="O80">
            <v>2253681.61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E81" t="str">
            <v>03.04.ФКАТ</v>
          </cell>
          <cell r="F81" t="str">
            <v>Основа льодового поля</v>
          </cell>
          <cell r="G81">
            <v>0</v>
          </cell>
          <cell r="H81">
            <v>2554274.06</v>
          </cell>
          <cell r="I81" t="e">
            <v>#REF!</v>
          </cell>
          <cell r="J81" t="e">
            <v>#REF!</v>
          </cell>
          <cell r="K81" t="str">
            <v>зміни</v>
          </cell>
          <cell r="L81">
            <v>133642857.125</v>
          </cell>
          <cell r="M81">
            <v>0</v>
          </cell>
          <cell r="N81">
            <v>0</v>
          </cell>
          <cell r="O81">
            <v>133642857.125</v>
          </cell>
          <cell r="P81" t="e">
            <v>#REF!</v>
          </cell>
          <cell r="Q81">
            <v>0</v>
          </cell>
          <cell r="R81">
            <v>0</v>
          </cell>
          <cell r="S81">
            <v>0</v>
          </cell>
        </row>
        <row r="82">
          <cell r="E82" t="str">
            <v>03.04.ФКАТ</v>
          </cell>
          <cell r="F82" t="str">
            <v>Обладнання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E83" t="str">
            <v>03.04.ФКАТ</v>
          </cell>
          <cell r="F83" t="str">
            <v>Матеріали</v>
          </cell>
          <cell r="G83">
            <v>0</v>
          </cell>
          <cell r="H83">
            <v>0</v>
          </cell>
          <cell r="I83">
            <v>0</v>
          </cell>
          <cell r="J83">
            <v>2554274.06</v>
          </cell>
          <cell r="K83">
            <v>0</v>
          </cell>
          <cell r="L83">
            <v>2512455.9700000002</v>
          </cell>
          <cell r="M83">
            <v>41818.089999999997</v>
          </cell>
          <cell r="N83">
            <v>0</v>
          </cell>
          <cell r="O83">
            <v>4716965.24</v>
          </cell>
          <cell r="P83">
            <v>-2162691.1800000002</v>
          </cell>
          <cell r="Q83">
            <v>0</v>
          </cell>
          <cell r="R83">
            <v>0</v>
          </cell>
          <cell r="S83">
            <v>0</v>
          </cell>
        </row>
        <row r="84">
          <cell r="E84" t="str">
            <v>03.04.ФКАТ</v>
          </cell>
          <cell r="F84" t="str">
            <v>Роботи</v>
          </cell>
          <cell r="G84">
            <v>0</v>
          </cell>
          <cell r="H84" t="str">
            <v xml:space="preserve">Директор                                                                  </v>
          </cell>
          <cell r="I84">
            <v>0</v>
          </cell>
          <cell r="J84">
            <v>0</v>
          </cell>
          <cell r="L84">
            <v>6098842.4400000004</v>
          </cell>
          <cell r="M84">
            <v>-35966.620000000003</v>
          </cell>
          <cell r="N84">
            <v>0</v>
          </cell>
          <cell r="O84">
            <v>7207255.3099999996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E85" t="str">
            <v>03.04.ХОБЛ</v>
          </cell>
          <cell r="F85" t="str">
            <v>Холодильне обладнання</v>
          </cell>
          <cell r="G85">
            <v>5152000.8</v>
          </cell>
          <cell r="H85" t="str">
            <v xml:space="preserve">ТОВ "ЄВРОПЕЙСЬКІ ТЕХНОЛОГІЇ В БУДІВНИЦТВІ"  </v>
          </cell>
          <cell r="I85">
            <v>0</v>
          </cell>
          <cell r="J85">
            <v>0</v>
          </cell>
          <cell r="L85">
            <v>10933805.529999999</v>
          </cell>
          <cell r="M85">
            <v>0</v>
          </cell>
          <cell r="N85">
            <v>0</v>
          </cell>
          <cell r="O85">
            <v>11045077.91</v>
          </cell>
          <cell r="P85">
            <v>-111272.38</v>
          </cell>
          <cell r="Q85">
            <v>0</v>
          </cell>
          <cell r="R85">
            <v>0</v>
          </cell>
          <cell r="S85">
            <v>0</v>
          </cell>
        </row>
        <row r="86">
          <cell r="E86" t="str">
            <v>03.04.ХОБЛ</v>
          </cell>
          <cell r="F86" t="str">
            <v>Обладнання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5152000.8</v>
          </cell>
          <cell r="M86">
            <v>0</v>
          </cell>
          <cell r="N86">
            <v>0</v>
          </cell>
          <cell r="O86">
            <v>5152000.8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E87" t="str">
            <v>03.04.ХОБЛ</v>
          </cell>
          <cell r="F87" t="str">
            <v>Матеріали</v>
          </cell>
          <cell r="G87">
            <v>0</v>
          </cell>
          <cell r="H87" t="str">
            <v xml:space="preserve"> _____________________  І. В. Гресь  "__" _______ 2019 р.</v>
          </cell>
          <cell r="I87">
            <v>0</v>
          </cell>
          <cell r="J87">
            <v>3881981.09</v>
          </cell>
          <cell r="L87">
            <v>3881981.09</v>
          </cell>
          <cell r="M87">
            <v>0</v>
          </cell>
          <cell r="N87">
            <v>0</v>
          </cell>
          <cell r="O87">
            <v>3983878.86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E88" t="str">
            <v>03.04.ХОБЛ</v>
          </cell>
          <cell r="F88" t="str">
            <v>Роботи</v>
          </cell>
          <cell r="G88">
            <v>0</v>
          </cell>
          <cell r="H88" t="str">
            <v>М.П.</v>
          </cell>
          <cell r="I88">
            <v>0</v>
          </cell>
          <cell r="J88">
            <v>1899823.64</v>
          </cell>
          <cell r="L88">
            <v>1899823.64</v>
          </cell>
          <cell r="M88">
            <v>0</v>
          </cell>
          <cell r="N88">
            <v>0</v>
          </cell>
          <cell r="O88">
            <v>1909198.25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E89" t="str">
            <v>03.04.ТОБМ</v>
          </cell>
          <cell r="F89" t="str">
            <v>Теплообмінна система*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E90" t="str">
            <v>03.04.ТОБМ</v>
          </cell>
          <cell r="F90" t="str">
            <v>Обладнання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E91" t="str">
            <v>03.04.ТОБМ</v>
          </cell>
          <cell r="F91" t="str">
            <v>Матеріали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E92" t="str">
            <v>03.04.ТОБМ</v>
          </cell>
          <cell r="F92" t="str">
            <v>Роботи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E93" t="str">
            <v>03.04.БОРТ</v>
          </cell>
          <cell r="F93" t="str">
            <v>Фінішне покритта та огорожа</v>
          </cell>
          <cell r="G93">
            <v>0</v>
          </cell>
          <cell r="H93">
            <v>8610599.4399999995</v>
          </cell>
          <cell r="I93">
            <v>6986973.6799999997</v>
          </cell>
          <cell r="J93">
            <v>15597573.119999999</v>
          </cell>
          <cell r="K93">
            <v>0</v>
          </cell>
          <cell r="L93">
            <v>15597573.119999999</v>
          </cell>
          <cell r="M93">
            <v>0</v>
          </cell>
          <cell r="N93">
            <v>0</v>
          </cell>
          <cell r="O93">
            <v>15127082.15</v>
          </cell>
          <cell r="P93">
            <v>470490.97</v>
          </cell>
          <cell r="Q93">
            <v>0</v>
          </cell>
          <cell r="R93">
            <v>0</v>
          </cell>
          <cell r="S93">
            <v>0</v>
          </cell>
        </row>
        <row r="94">
          <cell r="E94" t="str">
            <v>03.04.БОРТ</v>
          </cell>
          <cell r="F94" t="str">
            <v>Обладнання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E95" t="str">
            <v>03.04.БОРТ</v>
          </cell>
          <cell r="F95" t="str">
            <v>Матеріали</v>
          </cell>
          <cell r="G95">
            <v>0</v>
          </cell>
          <cell r="H95">
            <v>0</v>
          </cell>
          <cell r="I95">
            <v>0</v>
          </cell>
          <cell r="J95">
            <v>8610599.4399999995</v>
          </cell>
          <cell r="L95">
            <v>8610599.4399999995</v>
          </cell>
          <cell r="M95">
            <v>0</v>
          </cell>
          <cell r="O95">
            <v>8275694.2000000002</v>
          </cell>
          <cell r="P95">
            <v>334905.24</v>
          </cell>
          <cell r="Q95">
            <v>0</v>
          </cell>
          <cell r="R95">
            <v>0</v>
          </cell>
          <cell r="S95">
            <v>0</v>
          </cell>
        </row>
        <row r="96">
          <cell r="E96" t="str">
            <v>03.04.БОРТ</v>
          </cell>
          <cell r="F96" t="str">
            <v>Роботи</v>
          </cell>
          <cell r="G96">
            <v>0</v>
          </cell>
          <cell r="H96">
            <v>0</v>
          </cell>
          <cell r="I96">
            <v>0</v>
          </cell>
          <cell r="J96">
            <v>6986973.6799999997</v>
          </cell>
          <cell r="L96">
            <v>6986973.6799999997</v>
          </cell>
          <cell r="M96">
            <v>0</v>
          </cell>
          <cell r="O96">
            <v>6851387.9500000002</v>
          </cell>
          <cell r="P96">
            <v>135585.73000000001</v>
          </cell>
          <cell r="Q96">
            <v>0</v>
          </cell>
          <cell r="R96">
            <v>0</v>
          </cell>
          <cell r="S96">
            <v>0</v>
          </cell>
        </row>
        <row r="97">
          <cell r="E97" t="str">
            <v>03.05.</v>
          </cell>
          <cell r="F97" t="str">
            <v>Гранітні елементи</v>
          </cell>
          <cell r="G97">
            <v>9850441.3800000008</v>
          </cell>
          <cell r="H97">
            <v>393842.4</v>
          </cell>
          <cell r="I97">
            <v>5774865.1799999997</v>
          </cell>
          <cell r="J97">
            <v>16019148.960000001</v>
          </cell>
          <cell r="L97">
            <v>16019148.960000001</v>
          </cell>
          <cell r="M97">
            <v>0</v>
          </cell>
          <cell r="O97">
            <v>14279589.800000001</v>
          </cell>
          <cell r="P97">
            <v>1739559.16</v>
          </cell>
          <cell r="Q97">
            <v>0</v>
          </cell>
          <cell r="R97">
            <v>0</v>
          </cell>
          <cell r="S97">
            <v>0</v>
          </cell>
        </row>
        <row r="98">
          <cell r="E98" t="str">
            <v>03.05.МЩН</v>
          </cell>
          <cell r="F98" t="str">
            <v>Мощення та сходи</v>
          </cell>
          <cell r="G98">
            <v>2382762.91</v>
          </cell>
          <cell r="H98">
            <v>393842.4</v>
          </cell>
          <cell r="I98">
            <v>1736949.9</v>
          </cell>
          <cell r="J98">
            <v>4513555.21</v>
          </cell>
          <cell r="K98">
            <v>0</v>
          </cell>
          <cell r="L98">
            <v>4513555.21</v>
          </cell>
          <cell r="M98">
            <v>0</v>
          </cell>
          <cell r="N98">
            <v>0</v>
          </cell>
          <cell r="O98">
            <v>4513555.21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E99" t="str">
            <v>03.05.МЩН</v>
          </cell>
          <cell r="F99" t="str">
            <v>Обладнання</v>
          </cell>
          <cell r="G99">
            <v>0</v>
          </cell>
          <cell r="H99">
            <v>0</v>
          </cell>
          <cell r="I99">
            <v>0</v>
          </cell>
          <cell r="J99">
            <v>2382762.91</v>
          </cell>
          <cell r="L99">
            <v>2382762.91</v>
          </cell>
          <cell r="M99">
            <v>0</v>
          </cell>
          <cell r="O99">
            <v>2382762.91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E100" t="str">
            <v>03.05.МЩН</v>
          </cell>
          <cell r="F100" t="str">
            <v>Матеріали</v>
          </cell>
          <cell r="G100">
            <v>0</v>
          </cell>
          <cell r="H100">
            <v>0</v>
          </cell>
          <cell r="I100">
            <v>0</v>
          </cell>
          <cell r="J100">
            <v>393842.4</v>
          </cell>
          <cell r="L100">
            <v>393842.4</v>
          </cell>
          <cell r="M100">
            <v>0</v>
          </cell>
          <cell r="O100">
            <v>393842.4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E101" t="str">
            <v>03.05.МЩН</v>
          </cell>
          <cell r="F101" t="str">
            <v>Роботи</v>
          </cell>
          <cell r="G101">
            <v>0</v>
          </cell>
          <cell r="H101">
            <v>0</v>
          </cell>
          <cell r="I101">
            <v>0</v>
          </cell>
          <cell r="J101">
            <v>1736949.9</v>
          </cell>
          <cell r="L101">
            <v>1736949.9</v>
          </cell>
          <cell r="M101">
            <v>0</v>
          </cell>
          <cell r="O101">
            <v>1736949.9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E102" t="str">
            <v>03.05.ГЛАВ</v>
          </cell>
          <cell r="F102" t="str">
            <v>Гранітні основи лав</v>
          </cell>
          <cell r="G102">
            <v>7467678.4699999997</v>
          </cell>
          <cell r="H102">
            <v>0</v>
          </cell>
          <cell r="I102">
            <v>4037915.28</v>
          </cell>
          <cell r="J102">
            <v>11505593.75</v>
          </cell>
          <cell r="L102">
            <v>11505593.75</v>
          </cell>
          <cell r="M102">
            <v>0</v>
          </cell>
          <cell r="N102">
            <v>0</v>
          </cell>
          <cell r="O102">
            <v>9766034.5899999999</v>
          </cell>
          <cell r="P102">
            <v>1739559.16</v>
          </cell>
          <cell r="Q102">
            <v>0</v>
          </cell>
          <cell r="R102">
            <v>0</v>
          </cell>
          <cell r="S102">
            <v>0</v>
          </cell>
        </row>
        <row r="103">
          <cell r="E103" t="str">
            <v>03.05.ГЛАВ</v>
          </cell>
          <cell r="F103" t="str">
            <v>Обладнання</v>
          </cell>
          <cell r="G103">
            <v>0</v>
          </cell>
          <cell r="H103">
            <v>0</v>
          </cell>
          <cell r="I103">
            <v>0</v>
          </cell>
          <cell r="J103">
            <v>7467678.4699999997</v>
          </cell>
          <cell r="L103">
            <v>7467678.4699999997</v>
          </cell>
          <cell r="M103">
            <v>0</v>
          </cell>
          <cell r="O103">
            <v>6425672.8700000001</v>
          </cell>
          <cell r="P103">
            <v>1042005.6</v>
          </cell>
          <cell r="Q103">
            <v>0</v>
          </cell>
          <cell r="R103">
            <v>0</v>
          </cell>
          <cell r="S103">
            <v>0</v>
          </cell>
        </row>
        <row r="104">
          <cell r="E104" t="str">
            <v>03.05.ГЛАВ</v>
          </cell>
          <cell r="F104" t="str">
            <v>Матеріали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E105" t="str">
            <v>03.05.ГЛАВ</v>
          </cell>
          <cell r="F105" t="str">
            <v>Роботи</v>
          </cell>
          <cell r="G105">
            <v>0</v>
          </cell>
          <cell r="H105">
            <v>0</v>
          </cell>
          <cell r="I105">
            <v>0</v>
          </cell>
          <cell r="J105">
            <v>4037915.28</v>
          </cell>
          <cell r="L105">
            <v>4037915.28</v>
          </cell>
          <cell r="M105">
            <v>0</v>
          </cell>
          <cell r="O105">
            <v>3340361.72</v>
          </cell>
          <cell r="P105">
            <v>697553.56</v>
          </cell>
          <cell r="Q105">
            <v>0</v>
          </cell>
          <cell r="R105">
            <v>0</v>
          </cell>
          <cell r="S105">
            <v>0</v>
          </cell>
        </row>
        <row r="106">
          <cell r="E106" t="str">
            <v>03.06.</v>
          </cell>
          <cell r="F106" t="str">
            <v>Озеленення території</v>
          </cell>
          <cell r="G106">
            <v>0</v>
          </cell>
          <cell r="H106">
            <v>1726069.1</v>
          </cell>
          <cell r="I106">
            <v>1252953.06</v>
          </cell>
          <cell r="J106">
            <v>2979022.16</v>
          </cell>
          <cell r="L106">
            <v>2979022.16</v>
          </cell>
          <cell r="M106">
            <v>0</v>
          </cell>
          <cell r="O106">
            <v>3409656.53</v>
          </cell>
          <cell r="P106">
            <v>-430634.37</v>
          </cell>
          <cell r="Q106">
            <v>0</v>
          </cell>
          <cell r="R106">
            <v>0</v>
          </cell>
          <cell r="S106">
            <v>0</v>
          </cell>
        </row>
        <row r="107">
          <cell r="E107" t="str">
            <v>03.06.ГРНТ</v>
          </cell>
          <cell r="F107" t="str">
            <v>Насип родючого грунту</v>
          </cell>
          <cell r="G107">
            <v>0</v>
          </cell>
          <cell r="H107">
            <v>1726069.1</v>
          </cell>
          <cell r="I107">
            <v>1252953.06</v>
          </cell>
          <cell r="J107">
            <v>2979022.16</v>
          </cell>
          <cell r="K107">
            <v>0</v>
          </cell>
          <cell r="L107">
            <v>2979022.16</v>
          </cell>
          <cell r="M107">
            <v>0</v>
          </cell>
          <cell r="N107">
            <v>0</v>
          </cell>
          <cell r="O107">
            <v>3409656.53</v>
          </cell>
          <cell r="P107">
            <v>-430634.37</v>
          </cell>
          <cell r="Q107">
            <v>0</v>
          </cell>
          <cell r="R107">
            <v>0</v>
          </cell>
          <cell r="S107">
            <v>0</v>
          </cell>
        </row>
        <row r="108">
          <cell r="E108" t="str">
            <v>03.06.ГРНТ</v>
          </cell>
          <cell r="F108" t="str">
            <v>Обладнання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E109" t="str">
            <v>03.06.ГРНТ</v>
          </cell>
          <cell r="F109" t="str">
            <v>Матеріали</v>
          </cell>
          <cell r="G109">
            <v>0</v>
          </cell>
          <cell r="H109">
            <v>0</v>
          </cell>
          <cell r="I109">
            <v>0</v>
          </cell>
          <cell r="J109">
            <v>1726069.1</v>
          </cell>
          <cell r="L109">
            <v>1726069.1</v>
          </cell>
          <cell r="M109">
            <v>0</v>
          </cell>
          <cell r="O109">
            <v>1926996.46</v>
          </cell>
          <cell r="P109">
            <v>-200927.35999999999</v>
          </cell>
          <cell r="Q109">
            <v>0</v>
          </cell>
          <cell r="R109">
            <v>0</v>
          </cell>
          <cell r="S109">
            <v>0</v>
          </cell>
        </row>
        <row r="110">
          <cell r="E110" t="str">
            <v>03.06.ГРНТ</v>
          </cell>
          <cell r="F110" t="str">
            <v>Роботи</v>
          </cell>
          <cell r="G110">
            <v>0</v>
          </cell>
          <cell r="H110">
            <v>0</v>
          </cell>
          <cell r="I110">
            <v>0</v>
          </cell>
          <cell r="J110">
            <v>1252953.06</v>
          </cell>
          <cell r="L110">
            <v>1252953.06</v>
          </cell>
          <cell r="M110">
            <v>0</v>
          </cell>
          <cell r="O110">
            <v>1482660.07</v>
          </cell>
          <cell r="P110">
            <v>-229707.01</v>
          </cell>
          <cell r="Q110">
            <v>0</v>
          </cell>
          <cell r="R110">
            <v>0</v>
          </cell>
          <cell r="S110">
            <v>0</v>
          </cell>
        </row>
        <row r="111">
          <cell r="E111" t="str">
            <v>03.06.ДЕР</v>
          </cell>
          <cell r="F111" t="str">
            <v>Висадка дерев та рослин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E112" t="str">
            <v>03.06.ДЕР</v>
          </cell>
          <cell r="F112" t="str">
            <v>Обладнання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E113" t="str">
            <v>03.06.ДЕР</v>
          </cell>
          <cell r="F113" t="str">
            <v>Матеріали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E114" t="str">
            <v>03.06.ДЕР</v>
          </cell>
          <cell r="F114" t="str">
            <v>Роботи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E115" t="str">
            <v>03.07.</v>
          </cell>
          <cell r="F115" t="str">
            <v>МАФ</v>
          </cell>
          <cell r="G115">
            <v>0</v>
          </cell>
          <cell r="H115">
            <v>48662.47</v>
          </cell>
          <cell r="I115">
            <v>55069.48</v>
          </cell>
          <cell r="J115">
            <v>103731.95</v>
          </cell>
          <cell r="L115">
            <v>103731.95</v>
          </cell>
          <cell r="M115">
            <v>0</v>
          </cell>
          <cell r="O115">
            <v>103731.95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E116" t="str">
            <v>03.07.МАФ</v>
          </cell>
          <cell r="F116" t="str">
            <v>Дитяча площадка, оздоблення лав та інше</v>
          </cell>
          <cell r="G116">
            <v>0</v>
          </cell>
          <cell r="H116">
            <v>48662.47</v>
          </cell>
          <cell r="I116">
            <v>55069.48</v>
          </cell>
          <cell r="J116">
            <v>103731.95</v>
          </cell>
          <cell r="L116">
            <v>103731.95</v>
          </cell>
          <cell r="M116">
            <v>0</v>
          </cell>
          <cell r="O116">
            <v>103731.95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E117" t="str">
            <v>03.07.МАФ</v>
          </cell>
          <cell r="F117" t="str">
            <v>Обладнання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E118" t="str">
            <v>03.07.МАФ</v>
          </cell>
          <cell r="F118" t="str">
            <v>Матеріали</v>
          </cell>
          <cell r="G118">
            <v>0</v>
          </cell>
          <cell r="H118">
            <v>0</v>
          </cell>
          <cell r="I118">
            <v>0</v>
          </cell>
          <cell r="J118">
            <v>48662.47</v>
          </cell>
          <cell r="L118">
            <v>48662.47</v>
          </cell>
          <cell r="M118">
            <v>0</v>
          </cell>
          <cell r="O118">
            <v>48662.47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E119" t="str">
            <v>03.07.МАФ</v>
          </cell>
          <cell r="F119" t="str">
            <v>Роботи</v>
          </cell>
          <cell r="G119">
            <v>0</v>
          </cell>
          <cell r="H119">
            <v>0</v>
          </cell>
          <cell r="I119">
            <v>0</v>
          </cell>
          <cell r="J119">
            <v>55069.48</v>
          </cell>
          <cell r="L119">
            <v>55069.48</v>
          </cell>
          <cell r="M119">
            <v>0</v>
          </cell>
          <cell r="O119">
            <v>55069.48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E120" t="str">
            <v>03.08.</v>
          </cell>
          <cell r="F120" t="str">
            <v>Пункт прокату ковзанів</v>
          </cell>
          <cell r="G120">
            <v>48576</v>
          </cell>
          <cell r="H120">
            <v>5124608.3600000003</v>
          </cell>
          <cell r="I120">
            <v>4163097.5</v>
          </cell>
          <cell r="J120">
            <v>9336281.8599999994</v>
          </cell>
          <cell r="L120">
            <v>9314926.9600000009</v>
          </cell>
          <cell r="M120">
            <v>21354.9</v>
          </cell>
          <cell r="O120">
            <v>0</v>
          </cell>
          <cell r="P120">
            <v>9336281.8599999994</v>
          </cell>
          <cell r="Q120">
            <v>0</v>
          </cell>
          <cell r="R120">
            <v>0</v>
          </cell>
          <cell r="S120">
            <v>0</v>
          </cell>
        </row>
        <row r="121">
          <cell r="E121" t="str">
            <v>03.08.ФУНД</v>
          </cell>
          <cell r="F121" t="str">
            <v>Фундаменти будівлі</v>
          </cell>
          <cell r="G121">
            <v>0</v>
          </cell>
          <cell r="H121">
            <v>553454.36</v>
          </cell>
          <cell r="I121">
            <v>550479.9</v>
          </cell>
          <cell r="J121">
            <v>1103934.26</v>
          </cell>
          <cell r="K121" t="str">
            <v>зміни</v>
          </cell>
          <cell r="L121">
            <v>1087091.1299999999</v>
          </cell>
          <cell r="M121">
            <v>16843.13</v>
          </cell>
          <cell r="N121" t="str">
            <v>Коригування по факту виконання</v>
          </cell>
          <cell r="O121">
            <v>0</v>
          </cell>
          <cell r="P121">
            <v>1103934.26</v>
          </cell>
          <cell r="Q121">
            <v>0</v>
          </cell>
          <cell r="R121">
            <v>0</v>
          </cell>
          <cell r="S121">
            <v>0</v>
          </cell>
        </row>
        <row r="122">
          <cell r="E122" t="str">
            <v>03.08.ФУНД</v>
          </cell>
          <cell r="F122" t="str">
            <v>Обладнання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E123" t="str">
            <v>03.08.ФУНД</v>
          </cell>
          <cell r="F123" t="str">
            <v>Матеріали</v>
          </cell>
          <cell r="G123">
            <v>0</v>
          </cell>
          <cell r="H123">
            <v>0</v>
          </cell>
          <cell r="I123">
            <v>0</v>
          </cell>
          <cell r="J123">
            <v>553454.36</v>
          </cell>
          <cell r="L123">
            <v>542747.75</v>
          </cell>
          <cell r="M123">
            <v>10706.61</v>
          </cell>
          <cell r="O123">
            <v>0</v>
          </cell>
          <cell r="P123">
            <v>553454.36</v>
          </cell>
          <cell r="Q123">
            <v>0</v>
          </cell>
          <cell r="R123">
            <v>0</v>
          </cell>
          <cell r="S123">
            <v>0</v>
          </cell>
        </row>
        <row r="124">
          <cell r="E124" t="str">
            <v>03.08.ФУНД</v>
          </cell>
          <cell r="F124" t="str">
            <v>Роботи</v>
          </cell>
          <cell r="G124">
            <v>0</v>
          </cell>
          <cell r="H124">
            <v>0</v>
          </cell>
          <cell r="I124">
            <v>0</v>
          </cell>
          <cell r="J124">
            <v>550479.9</v>
          </cell>
          <cell r="L124">
            <v>544343.38</v>
          </cell>
          <cell r="M124">
            <v>6136.52</v>
          </cell>
          <cell r="O124">
            <v>0</v>
          </cell>
          <cell r="P124">
            <v>550479.9</v>
          </cell>
          <cell r="Q124">
            <v>0</v>
          </cell>
          <cell r="R124">
            <v>0</v>
          </cell>
          <cell r="S124">
            <v>0</v>
          </cell>
        </row>
        <row r="125">
          <cell r="E125" t="str">
            <v>03.08.ОК</v>
          </cell>
          <cell r="F125" t="str">
            <v>Огороджуючі конструкції</v>
          </cell>
          <cell r="G125">
            <v>0</v>
          </cell>
          <cell r="H125">
            <v>3023131.9</v>
          </cell>
          <cell r="I125">
            <v>2167878.1</v>
          </cell>
          <cell r="J125">
            <v>5191010</v>
          </cell>
          <cell r="K125" t="str">
            <v>зміни</v>
          </cell>
          <cell r="L125">
            <v>5191010</v>
          </cell>
          <cell r="M125">
            <v>0</v>
          </cell>
          <cell r="N125" t="str">
            <v>Коригування по факту виконання</v>
          </cell>
          <cell r="O125">
            <v>0</v>
          </cell>
          <cell r="P125">
            <v>5191010</v>
          </cell>
          <cell r="Q125">
            <v>0</v>
          </cell>
          <cell r="R125">
            <v>0</v>
          </cell>
          <cell r="S125">
            <v>0</v>
          </cell>
        </row>
        <row r="126">
          <cell r="E126" t="str">
            <v>03.08.ОК</v>
          </cell>
          <cell r="F126" t="str">
            <v>Обладнання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E127" t="str">
            <v>03.08.ОК</v>
          </cell>
          <cell r="F127" t="str">
            <v>Матеріали</v>
          </cell>
          <cell r="G127">
            <v>0</v>
          </cell>
          <cell r="H127">
            <v>0</v>
          </cell>
          <cell r="I127">
            <v>0</v>
          </cell>
          <cell r="J127">
            <v>3023131.9</v>
          </cell>
          <cell r="L127">
            <v>3023131.9</v>
          </cell>
          <cell r="M127">
            <v>0</v>
          </cell>
          <cell r="O127">
            <v>0</v>
          </cell>
          <cell r="P127">
            <v>3023131.9</v>
          </cell>
          <cell r="Q127">
            <v>0</v>
          </cell>
          <cell r="R127">
            <v>0</v>
          </cell>
          <cell r="S127">
            <v>0</v>
          </cell>
        </row>
        <row r="128">
          <cell r="E128" t="str">
            <v>03.08.ОК</v>
          </cell>
          <cell r="F128" t="str">
            <v>Роботи</v>
          </cell>
          <cell r="G128">
            <v>0</v>
          </cell>
          <cell r="H128">
            <v>0</v>
          </cell>
          <cell r="I128">
            <v>0</v>
          </cell>
          <cell r="J128">
            <v>2167878.1</v>
          </cell>
          <cell r="L128">
            <v>2167878.1</v>
          </cell>
          <cell r="M128">
            <v>0</v>
          </cell>
          <cell r="O128">
            <v>0</v>
          </cell>
          <cell r="P128">
            <v>2167878.1</v>
          </cell>
          <cell r="Q128">
            <v>0</v>
          </cell>
          <cell r="R128">
            <v>0</v>
          </cell>
          <cell r="S128">
            <v>0</v>
          </cell>
        </row>
        <row r="129">
          <cell r="E129" t="str">
            <v>03.08.ЕПОВ</v>
          </cell>
          <cell r="F129" t="str">
            <v>Електропостачання, опалення та вентиляція</v>
          </cell>
          <cell r="G129">
            <v>0</v>
          </cell>
          <cell r="H129">
            <v>632684.98</v>
          </cell>
          <cell r="I129">
            <v>445900.5</v>
          </cell>
          <cell r="J129">
            <v>1078585.48</v>
          </cell>
          <cell r="K129">
            <v>0</v>
          </cell>
          <cell r="L129">
            <v>1078585.48</v>
          </cell>
          <cell r="M129">
            <v>0</v>
          </cell>
          <cell r="O129">
            <v>0</v>
          </cell>
          <cell r="P129">
            <v>1078585.48</v>
          </cell>
          <cell r="Q129">
            <v>0</v>
          </cell>
          <cell r="R129">
            <v>0</v>
          </cell>
          <cell r="S129">
            <v>0</v>
          </cell>
        </row>
        <row r="130">
          <cell r="E130" t="str">
            <v>03.08.ЕПОВ</v>
          </cell>
          <cell r="F130" t="str">
            <v>Обладнання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E131" t="str">
            <v>03.08.ЕПОВ</v>
          </cell>
          <cell r="F131" t="str">
            <v>Матеріали</v>
          </cell>
          <cell r="G131">
            <v>0</v>
          </cell>
          <cell r="H131">
            <v>0</v>
          </cell>
          <cell r="I131">
            <v>0</v>
          </cell>
          <cell r="J131">
            <v>632684.98</v>
          </cell>
          <cell r="L131">
            <v>632684.98</v>
          </cell>
          <cell r="M131">
            <v>0</v>
          </cell>
          <cell r="O131">
            <v>0</v>
          </cell>
          <cell r="P131">
            <v>632684.98</v>
          </cell>
          <cell r="Q131">
            <v>0</v>
          </cell>
          <cell r="R131">
            <v>0</v>
          </cell>
          <cell r="S131">
            <v>0</v>
          </cell>
        </row>
        <row r="132">
          <cell r="E132" t="str">
            <v>03.08.ЕПОВ</v>
          </cell>
          <cell r="F132" t="str">
            <v>Роботи</v>
          </cell>
          <cell r="G132">
            <v>0</v>
          </cell>
          <cell r="H132">
            <v>0</v>
          </cell>
          <cell r="I132">
            <v>0</v>
          </cell>
          <cell r="J132">
            <v>445900.5</v>
          </cell>
          <cell r="L132">
            <v>445900.5</v>
          </cell>
          <cell r="M132">
            <v>0</v>
          </cell>
          <cell r="O132">
            <v>0</v>
          </cell>
          <cell r="P132">
            <v>445900.5</v>
          </cell>
          <cell r="Q132">
            <v>0</v>
          </cell>
          <cell r="R132">
            <v>0</v>
          </cell>
          <cell r="S132">
            <v>0</v>
          </cell>
        </row>
        <row r="133">
          <cell r="E133" t="str">
            <v>03.08.ОО</v>
          </cell>
          <cell r="F133" t="str">
            <v>Обладнання та оздоблення</v>
          </cell>
          <cell r="G133">
            <v>48576</v>
          </cell>
          <cell r="H133">
            <v>915337.12</v>
          </cell>
          <cell r="I133">
            <v>998839</v>
          </cell>
          <cell r="J133">
            <v>1962752.12</v>
          </cell>
          <cell r="K133" t="str">
            <v>зміни</v>
          </cell>
          <cell r="L133">
            <v>1958240.35</v>
          </cell>
          <cell r="M133">
            <v>4511.7700000000004</v>
          </cell>
          <cell r="N133" t="str">
            <v>Коригування по факту виконання</v>
          </cell>
          <cell r="O133">
            <v>0</v>
          </cell>
          <cell r="P133">
            <v>1962752.12</v>
          </cell>
          <cell r="Q133">
            <v>0</v>
          </cell>
          <cell r="R133">
            <v>0</v>
          </cell>
          <cell r="S133">
            <v>0</v>
          </cell>
        </row>
        <row r="134">
          <cell r="E134" t="str">
            <v>03.08.ОО</v>
          </cell>
          <cell r="F134" t="str">
            <v>Обладнання</v>
          </cell>
          <cell r="G134">
            <v>0</v>
          </cell>
          <cell r="H134">
            <v>0</v>
          </cell>
          <cell r="I134">
            <v>0</v>
          </cell>
          <cell r="J134">
            <v>48576</v>
          </cell>
          <cell r="L134">
            <v>48576</v>
          </cell>
          <cell r="M134">
            <v>0</v>
          </cell>
          <cell r="O134">
            <v>0</v>
          </cell>
          <cell r="P134">
            <v>48576</v>
          </cell>
          <cell r="Q134">
            <v>0</v>
          </cell>
          <cell r="R134">
            <v>0</v>
          </cell>
          <cell r="S134">
            <v>0</v>
          </cell>
        </row>
        <row r="135">
          <cell r="E135" t="str">
            <v>03.08.ОО</v>
          </cell>
          <cell r="F135" t="str">
            <v>Матеріали</v>
          </cell>
          <cell r="G135">
            <v>0</v>
          </cell>
          <cell r="H135">
            <v>0</v>
          </cell>
          <cell r="I135">
            <v>0</v>
          </cell>
          <cell r="J135">
            <v>915337.12</v>
          </cell>
          <cell r="L135">
            <v>915837.59</v>
          </cell>
          <cell r="M135">
            <v>-500.47</v>
          </cell>
          <cell r="O135">
            <v>0</v>
          </cell>
          <cell r="P135">
            <v>915337.12</v>
          </cell>
          <cell r="Q135">
            <v>0</v>
          </cell>
          <cell r="R135">
            <v>0</v>
          </cell>
          <cell r="S135">
            <v>0</v>
          </cell>
        </row>
        <row r="136">
          <cell r="E136" t="str">
            <v>03.08.ОО</v>
          </cell>
          <cell r="F136" t="str">
            <v>Роботи</v>
          </cell>
          <cell r="G136">
            <v>0</v>
          </cell>
          <cell r="H136">
            <v>0</v>
          </cell>
          <cell r="I136">
            <v>0</v>
          </cell>
          <cell r="J136">
            <v>998839</v>
          </cell>
          <cell r="L136">
            <v>993826.76</v>
          </cell>
          <cell r="M136">
            <v>5012.24</v>
          </cell>
          <cell r="O136">
            <v>0</v>
          </cell>
          <cell r="P136">
            <v>998839</v>
          </cell>
          <cell r="Q136">
            <v>0</v>
          </cell>
          <cell r="R136">
            <v>0</v>
          </cell>
          <cell r="S136">
            <v>0</v>
          </cell>
        </row>
        <row r="137">
          <cell r="M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E138">
            <v>0</v>
          </cell>
          <cell r="F138" t="str">
            <v>4. Головний вхід до офісу</v>
          </cell>
          <cell r="G138">
            <v>5231053.1100000003</v>
          </cell>
          <cell r="H138">
            <v>15041901.939999999</v>
          </cell>
          <cell r="I138">
            <v>24348555.82</v>
          </cell>
          <cell r="J138">
            <v>44621510.869999997</v>
          </cell>
          <cell r="L138">
            <v>44621682.149999999</v>
          </cell>
          <cell r="M138">
            <v>-171.28</v>
          </cell>
          <cell r="O138">
            <v>45308553.090000004</v>
          </cell>
          <cell r="P138">
            <v>-687042.22</v>
          </cell>
          <cell r="Q138">
            <v>60254.12</v>
          </cell>
          <cell r="R138" t="str">
            <v>Піскоулавлювач і опора</v>
          </cell>
          <cell r="S138">
            <v>0</v>
          </cell>
        </row>
        <row r="139">
          <cell r="E139">
            <v>0</v>
          </cell>
          <cell r="F139" t="str">
            <v>Обладнання</v>
          </cell>
          <cell r="G139">
            <v>0</v>
          </cell>
          <cell r="H139">
            <v>0</v>
          </cell>
          <cell r="I139">
            <v>0</v>
          </cell>
          <cell r="J139">
            <v>5231053.1100000003</v>
          </cell>
          <cell r="L139">
            <v>5231053.1100000003</v>
          </cell>
          <cell r="M139">
            <v>0</v>
          </cell>
          <cell r="O139">
            <v>4621496.8600000003</v>
          </cell>
          <cell r="P139">
            <v>609556.25</v>
          </cell>
          <cell r="Q139">
            <v>-747296.34</v>
          </cell>
          <cell r="R139" t="str">
            <v>Економія</v>
          </cell>
          <cell r="S139">
            <v>0</v>
          </cell>
        </row>
        <row r="140">
          <cell r="E140">
            <v>0</v>
          </cell>
          <cell r="F140" t="str">
            <v>Матеріали</v>
          </cell>
          <cell r="G140">
            <v>0</v>
          </cell>
          <cell r="H140">
            <v>0</v>
          </cell>
          <cell r="I140">
            <v>0</v>
          </cell>
          <cell r="J140">
            <v>15041901.939999999</v>
          </cell>
          <cell r="L140">
            <v>15046553.140000001</v>
          </cell>
          <cell r="M140">
            <v>-4651.2</v>
          </cell>
          <cell r="O140">
            <v>15459042.300000001</v>
          </cell>
          <cell r="P140">
            <v>-417140.36</v>
          </cell>
          <cell r="Q140">
            <v>0</v>
          </cell>
          <cell r="R140">
            <v>0</v>
          </cell>
          <cell r="S140">
            <v>0</v>
          </cell>
        </row>
        <row r="141">
          <cell r="E141">
            <v>0</v>
          </cell>
          <cell r="F141" t="str">
            <v>Роботи</v>
          </cell>
          <cell r="G141">
            <v>0</v>
          </cell>
          <cell r="H141">
            <v>0</v>
          </cell>
          <cell r="I141">
            <v>0</v>
          </cell>
          <cell r="J141">
            <v>24348555.82</v>
          </cell>
          <cell r="L141">
            <v>24344075.899999999</v>
          </cell>
          <cell r="M141">
            <v>4479.92</v>
          </cell>
          <cell r="O141">
            <v>25228013.93</v>
          </cell>
          <cell r="P141">
            <v>-879458.11</v>
          </cell>
          <cell r="Q141">
            <v>0</v>
          </cell>
          <cell r="R141">
            <v>0</v>
          </cell>
          <cell r="S141">
            <v>0</v>
          </cell>
        </row>
        <row r="142">
          <cell r="E142" t="str">
            <v>04.01.</v>
          </cell>
          <cell r="F142" t="str">
            <v>Підготовчі роботи</v>
          </cell>
          <cell r="G142">
            <v>90070</v>
          </cell>
          <cell r="H142">
            <v>2955337.74</v>
          </cell>
          <cell r="I142">
            <v>7579397.8899999997</v>
          </cell>
          <cell r="J142">
            <v>10624805.630000001</v>
          </cell>
          <cell r="L142">
            <v>10624976.91</v>
          </cell>
          <cell r="M142">
            <v>-171.28</v>
          </cell>
          <cell r="O142">
            <v>11655623.470000001</v>
          </cell>
          <cell r="P142">
            <v>-1030817.84</v>
          </cell>
          <cell r="Q142">
            <v>0</v>
          </cell>
          <cell r="R142">
            <v>0</v>
          </cell>
          <cell r="S142">
            <v>0</v>
          </cell>
        </row>
        <row r="143">
          <cell r="E143" t="str">
            <v>04.01.ПБМ</v>
          </cell>
          <cell r="F143" t="str">
            <v>Підготовка будівельного майданчика</v>
          </cell>
          <cell r="G143">
            <v>90070</v>
          </cell>
          <cell r="H143">
            <v>525737.09</v>
          </cell>
          <cell r="I143">
            <v>865929.22</v>
          </cell>
          <cell r="J143">
            <v>1481736.31</v>
          </cell>
          <cell r="K143" t="str">
            <v>зміни</v>
          </cell>
          <cell r="L143">
            <v>1481907.59</v>
          </cell>
          <cell r="M143">
            <v>-171.28</v>
          </cell>
          <cell r="N143" t="str">
            <v>Переробка вхідних дверей</v>
          </cell>
          <cell r="O143">
            <v>1237716.33</v>
          </cell>
          <cell r="P143">
            <v>244019.98</v>
          </cell>
          <cell r="Q143" t="str">
            <v>Перенесення опори по пр-ту Др.Народів</v>
          </cell>
        </row>
        <row r="144">
          <cell r="E144" t="str">
            <v>04.01.ПБМ</v>
          </cell>
          <cell r="F144" t="str">
            <v>Обладнання</v>
          </cell>
          <cell r="G144">
            <v>0</v>
          </cell>
          <cell r="H144">
            <v>0</v>
          </cell>
          <cell r="I144">
            <v>0</v>
          </cell>
          <cell r="J144">
            <v>90070</v>
          </cell>
          <cell r="L144">
            <v>90070</v>
          </cell>
          <cell r="M144">
            <v>0</v>
          </cell>
          <cell r="O144">
            <v>90070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E145" t="str">
            <v>04.01.ПБМ</v>
          </cell>
          <cell r="F145" t="str">
            <v>Матеріали</v>
          </cell>
          <cell r="G145">
            <v>0</v>
          </cell>
          <cell r="H145">
            <v>0</v>
          </cell>
          <cell r="I145">
            <v>0</v>
          </cell>
          <cell r="J145">
            <v>525737.09</v>
          </cell>
          <cell r="L145">
            <v>530388.29</v>
          </cell>
          <cell r="M145">
            <v>-4651.2</v>
          </cell>
          <cell r="O145">
            <v>378072.94</v>
          </cell>
          <cell r="P145">
            <v>147664.15</v>
          </cell>
          <cell r="Q145">
            <v>0</v>
          </cell>
          <cell r="R145">
            <v>0</v>
          </cell>
          <cell r="S145">
            <v>0</v>
          </cell>
        </row>
        <row r="146">
          <cell r="E146" t="str">
            <v>04.01.ПБМ</v>
          </cell>
          <cell r="F146" t="str">
            <v>Роботи</v>
          </cell>
          <cell r="G146">
            <v>0</v>
          </cell>
          <cell r="H146">
            <v>0</v>
          </cell>
          <cell r="I146">
            <v>0</v>
          </cell>
          <cell r="J146">
            <v>865929.22</v>
          </cell>
          <cell r="L146">
            <v>861449.3</v>
          </cell>
          <cell r="M146">
            <v>4479.92</v>
          </cell>
          <cell r="O146">
            <v>769573.39</v>
          </cell>
          <cell r="P146">
            <v>96355.83</v>
          </cell>
          <cell r="Q146">
            <v>0</v>
          </cell>
          <cell r="R146">
            <v>0</v>
          </cell>
          <cell r="S146">
            <v>0</v>
          </cell>
        </row>
        <row r="147">
          <cell r="E147" t="str">
            <v>04.01.ГЦП</v>
          </cell>
          <cell r="F147" t="str">
            <v xml:space="preserve">Палі </v>
          </cell>
          <cell r="G147">
            <v>0</v>
          </cell>
          <cell r="H147">
            <v>1432218.41</v>
          </cell>
          <cell r="I147">
            <v>2848771.09</v>
          </cell>
          <cell r="J147">
            <v>4280989.5</v>
          </cell>
          <cell r="K147">
            <v>0</v>
          </cell>
          <cell r="L147">
            <v>4280989.5</v>
          </cell>
          <cell r="M147">
            <v>0</v>
          </cell>
          <cell r="O147">
            <v>4362256.8499999996</v>
          </cell>
          <cell r="P147">
            <v>-81267.350000000006</v>
          </cell>
        </row>
        <row r="148">
          <cell r="E148" t="str">
            <v>04.01.ГЦП</v>
          </cell>
          <cell r="F148" t="str">
            <v>Обладнання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E149" t="str">
            <v>04.01.ГЦП</v>
          </cell>
          <cell r="F149" t="str">
            <v>Матеріали</v>
          </cell>
          <cell r="G149">
            <v>0</v>
          </cell>
          <cell r="H149">
            <v>0</v>
          </cell>
          <cell r="I149">
            <v>0</v>
          </cell>
          <cell r="J149">
            <v>1432218.41</v>
          </cell>
          <cell r="L149">
            <v>1432218.41</v>
          </cell>
          <cell r="M149">
            <v>0</v>
          </cell>
          <cell r="O149">
            <v>1456664.7</v>
          </cell>
          <cell r="P149">
            <v>-24446.29</v>
          </cell>
          <cell r="Q149">
            <v>0</v>
          </cell>
          <cell r="R149">
            <v>0</v>
          </cell>
          <cell r="S149">
            <v>0</v>
          </cell>
        </row>
        <row r="150">
          <cell r="E150" t="str">
            <v>04.01.ГЦП</v>
          </cell>
          <cell r="F150" t="str">
            <v>Роботи</v>
          </cell>
          <cell r="G150">
            <v>0</v>
          </cell>
          <cell r="H150">
            <v>0</v>
          </cell>
          <cell r="I150">
            <v>0</v>
          </cell>
          <cell r="J150">
            <v>2848771.09</v>
          </cell>
          <cell r="L150">
            <v>2848771.09</v>
          </cell>
          <cell r="M150">
            <v>0</v>
          </cell>
          <cell r="O150">
            <v>2905592.15</v>
          </cell>
          <cell r="P150">
            <v>-56821.06</v>
          </cell>
          <cell r="Q150">
            <v>0</v>
          </cell>
          <cell r="R150">
            <v>0</v>
          </cell>
          <cell r="S150">
            <v>0</v>
          </cell>
        </row>
        <row r="151">
          <cell r="E151" t="str">
            <v>04.01.ДР</v>
          </cell>
          <cell r="F151" t="str">
            <v>Демонтажні роботи</v>
          </cell>
          <cell r="G151">
            <v>0</v>
          </cell>
          <cell r="H151">
            <v>21857.23</v>
          </cell>
          <cell r="I151">
            <v>1260069.74</v>
          </cell>
          <cell r="J151">
            <v>1281926.97</v>
          </cell>
          <cell r="K151">
            <v>0</v>
          </cell>
          <cell r="L151">
            <v>1281926.97</v>
          </cell>
          <cell r="M151">
            <v>0</v>
          </cell>
          <cell r="O151">
            <v>1281926.97</v>
          </cell>
          <cell r="P151">
            <v>0</v>
          </cell>
        </row>
        <row r="152">
          <cell r="E152" t="str">
            <v>04.01.ДР</v>
          </cell>
          <cell r="F152" t="str">
            <v>Обладнання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E153" t="str">
            <v>04.01.ДР</v>
          </cell>
          <cell r="F153" t="str">
            <v>Матеріали</v>
          </cell>
          <cell r="G153">
            <v>0</v>
          </cell>
          <cell r="H153">
            <v>0</v>
          </cell>
          <cell r="I153">
            <v>0</v>
          </cell>
          <cell r="J153">
            <v>21857.23</v>
          </cell>
          <cell r="L153">
            <v>21857.23</v>
          </cell>
          <cell r="M153">
            <v>0</v>
          </cell>
          <cell r="O153">
            <v>21857.23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E154" t="str">
            <v>04.01.ДР</v>
          </cell>
          <cell r="F154" t="str">
            <v>Роботи</v>
          </cell>
          <cell r="G154">
            <v>0</v>
          </cell>
          <cell r="H154">
            <v>0</v>
          </cell>
          <cell r="I154">
            <v>0</v>
          </cell>
          <cell r="J154">
            <v>1260069.74</v>
          </cell>
          <cell r="L154">
            <v>1260069.74</v>
          </cell>
          <cell r="M154">
            <v>0</v>
          </cell>
          <cell r="O154">
            <v>1260069.74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E155" t="str">
            <v>04.01.ЗЕМ</v>
          </cell>
          <cell r="F155" t="str">
            <v>Земляні роботи</v>
          </cell>
          <cell r="G155">
            <v>0</v>
          </cell>
          <cell r="H155">
            <v>975525.01</v>
          </cell>
          <cell r="I155">
            <v>2604627.84</v>
          </cell>
          <cell r="J155">
            <v>3580152.85</v>
          </cell>
          <cell r="K155">
            <v>0</v>
          </cell>
          <cell r="L155">
            <v>3580152.85</v>
          </cell>
          <cell r="M155">
            <v>0</v>
          </cell>
          <cell r="O155">
            <v>4773723.32</v>
          </cell>
          <cell r="P155">
            <v>-1193570.47</v>
          </cell>
        </row>
        <row r="156">
          <cell r="E156" t="str">
            <v>04.01.ЗЕМ</v>
          </cell>
          <cell r="F156" t="str">
            <v>Обладнання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E157" t="str">
            <v>04.01.ЗЕМ</v>
          </cell>
          <cell r="F157" t="str">
            <v>Матеріали</v>
          </cell>
          <cell r="G157">
            <v>0</v>
          </cell>
          <cell r="H157">
            <v>0</v>
          </cell>
          <cell r="I157">
            <v>0</v>
          </cell>
          <cell r="J157">
            <v>975525.01</v>
          </cell>
          <cell r="L157">
            <v>975525.01</v>
          </cell>
          <cell r="M157">
            <v>0</v>
          </cell>
          <cell r="O157">
            <v>1088205.1599999999</v>
          </cell>
          <cell r="P157">
            <v>-112680.15</v>
          </cell>
          <cell r="Q157">
            <v>0</v>
          </cell>
          <cell r="R157">
            <v>0</v>
          </cell>
          <cell r="S157">
            <v>0</v>
          </cell>
        </row>
        <row r="158">
          <cell r="E158" t="str">
            <v>04.01.ЗЕМ</v>
          </cell>
          <cell r="F158" t="str">
            <v>Роботи</v>
          </cell>
          <cell r="G158">
            <v>0</v>
          </cell>
          <cell r="H158">
            <v>0</v>
          </cell>
          <cell r="I158">
            <v>0</v>
          </cell>
          <cell r="J158">
            <v>2604627.84</v>
          </cell>
          <cell r="L158">
            <v>2604627.84</v>
          </cell>
          <cell r="M158">
            <v>0</v>
          </cell>
          <cell r="O158">
            <v>3685518.16</v>
          </cell>
          <cell r="P158">
            <v>-1080890.32</v>
          </cell>
          <cell r="Q158">
            <v>0</v>
          </cell>
          <cell r="R158">
            <v>0</v>
          </cell>
          <cell r="S158">
            <v>0</v>
          </cell>
        </row>
        <row r="159">
          <cell r="E159" t="str">
            <v>04.02.</v>
          </cell>
          <cell r="F159" t="str">
            <v>Залізобетонні роботи</v>
          </cell>
          <cell r="G159">
            <v>0</v>
          </cell>
          <cell r="H159">
            <v>5462863.3099999996</v>
          </cell>
          <cell r="I159">
            <v>5268502.87</v>
          </cell>
          <cell r="J159">
            <v>10731366.18</v>
          </cell>
          <cell r="L159">
            <v>10731366.18</v>
          </cell>
          <cell r="M159">
            <v>0</v>
          </cell>
          <cell r="O159">
            <v>11411457.800000001</v>
          </cell>
          <cell r="P159">
            <v>-680091.62</v>
          </cell>
          <cell r="Q159">
            <v>0</v>
          </cell>
          <cell r="R159">
            <v>0</v>
          </cell>
          <cell r="S159">
            <v>0</v>
          </cell>
        </row>
        <row r="160">
          <cell r="E160" t="str">
            <v>04.02.ФМЩН</v>
          </cell>
          <cell r="F160" t="str">
            <v>Фундаменти під мощення</v>
          </cell>
          <cell r="G160">
            <v>0</v>
          </cell>
          <cell r="H160">
            <v>3136371.58</v>
          </cell>
          <cell r="I160">
            <v>2748598.22</v>
          </cell>
          <cell r="J160">
            <v>5884969.7999999998</v>
          </cell>
          <cell r="K160">
            <v>0</v>
          </cell>
          <cell r="L160">
            <v>5884969.7999999998</v>
          </cell>
          <cell r="M160">
            <v>0</v>
          </cell>
          <cell r="O160">
            <v>6208222.3099999996</v>
          </cell>
          <cell r="P160">
            <v>-323252.51</v>
          </cell>
        </row>
        <row r="161">
          <cell r="E161" t="str">
            <v>04.02.ФМЩН</v>
          </cell>
          <cell r="F161" t="str">
            <v>Обладнання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E162" t="str">
            <v>04.02.ФМЩН</v>
          </cell>
          <cell r="F162" t="str">
            <v>Матеріали</v>
          </cell>
          <cell r="G162">
            <v>0</v>
          </cell>
          <cell r="H162">
            <v>0</v>
          </cell>
          <cell r="I162">
            <v>0</v>
          </cell>
          <cell r="J162">
            <v>3136371.58</v>
          </cell>
          <cell r="L162">
            <v>3136371.58</v>
          </cell>
          <cell r="M162">
            <v>0</v>
          </cell>
          <cell r="O162">
            <v>3311222.38</v>
          </cell>
          <cell r="P162">
            <v>-174850.8</v>
          </cell>
          <cell r="Q162">
            <v>0</v>
          </cell>
          <cell r="R162">
            <v>0</v>
          </cell>
          <cell r="S162">
            <v>0</v>
          </cell>
        </row>
        <row r="163">
          <cell r="E163" t="str">
            <v>04.02.ФМЩН</v>
          </cell>
          <cell r="F163" t="str">
            <v>Роботи</v>
          </cell>
          <cell r="G163">
            <v>0</v>
          </cell>
          <cell r="H163">
            <v>0</v>
          </cell>
          <cell r="I163">
            <v>0</v>
          </cell>
          <cell r="J163">
            <v>2748598.22</v>
          </cell>
          <cell r="L163">
            <v>2748598.22</v>
          </cell>
          <cell r="M163">
            <v>0</v>
          </cell>
          <cell r="O163">
            <v>2896999.93</v>
          </cell>
          <cell r="P163">
            <v>-148401.71</v>
          </cell>
          <cell r="Q163">
            <v>0</v>
          </cell>
          <cell r="R163">
            <v>0</v>
          </cell>
          <cell r="S163">
            <v>0</v>
          </cell>
        </row>
        <row r="164">
          <cell r="E164" t="str">
            <v>04.02.ПСТН</v>
          </cell>
          <cell r="F164" t="str">
            <v>Підпірні стіни пандуса та сходів</v>
          </cell>
          <cell r="G164">
            <v>0</v>
          </cell>
          <cell r="H164">
            <v>2326491.73</v>
          </cell>
          <cell r="I164">
            <v>2519904.65</v>
          </cell>
          <cell r="J164">
            <v>4846396.38</v>
          </cell>
          <cell r="K164">
            <v>0</v>
          </cell>
          <cell r="L164">
            <v>4846396.38</v>
          </cell>
          <cell r="M164">
            <v>0</v>
          </cell>
          <cell r="O164">
            <v>5203235.49</v>
          </cell>
          <cell r="P164">
            <v>-356839.11</v>
          </cell>
        </row>
        <row r="165">
          <cell r="E165" t="str">
            <v>04.02.ПСТН</v>
          </cell>
          <cell r="F165" t="str">
            <v>Обладнання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E166" t="str">
            <v>04.02.ПСТН</v>
          </cell>
          <cell r="F166" t="str">
            <v>Матеріали</v>
          </cell>
          <cell r="G166">
            <v>0</v>
          </cell>
          <cell r="H166">
            <v>0</v>
          </cell>
          <cell r="I166">
            <v>0</v>
          </cell>
          <cell r="J166">
            <v>2326491.73</v>
          </cell>
          <cell r="L166">
            <v>2326491.73</v>
          </cell>
          <cell r="M166">
            <v>0</v>
          </cell>
          <cell r="O166">
            <v>2484748.42</v>
          </cell>
          <cell r="P166">
            <v>-158256.69</v>
          </cell>
          <cell r="Q166">
            <v>0</v>
          </cell>
          <cell r="R166">
            <v>0</v>
          </cell>
          <cell r="S166">
            <v>0</v>
          </cell>
        </row>
        <row r="167">
          <cell r="E167" t="str">
            <v>04.02.ПСТН</v>
          </cell>
          <cell r="F167" t="str">
            <v>Роботи</v>
          </cell>
          <cell r="G167">
            <v>0</v>
          </cell>
          <cell r="H167">
            <v>0</v>
          </cell>
          <cell r="I167">
            <v>0</v>
          </cell>
          <cell r="J167">
            <v>2519904.65</v>
          </cell>
          <cell r="L167">
            <v>2519904.65</v>
          </cell>
          <cell r="M167">
            <v>0</v>
          </cell>
          <cell r="O167">
            <v>2718487.07</v>
          </cell>
          <cell r="P167">
            <v>-198582.42</v>
          </cell>
          <cell r="Q167">
            <v>0</v>
          </cell>
          <cell r="R167">
            <v>0</v>
          </cell>
          <cell r="S167">
            <v>0</v>
          </cell>
        </row>
        <row r="168">
          <cell r="E168" t="str">
            <v>04.06.</v>
          </cell>
          <cell r="F168" t="str">
            <v>Інженерні мережі</v>
          </cell>
          <cell r="G168">
            <v>0</v>
          </cell>
          <cell r="H168">
            <v>731037.41</v>
          </cell>
          <cell r="I168">
            <v>871451.42</v>
          </cell>
          <cell r="J168">
            <v>1602488.83</v>
          </cell>
          <cell r="L168">
            <v>1602488.83</v>
          </cell>
          <cell r="M168">
            <v>0</v>
          </cell>
          <cell r="O168">
            <v>1786254.69</v>
          </cell>
          <cell r="P168">
            <v>-183765.86</v>
          </cell>
          <cell r="Q168">
            <v>0</v>
          </cell>
          <cell r="R168">
            <v>0</v>
          </cell>
          <cell r="S168">
            <v>0</v>
          </cell>
        </row>
        <row r="169">
          <cell r="E169" t="str">
            <v>04.06.ЗК</v>
          </cell>
          <cell r="F169" t="str">
            <v>Мережа каналізації</v>
          </cell>
          <cell r="G169">
            <v>0</v>
          </cell>
          <cell r="H169">
            <v>731037.41</v>
          </cell>
          <cell r="I169">
            <v>871451.42</v>
          </cell>
          <cell r="J169">
            <v>1602488.83</v>
          </cell>
          <cell r="K169">
            <v>0</v>
          </cell>
          <cell r="L169">
            <v>1602488.83</v>
          </cell>
          <cell r="M169">
            <v>0</v>
          </cell>
          <cell r="O169">
            <v>1786254.69</v>
          </cell>
          <cell r="P169">
            <v>-183765.86</v>
          </cell>
          <cell r="Q169" t="str">
            <v>Перенос піскоулавлювача, зміни</v>
          </cell>
          <cell r="R169">
            <v>0</v>
          </cell>
          <cell r="S169">
            <v>0</v>
          </cell>
        </row>
        <row r="170">
          <cell r="E170" t="str">
            <v>04.06.ЗК</v>
          </cell>
          <cell r="F170" t="str">
            <v>Обладнання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L170">
            <v>0</v>
          </cell>
          <cell r="M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E171" t="str">
            <v>04.06.ЗК</v>
          </cell>
          <cell r="F171" t="str">
            <v>Матеріали</v>
          </cell>
          <cell r="G171">
            <v>0</v>
          </cell>
          <cell r="H171">
            <v>0</v>
          </cell>
          <cell r="I171">
            <v>0</v>
          </cell>
          <cell r="J171">
            <v>731037.41</v>
          </cell>
          <cell r="L171">
            <v>731037.41</v>
          </cell>
          <cell r="M171">
            <v>0</v>
          </cell>
          <cell r="O171">
            <v>757930.48</v>
          </cell>
          <cell r="P171">
            <v>-26893.07</v>
          </cell>
          <cell r="Q171">
            <v>0</v>
          </cell>
          <cell r="R171">
            <v>0</v>
          </cell>
          <cell r="S171">
            <v>0</v>
          </cell>
        </row>
        <row r="172">
          <cell r="E172" t="str">
            <v>04.06.ЗК</v>
          </cell>
          <cell r="F172" t="str">
            <v>Роботи</v>
          </cell>
          <cell r="G172">
            <v>0</v>
          </cell>
          <cell r="H172">
            <v>0</v>
          </cell>
          <cell r="I172">
            <v>0</v>
          </cell>
          <cell r="J172">
            <v>871451.42</v>
          </cell>
          <cell r="L172">
            <v>871451.42</v>
          </cell>
          <cell r="M172">
            <v>0</v>
          </cell>
          <cell r="O172">
            <v>1028324.21</v>
          </cell>
          <cell r="P172">
            <v>-156872.79</v>
          </cell>
          <cell r="Q172">
            <v>0</v>
          </cell>
          <cell r="R172">
            <v>0</v>
          </cell>
          <cell r="S172">
            <v>0</v>
          </cell>
        </row>
        <row r="173">
          <cell r="E173" t="str">
            <v>04.03.</v>
          </cell>
          <cell r="F173" t="str">
            <v>Гранітні елементи</v>
          </cell>
          <cell r="G173">
            <v>5140983.1100000003</v>
          </cell>
          <cell r="H173">
            <v>833976.7</v>
          </cell>
          <cell r="I173">
            <v>4415906.34</v>
          </cell>
          <cell r="J173">
            <v>10390866.15</v>
          </cell>
          <cell r="L173">
            <v>10390866.15</v>
          </cell>
          <cell r="M173">
            <v>0</v>
          </cell>
          <cell r="O173">
            <v>9388566.5999999996</v>
          </cell>
          <cell r="P173">
            <v>1002299.55</v>
          </cell>
          <cell r="Q173">
            <v>0</v>
          </cell>
          <cell r="R173">
            <v>0</v>
          </cell>
          <cell r="S173">
            <v>0</v>
          </cell>
        </row>
        <row r="174">
          <cell r="E174" t="str">
            <v>04.03.МЩН</v>
          </cell>
          <cell r="F174" t="str">
            <v>Мощення та сходи</v>
          </cell>
          <cell r="G174">
            <v>3654574.86</v>
          </cell>
          <cell r="H174">
            <v>833976.7</v>
          </cell>
          <cell r="I174">
            <v>3586450.15</v>
          </cell>
          <cell r="J174">
            <v>8075001.71</v>
          </cell>
          <cell r="K174">
            <v>0</v>
          </cell>
          <cell r="L174">
            <v>8075001.71</v>
          </cell>
          <cell r="M174">
            <v>0</v>
          </cell>
          <cell r="O174">
            <v>8024539.1500000004</v>
          </cell>
          <cell r="P174">
            <v>50462.559999999998</v>
          </cell>
        </row>
        <row r="175">
          <cell r="E175" t="str">
            <v>04.03.МЩН</v>
          </cell>
          <cell r="F175" t="str">
            <v>Обладнання</v>
          </cell>
          <cell r="G175">
            <v>0</v>
          </cell>
          <cell r="H175">
            <v>0</v>
          </cell>
          <cell r="I175">
            <v>0</v>
          </cell>
          <cell r="J175">
            <v>3654574.86</v>
          </cell>
          <cell r="L175">
            <v>3654574.86</v>
          </cell>
          <cell r="M175">
            <v>0</v>
          </cell>
          <cell r="O175">
            <v>3616423.21</v>
          </cell>
          <cell r="P175">
            <v>38151.65</v>
          </cell>
          <cell r="Q175">
            <v>0</v>
          </cell>
          <cell r="R175">
            <v>0</v>
          </cell>
          <cell r="S175">
            <v>0</v>
          </cell>
        </row>
        <row r="176">
          <cell r="E176" t="str">
            <v>04.03.МЩН</v>
          </cell>
          <cell r="F176" t="str">
            <v>Матеріали</v>
          </cell>
          <cell r="G176">
            <v>0</v>
          </cell>
          <cell r="H176">
            <v>0</v>
          </cell>
          <cell r="I176">
            <v>0</v>
          </cell>
          <cell r="J176">
            <v>833976.7</v>
          </cell>
          <cell r="L176">
            <v>833976.7</v>
          </cell>
          <cell r="M176">
            <v>0</v>
          </cell>
          <cell r="O176">
            <v>883270.2</v>
          </cell>
          <cell r="P176">
            <v>-49293.5</v>
          </cell>
          <cell r="Q176">
            <v>0</v>
          </cell>
          <cell r="R176">
            <v>0</v>
          </cell>
          <cell r="S176">
            <v>0</v>
          </cell>
        </row>
        <row r="177">
          <cell r="E177" t="str">
            <v>04.03.МЩН</v>
          </cell>
          <cell r="F177" t="str">
            <v>Роботи</v>
          </cell>
          <cell r="G177">
            <v>0</v>
          </cell>
          <cell r="H177">
            <v>0</v>
          </cell>
          <cell r="I177">
            <v>0</v>
          </cell>
          <cell r="J177">
            <v>3586450.15</v>
          </cell>
          <cell r="L177">
            <v>3586450.15</v>
          </cell>
          <cell r="M177">
            <v>0</v>
          </cell>
          <cell r="O177">
            <v>3524845.74</v>
          </cell>
          <cell r="P177">
            <v>61604.41</v>
          </cell>
          <cell r="Q177">
            <v>0</v>
          </cell>
          <cell r="R177">
            <v>0</v>
          </cell>
          <cell r="S177">
            <v>0</v>
          </cell>
        </row>
        <row r="178">
          <cell r="E178" t="str">
            <v>04.03.ГЛАВ</v>
          </cell>
          <cell r="F178" t="str">
            <v>Гранітні основи лав</v>
          </cell>
          <cell r="G178">
            <v>1486408.25</v>
          </cell>
          <cell r="H178">
            <v>0</v>
          </cell>
          <cell r="I178">
            <v>829456.19</v>
          </cell>
          <cell r="J178">
            <v>2315864.44</v>
          </cell>
          <cell r="K178">
            <v>0</v>
          </cell>
          <cell r="L178">
            <v>2315864.44</v>
          </cell>
          <cell r="M178">
            <v>0</v>
          </cell>
          <cell r="O178">
            <v>1364027.45</v>
          </cell>
          <cell r="P178">
            <v>951836.99</v>
          </cell>
        </row>
        <row r="179">
          <cell r="E179" t="str">
            <v>04.03.ГЛАВ</v>
          </cell>
          <cell r="F179" t="str">
            <v>Обладнання</v>
          </cell>
          <cell r="G179">
            <v>0</v>
          </cell>
          <cell r="H179">
            <v>0</v>
          </cell>
          <cell r="I179">
            <v>0</v>
          </cell>
          <cell r="J179">
            <v>1486408.25</v>
          </cell>
          <cell r="L179">
            <v>1486408.25</v>
          </cell>
          <cell r="M179">
            <v>0</v>
          </cell>
          <cell r="O179">
            <v>915003.65</v>
          </cell>
          <cell r="P179">
            <v>571404.6</v>
          </cell>
          <cell r="Q179">
            <v>0</v>
          </cell>
          <cell r="R179">
            <v>0</v>
          </cell>
          <cell r="S179">
            <v>0</v>
          </cell>
        </row>
        <row r="180">
          <cell r="E180" t="str">
            <v>04.03.ГЛАВ</v>
          </cell>
          <cell r="F180" t="str">
            <v>Матеріали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E181" t="str">
            <v>04.03.ГЛАВ</v>
          </cell>
          <cell r="F181" t="str">
            <v>Роботи</v>
          </cell>
          <cell r="G181">
            <v>0</v>
          </cell>
          <cell r="H181">
            <v>0</v>
          </cell>
          <cell r="I181">
            <v>0</v>
          </cell>
          <cell r="J181">
            <v>829456.19</v>
          </cell>
          <cell r="L181">
            <v>829456.19</v>
          </cell>
          <cell r="M181">
            <v>0</v>
          </cell>
          <cell r="O181">
            <v>449023.8</v>
          </cell>
          <cell r="P181">
            <v>380432.39</v>
          </cell>
          <cell r="Q181">
            <v>0</v>
          </cell>
          <cell r="R181">
            <v>0</v>
          </cell>
          <cell r="S181">
            <v>0</v>
          </cell>
        </row>
        <row r="182">
          <cell r="E182" t="str">
            <v>04.04.</v>
          </cell>
          <cell r="F182" t="str">
            <v>МАФ</v>
          </cell>
          <cell r="G182">
            <v>0</v>
          </cell>
          <cell r="H182">
            <v>4114059.84</v>
          </cell>
          <cell r="I182">
            <v>5546320.6900000004</v>
          </cell>
          <cell r="J182">
            <v>9660380.5299999993</v>
          </cell>
          <cell r="L182">
            <v>9660380.5299999993</v>
          </cell>
          <cell r="M182">
            <v>0</v>
          </cell>
          <cell r="O182">
            <v>9637645.3300000001</v>
          </cell>
          <cell r="P182">
            <v>22735.200000000001</v>
          </cell>
          <cell r="Q182">
            <v>0</v>
          </cell>
          <cell r="R182">
            <v>0</v>
          </cell>
          <cell r="S182">
            <v>0</v>
          </cell>
        </row>
        <row r="183">
          <cell r="E183" t="str">
            <v>04.04.МАФ</v>
          </cell>
          <cell r="F183" t="str">
            <v>Флагштоки, оздоблення лав та інше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E184" t="str">
            <v>04.04.МАФ</v>
          </cell>
          <cell r="F184" t="str">
            <v>Обладнання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E185" t="str">
            <v>04.04.МАФ</v>
          </cell>
          <cell r="F185" t="str">
            <v>Матеріали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E186" t="str">
            <v>04.04.МАФ</v>
          </cell>
          <cell r="F186" t="str">
            <v>Роботи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E187" t="str">
            <v>04.04.ЦГЛ</v>
          </cell>
          <cell r="F187" t="str">
            <v>Оздоблення цеглою підпірної стіни вздовж пр. Д.Народів</v>
          </cell>
          <cell r="G187">
            <v>0</v>
          </cell>
          <cell r="H187">
            <v>4114059.84</v>
          </cell>
          <cell r="I187">
            <v>5546320.6900000004</v>
          </cell>
          <cell r="J187">
            <v>9660380.5299999993</v>
          </cell>
          <cell r="K187">
            <v>0</v>
          </cell>
          <cell r="L187">
            <v>9660380.5299999993</v>
          </cell>
          <cell r="M187">
            <v>0</v>
          </cell>
          <cell r="O187">
            <v>9637645.3300000001</v>
          </cell>
          <cell r="P187">
            <v>22735.1999999992</v>
          </cell>
          <cell r="Q187" t="str">
            <v>Зміна проектного рішення по облицюванню</v>
          </cell>
        </row>
        <row r="188">
          <cell r="E188" t="str">
            <v>04.04.ЦГЛ</v>
          </cell>
          <cell r="F188" t="str">
            <v>Обладнання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M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E189" t="str">
            <v>04.04.ЦГЛ</v>
          </cell>
          <cell r="F189" t="str">
            <v>Матеріали</v>
          </cell>
          <cell r="G189">
            <v>0</v>
          </cell>
          <cell r="H189">
            <v>0</v>
          </cell>
          <cell r="I189">
            <v>0</v>
          </cell>
          <cell r="J189">
            <v>4114059.84</v>
          </cell>
          <cell r="L189">
            <v>4114059.84</v>
          </cell>
          <cell r="M189">
            <v>0</v>
          </cell>
          <cell r="O189">
            <v>4252743.26</v>
          </cell>
          <cell r="P189">
            <v>-138683.42000000001</v>
          </cell>
          <cell r="Q189">
            <v>0</v>
          </cell>
          <cell r="R189">
            <v>0</v>
          </cell>
          <cell r="S189">
            <v>0</v>
          </cell>
        </row>
        <row r="190">
          <cell r="E190" t="str">
            <v>04.04.ЦГЛ</v>
          </cell>
          <cell r="F190" t="str">
            <v>Роботи</v>
          </cell>
          <cell r="G190">
            <v>0</v>
          </cell>
          <cell r="H190">
            <v>0</v>
          </cell>
          <cell r="I190">
            <v>0</v>
          </cell>
          <cell r="J190">
            <v>5546320.6900000004</v>
          </cell>
          <cell r="L190">
            <v>5546320.6900000004</v>
          </cell>
          <cell r="M190">
            <v>0</v>
          </cell>
          <cell r="O190">
            <v>5384902.0700000003</v>
          </cell>
          <cell r="P190">
            <v>161418.62</v>
          </cell>
          <cell r="Q190">
            <v>0</v>
          </cell>
          <cell r="R190">
            <v>0</v>
          </cell>
          <cell r="S190">
            <v>0</v>
          </cell>
        </row>
        <row r="191">
          <cell r="E191" t="str">
            <v>04.05.</v>
          </cell>
          <cell r="F191" t="str">
            <v>Озеленення</v>
          </cell>
          <cell r="G191">
            <v>0</v>
          </cell>
          <cell r="H191">
            <v>944626.94</v>
          </cell>
          <cell r="I191">
            <v>666976.61</v>
          </cell>
          <cell r="J191">
            <v>1611603.55</v>
          </cell>
          <cell r="L191">
            <v>1611603.55</v>
          </cell>
          <cell r="M191">
            <v>0</v>
          </cell>
          <cell r="O191">
            <v>1429005.2</v>
          </cell>
          <cell r="P191">
            <v>182598.35</v>
          </cell>
          <cell r="Q191">
            <v>0</v>
          </cell>
          <cell r="R191">
            <v>0</v>
          </cell>
          <cell r="S191">
            <v>0</v>
          </cell>
        </row>
        <row r="192">
          <cell r="E192" t="str">
            <v>04.05.ГРНТ</v>
          </cell>
          <cell r="F192" t="str">
            <v>Насип родючого грунту</v>
          </cell>
          <cell r="G192">
            <v>0</v>
          </cell>
          <cell r="H192">
            <v>944626.94</v>
          </cell>
          <cell r="I192">
            <v>666976.61</v>
          </cell>
          <cell r="J192">
            <v>1611603.55</v>
          </cell>
          <cell r="K192">
            <v>0</v>
          </cell>
          <cell r="L192">
            <v>1611603.55</v>
          </cell>
          <cell r="M192">
            <v>0</v>
          </cell>
          <cell r="O192">
            <v>1429005.2</v>
          </cell>
          <cell r="P192">
            <v>182598.35</v>
          </cell>
        </row>
        <row r="193">
          <cell r="E193" t="str">
            <v>04.05.ГРНТ</v>
          </cell>
          <cell r="F193" t="str">
            <v>Обладнання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E194" t="str">
            <v>04.05.ГРНТ</v>
          </cell>
          <cell r="F194" t="str">
            <v>Матеріали</v>
          </cell>
          <cell r="G194">
            <v>0</v>
          </cell>
          <cell r="H194">
            <v>0</v>
          </cell>
          <cell r="I194">
            <v>0</v>
          </cell>
          <cell r="J194">
            <v>944626.94</v>
          </cell>
          <cell r="L194">
            <v>944626.94</v>
          </cell>
          <cell r="M194">
            <v>0</v>
          </cell>
          <cell r="O194">
            <v>824327.53</v>
          </cell>
          <cell r="P194">
            <v>120299.41</v>
          </cell>
          <cell r="Q194">
            <v>0</v>
          </cell>
          <cell r="R194">
            <v>0</v>
          </cell>
          <cell r="S194">
            <v>0</v>
          </cell>
        </row>
        <row r="195">
          <cell r="E195" t="str">
            <v>04.05.ГРНТ</v>
          </cell>
          <cell r="F195" t="str">
            <v>Роботи</v>
          </cell>
          <cell r="G195">
            <v>0</v>
          </cell>
          <cell r="H195">
            <v>0</v>
          </cell>
          <cell r="I195">
            <v>0</v>
          </cell>
          <cell r="J195">
            <v>666976.61</v>
          </cell>
          <cell r="L195">
            <v>666976.61</v>
          </cell>
          <cell r="M195">
            <v>0</v>
          </cell>
          <cell r="O195">
            <v>604677.67000000004</v>
          </cell>
          <cell r="P195">
            <v>62298.94</v>
          </cell>
          <cell r="Q195">
            <v>0</v>
          </cell>
          <cell r="R195">
            <v>0</v>
          </cell>
          <cell r="S195">
            <v>0</v>
          </cell>
        </row>
        <row r="196">
          <cell r="E196" t="str">
            <v>04.05.ДЕР</v>
          </cell>
          <cell r="F196" t="str">
            <v>Висадка дерев та рослин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M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E197" t="str">
            <v>04.05.ДЕР</v>
          </cell>
          <cell r="F197" t="str">
            <v>Обладнання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E198" t="str">
            <v>04.05.ДЕР</v>
          </cell>
          <cell r="F198" t="str">
            <v>Матеріали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E199" t="str">
            <v>04.05.ДЕР</v>
          </cell>
          <cell r="F199" t="str">
            <v>Роботи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M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E201">
            <v>0</v>
          </cell>
          <cell r="F201" t="str">
            <v>5. Гостьова парковка</v>
          </cell>
          <cell r="G201">
            <v>2319592</v>
          </cell>
          <cell r="H201">
            <v>15793525.140000001</v>
          </cell>
          <cell r="I201">
            <v>17554695.940000001</v>
          </cell>
          <cell r="J201">
            <v>35667813.079999998</v>
          </cell>
          <cell r="L201">
            <v>35667813.079999998</v>
          </cell>
          <cell r="M201">
            <v>0</v>
          </cell>
          <cell r="O201">
            <v>29640886.879999999</v>
          </cell>
          <cell r="P201">
            <v>6026926.2000000002</v>
          </cell>
          <cell r="Q201">
            <v>0</v>
          </cell>
          <cell r="R201">
            <v>0</v>
          </cell>
          <cell r="S201">
            <v>0</v>
          </cell>
        </row>
        <row r="202">
          <cell r="E202">
            <v>0</v>
          </cell>
          <cell r="F202" t="str">
            <v>Обладнання</v>
          </cell>
          <cell r="G202">
            <v>0</v>
          </cell>
          <cell r="H202">
            <v>0</v>
          </cell>
          <cell r="I202">
            <v>0</v>
          </cell>
          <cell r="J202">
            <v>2319592</v>
          </cell>
          <cell r="L202">
            <v>2319592</v>
          </cell>
          <cell r="M202">
            <v>0</v>
          </cell>
          <cell r="N202">
            <v>0</v>
          </cell>
          <cell r="O202">
            <v>1627827.23</v>
          </cell>
          <cell r="P202">
            <v>691764.77</v>
          </cell>
          <cell r="Q202">
            <v>0</v>
          </cell>
          <cell r="R202">
            <v>0</v>
          </cell>
          <cell r="S202">
            <v>0</v>
          </cell>
        </row>
        <row r="203">
          <cell r="E203">
            <v>0</v>
          </cell>
          <cell r="F203" t="str">
            <v>Матеріали</v>
          </cell>
          <cell r="G203">
            <v>0</v>
          </cell>
          <cell r="H203">
            <v>0</v>
          </cell>
          <cell r="I203">
            <v>0</v>
          </cell>
          <cell r="J203">
            <v>15793525.140000001</v>
          </cell>
          <cell r="L203">
            <v>15793525.140000001</v>
          </cell>
          <cell r="M203">
            <v>0</v>
          </cell>
          <cell r="O203">
            <v>12999348.050000001</v>
          </cell>
          <cell r="P203">
            <v>2794177.09</v>
          </cell>
          <cell r="Q203">
            <v>0</v>
          </cell>
          <cell r="R203">
            <v>0</v>
          </cell>
          <cell r="S203">
            <v>0</v>
          </cell>
        </row>
        <row r="204">
          <cell r="E204">
            <v>0</v>
          </cell>
          <cell r="F204" t="str">
            <v>Роботи</v>
          </cell>
          <cell r="G204">
            <v>0</v>
          </cell>
          <cell r="H204">
            <v>0</v>
          </cell>
          <cell r="I204">
            <v>0</v>
          </cell>
          <cell r="J204">
            <v>17554695.940000001</v>
          </cell>
          <cell r="L204">
            <v>17554695.940000001</v>
          </cell>
          <cell r="M204">
            <v>0</v>
          </cell>
          <cell r="O204">
            <v>15013711.6</v>
          </cell>
          <cell r="P204">
            <v>2540984.34</v>
          </cell>
          <cell r="Q204">
            <v>0</v>
          </cell>
          <cell r="R204">
            <v>0</v>
          </cell>
          <cell r="S204">
            <v>0</v>
          </cell>
        </row>
        <row r="205">
          <cell r="E205" t="str">
            <v>05.01.</v>
          </cell>
          <cell r="F205" t="str">
            <v>Підготовчі роботи</v>
          </cell>
          <cell r="G205">
            <v>34728</v>
          </cell>
          <cell r="H205">
            <v>1617903.53</v>
          </cell>
          <cell r="I205">
            <v>5256626.07</v>
          </cell>
          <cell r="J205">
            <v>6909257.5999999996</v>
          </cell>
          <cell r="L205">
            <v>6909257.5999999996</v>
          </cell>
          <cell r="M205">
            <v>0</v>
          </cell>
          <cell r="O205">
            <v>6843580.0899999999</v>
          </cell>
          <cell r="P205">
            <v>65677.509999999995</v>
          </cell>
          <cell r="Q205">
            <v>0</v>
          </cell>
          <cell r="R205">
            <v>0</v>
          </cell>
          <cell r="S205">
            <v>0</v>
          </cell>
        </row>
        <row r="206">
          <cell r="E206" t="str">
            <v>05.01.ПБМ</v>
          </cell>
          <cell r="F206" t="str">
            <v>Підготовка будівельного майданчика</v>
          </cell>
          <cell r="G206">
            <v>34728</v>
          </cell>
          <cell r="H206">
            <v>497404.66</v>
          </cell>
          <cell r="I206">
            <v>1442109.88</v>
          </cell>
          <cell r="J206">
            <v>1974242.54</v>
          </cell>
          <cell r="K206">
            <v>0</v>
          </cell>
          <cell r="L206">
            <v>1974242.54</v>
          </cell>
          <cell r="M206">
            <v>0</v>
          </cell>
          <cell r="O206">
            <v>1656020.37</v>
          </cell>
          <cell r="P206">
            <v>318222.17</v>
          </cell>
          <cell r="Q206" t="str">
            <v>Перенесення опор</v>
          </cell>
        </row>
        <row r="207">
          <cell r="E207" t="str">
            <v>05.01.ПБМ</v>
          </cell>
          <cell r="F207" t="str">
            <v>Обладнання</v>
          </cell>
          <cell r="G207">
            <v>0</v>
          </cell>
          <cell r="H207">
            <v>0</v>
          </cell>
          <cell r="I207">
            <v>0</v>
          </cell>
          <cell r="J207">
            <v>34728</v>
          </cell>
          <cell r="L207">
            <v>34728</v>
          </cell>
          <cell r="M207">
            <v>0</v>
          </cell>
          <cell r="O207">
            <v>34728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E208" t="str">
            <v>05.01.ПБМ</v>
          </cell>
          <cell r="F208" t="str">
            <v>Матеріали</v>
          </cell>
          <cell r="G208">
            <v>0</v>
          </cell>
          <cell r="H208">
            <v>0</v>
          </cell>
          <cell r="I208">
            <v>0</v>
          </cell>
          <cell r="J208">
            <v>497404.66</v>
          </cell>
          <cell r="L208">
            <v>497404.66</v>
          </cell>
          <cell r="M208">
            <v>0</v>
          </cell>
          <cell r="O208">
            <v>377508.64</v>
          </cell>
          <cell r="P208">
            <v>119896.02</v>
          </cell>
          <cell r="Q208">
            <v>0</v>
          </cell>
          <cell r="R208">
            <v>0</v>
          </cell>
          <cell r="S208">
            <v>0</v>
          </cell>
        </row>
        <row r="209">
          <cell r="E209" t="str">
            <v>05.01.ПБМ</v>
          </cell>
          <cell r="F209" t="str">
            <v>Роботи</v>
          </cell>
          <cell r="G209">
            <v>0</v>
          </cell>
          <cell r="H209">
            <v>0</v>
          </cell>
          <cell r="I209">
            <v>0</v>
          </cell>
          <cell r="J209">
            <v>1442109.88</v>
          </cell>
          <cell r="L209">
            <v>1442109.88</v>
          </cell>
          <cell r="M209">
            <v>0</v>
          </cell>
          <cell r="O209">
            <v>1243783.73</v>
          </cell>
          <cell r="P209">
            <v>198326.15</v>
          </cell>
          <cell r="Q209">
            <v>0</v>
          </cell>
          <cell r="R209">
            <v>0</v>
          </cell>
          <cell r="S209">
            <v>0</v>
          </cell>
        </row>
        <row r="210">
          <cell r="E210" t="str">
            <v>05.01.ДР</v>
          </cell>
          <cell r="F210" t="str">
            <v>Демонтажні роботи</v>
          </cell>
          <cell r="G210">
            <v>0</v>
          </cell>
          <cell r="H210">
            <v>1089805.07</v>
          </cell>
          <cell r="I210">
            <v>3011133.41</v>
          </cell>
          <cell r="J210">
            <v>4100938.48</v>
          </cell>
          <cell r="K210">
            <v>0</v>
          </cell>
          <cell r="L210">
            <v>4100938.48</v>
          </cell>
          <cell r="M210">
            <v>0</v>
          </cell>
          <cell r="O210">
            <v>3952229.49</v>
          </cell>
          <cell r="P210">
            <v>148708.99</v>
          </cell>
          <cell r="Q210" t="str">
            <v>Коригування</v>
          </cell>
        </row>
        <row r="211">
          <cell r="E211" t="str">
            <v>05.01.ДР</v>
          </cell>
          <cell r="F211" t="str">
            <v>Обладнання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E212" t="str">
            <v>05.01.ДР</v>
          </cell>
          <cell r="F212" t="str">
            <v>Матеріали</v>
          </cell>
          <cell r="G212">
            <v>0</v>
          </cell>
          <cell r="H212">
            <v>0</v>
          </cell>
          <cell r="I212">
            <v>0</v>
          </cell>
          <cell r="J212">
            <v>1089805.07</v>
          </cell>
          <cell r="L212">
            <v>1089805.07</v>
          </cell>
          <cell r="M212">
            <v>0</v>
          </cell>
          <cell r="O212">
            <v>561067.03</v>
          </cell>
          <cell r="P212">
            <v>528738.04</v>
          </cell>
          <cell r="Q212">
            <v>0</v>
          </cell>
          <cell r="R212">
            <v>0</v>
          </cell>
          <cell r="S212">
            <v>0</v>
          </cell>
        </row>
        <row r="213">
          <cell r="E213" t="str">
            <v>05.01.ДР</v>
          </cell>
          <cell r="F213" t="str">
            <v>Роботи</v>
          </cell>
          <cell r="G213">
            <v>0</v>
          </cell>
          <cell r="H213">
            <v>0</v>
          </cell>
          <cell r="I213">
            <v>0</v>
          </cell>
          <cell r="J213">
            <v>3011133.41</v>
          </cell>
          <cell r="L213">
            <v>3011133.41</v>
          </cell>
          <cell r="M213">
            <v>0</v>
          </cell>
          <cell r="O213">
            <v>3391162.46</v>
          </cell>
          <cell r="P213">
            <v>-380029.05</v>
          </cell>
          <cell r="Q213">
            <v>0</v>
          </cell>
          <cell r="R213">
            <v>0</v>
          </cell>
          <cell r="S213">
            <v>0</v>
          </cell>
        </row>
        <row r="214">
          <cell r="E214" t="str">
            <v>05.01.ЗЕМ</v>
          </cell>
          <cell r="F214" t="str">
            <v>Земляні роботи</v>
          </cell>
          <cell r="G214">
            <v>0</v>
          </cell>
          <cell r="H214">
            <v>30693.8</v>
          </cell>
          <cell r="I214">
            <v>803382.78</v>
          </cell>
          <cell r="J214">
            <v>834076.58</v>
          </cell>
          <cell r="K214">
            <v>0</v>
          </cell>
          <cell r="L214">
            <v>834076.58</v>
          </cell>
          <cell r="M214">
            <v>0</v>
          </cell>
          <cell r="O214">
            <v>1235330.23</v>
          </cell>
          <cell r="P214">
            <v>-401253.65</v>
          </cell>
          <cell r="Q214" t="str">
            <v>Коригування</v>
          </cell>
        </row>
        <row r="215">
          <cell r="E215" t="str">
            <v>05.01.ЗЕМ</v>
          </cell>
          <cell r="F215" t="str">
            <v>Обладнання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E216" t="str">
            <v>05.01.ЗЕМ</v>
          </cell>
          <cell r="F216" t="str">
            <v>Матеріали</v>
          </cell>
          <cell r="G216">
            <v>0</v>
          </cell>
          <cell r="H216">
            <v>0</v>
          </cell>
          <cell r="I216">
            <v>0</v>
          </cell>
          <cell r="J216">
            <v>30693.8</v>
          </cell>
          <cell r="L216">
            <v>30693.8</v>
          </cell>
          <cell r="M216">
            <v>0</v>
          </cell>
          <cell r="O216">
            <v>37535.29</v>
          </cell>
          <cell r="P216">
            <v>-6841.49</v>
          </cell>
          <cell r="Q216">
            <v>0</v>
          </cell>
          <cell r="R216">
            <v>0</v>
          </cell>
          <cell r="S216">
            <v>0</v>
          </cell>
        </row>
        <row r="217">
          <cell r="E217" t="str">
            <v>05.01.ЗЕМ</v>
          </cell>
          <cell r="F217" t="str">
            <v>Роботи</v>
          </cell>
          <cell r="G217">
            <v>0</v>
          </cell>
          <cell r="H217">
            <v>0</v>
          </cell>
          <cell r="I217">
            <v>0</v>
          </cell>
          <cell r="J217">
            <v>803382.78</v>
          </cell>
          <cell r="L217">
            <v>803382.78</v>
          </cell>
          <cell r="M217">
            <v>0</v>
          </cell>
          <cell r="O217">
            <v>1197794.94</v>
          </cell>
          <cell r="P217">
            <v>-394412.16</v>
          </cell>
          <cell r="Q217">
            <v>0</v>
          </cell>
          <cell r="R217">
            <v>0</v>
          </cell>
          <cell r="S217">
            <v>0</v>
          </cell>
        </row>
        <row r="218">
          <cell r="E218" t="str">
            <v>05.02.</v>
          </cell>
          <cell r="F218" t="str">
            <v>Інженерні мережі</v>
          </cell>
          <cell r="G218">
            <v>2171364</v>
          </cell>
          <cell r="H218">
            <v>1687232.33</v>
          </cell>
          <cell r="I218">
            <v>3443358.06</v>
          </cell>
          <cell r="J218">
            <v>7301954.3899999997</v>
          </cell>
          <cell r="L218">
            <v>7301954.3899999997</v>
          </cell>
          <cell r="M218">
            <v>0</v>
          </cell>
          <cell r="O218">
            <v>4494842.7699999996</v>
          </cell>
          <cell r="P218">
            <v>2807111.62</v>
          </cell>
          <cell r="Q218">
            <v>0</v>
          </cell>
          <cell r="R218">
            <v>0</v>
          </cell>
          <cell r="S218">
            <v>0</v>
          </cell>
        </row>
        <row r="219">
          <cell r="E219" t="str">
            <v>05.02.ЗВК</v>
          </cell>
          <cell r="F219" t="str">
            <v>Мережі водопостачання та каналізації</v>
          </cell>
          <cell r="G219">
            <v>0</v>
          </cell>
          <cell r="H219">
            <v>773622.1</v>
          </cell>
          <cell r="I219">
            <v>1143396.6200000001</v>
          </cell>
          <cell r="J219">
            <v>1917018.72</v>
          </cell>
          <cell r="K219">
            <v>0</v>
          </cell>
          <cell r="L219">
            <v>1917018.72</v>
          </cell>
          <cell r="M219">
            <v>0</v>
          </cell>
          <cell r="O219">
            <v>877312.68</v>
          </cell>
          <cell r="P219">
            <v>1039706.04</v>
          </cell>
          <cell r="Q219" t="str">
            <v>Пливун, водовідлив, пониження колодязів</v>
          </cell>
        </row>
        <row r="220">
          <cell r="E220" t="str">
            <v>05.02.ЗВК</v>
          </cell>
          <cell r="F220" t="str">
            <v>Обладнання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E221" t="str">
            <v>05.02.ЗВК</v>
          </cell>
          <cell r="F221" t="str">
            <v>Матеріали</v>
          </cell>
          <cell r="G221">
            <v>0</v>
          </cell>
          <cell r="H221">
            <v>0</v>
          </cell>
          <cell r="I221">
            <v>0</v>
          </cell>
          <cell r="J221">
            <v>773622.1</v>
          </cell>
          <cell r="L221">
            <v>773622.1</v>
          </cell>
          <cell r="M221">
            <v>0</v>
          </cell>
          <cell r="O221">
            <v>412938.86</v>
          </cell>
          <cell r="P221">
            <v>360683.24</v>
          </cell>
          <cell r="Q221">
            <v>0</v>
          </cell>
          <cell r="R221">
            <v>0</v>
          </cell>
          <cell r="S221">
            <v>0</v>
          </cell>
        </row>
        <row r="222">
          <cell r="E222" t="str">
            <v>05.02.ЗВК</v>
          </cell>
          <cell r="F222" t="str">
            <v>Роботи</v>
          </cell>
          <cell r="G222">
            <v>0</v>
          </cell>
          <cell r="H222">
            <v>0</v>
          </cell>
          <cell r="I222">
            <v>0</v>
          </cell>
          <cell r="J222">
            <v>1143396.6200000001</v>
          </cell>
          <cell r="L222">
            <v>1143396.6200000001</v>
          </cell>
          <cell r="M222">
            <v>0</v>
          </cell>
          <cell r="O222">
            <v>464373.82</v>
          </cell>
          <cell r="P222">
            <v>679022.8</v>
          </cell>
          <cell r="Q222">
            <v>0</v>
          </cell>
          <cell r="R222">
            <v>0</v>
          </cell>
          <cell r="S222">
            <v>0</v>
          </cell>
        </row>
        <row r="223">
          <cell r="E223" t="str">
            <v>05.02.ЕЛ</v>
          </cell>
          <cell r="F223" t="str">
            <v>Мережі електроосвітлення та електрозабезпечення</v>
          </cell>
          <cell r="G223">
            <v>1479599.23</v>
          </cell>
          <cell r="H223">
            <v>770586.72</v>
          </cell>
          <cell r="I223">
            <v>1676868.83</v>
          </cell>
          <cell r="J223">
            <v>3927054.78</v>
          </cell>
          <cell r="K223">
            <v>0</v>
          </cell>
          <cell r="L223">
            <v>3927054.78</v>
          </cell>
          <cell r="M223">
            <v>0</v>
          </cell>
          <cell r="O223">
            <v>3617530.09</v>
          </cell>
          <cell r="P223">
            <v>309524.69</v>
          </cell>
        </row>
        <row r="224">
          <cell r="E224" t="str">
            <v>05.02.ЕЛ</v>
          </cell>
          <cell r="F224" t="str">
            <v>Обладнання</v>
          </cell>
          <cell r="G224">
            <v>0</v>
          </cell>
          <cell r="H224">
            <v>0</v>
          </cell>
          <cell r="I224">
            <v>0</v>
          </cell>
          <cell r="J224">
            <v>1479599.23</v>
          </cell>
          <cell r="L224">
            <v>1479599.23</v>
          </cell>
          <cell r="M224">
            <v>0</v>
          </cell>
          <cell r="O224">
            <v>1479599.23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E225" t="str">
            <v>05.02.ЕЛ</v>
          </cell>
          <cell r="F225" t="str">
            <v>Матеріали</v>
          </cell>
          <cell r="G225">
            <v>0</v>
          </cell>
          <cell r="H225">
            <v>0</v>
          </cell>
          <cell r="I225">
            <v>0</v>
          </cell>
          <cell r="J225">
            <v>770586.72</v>
          </cell>
          <cell r="L225">
            <v>770586.72</v>
          </cell>
          <cell r="M225">
            <v>0</v>
          </cell>
          <cell r="O225">
            <v>662953.92000000004</v>
          </cell>
          <cell r="P225">
            <v>107632.8</v>
          </cell>
          <cell r="Q225">
            <v>0</v>
          </cell>
          <cell r="R225">
            <v>0</v>
          </cell>
          <cell r="S225">
            <v>0</v>
          </cell>
        </row>
        <row r="226">
          <cell r="E226" t="str">
            <v>05.02.ЕЛ</v>
          </cell>
          <cell r="F226" t="str">
            <v>Роботи</v>
          </cell>
          <cell r="G226">
            <v>0</v>
          </cell>
          <cell r="H226">
            <v>0</v>
          </cell>
          <cell r="I226">
            <v>0</v>
          </cell>
          <cell r="J226">
            <v>1676868.83</v>
          </cell>
          <cell r="L226">
            <v>1676868.83</v>
          </cell>
          <cell r="M226">
            <v>0</v>
          </cell>
          <cell r="O226">
            <v>1474976.94</v>
          </cell>
          <cell r="P226">
            <v>201891.89</v>
          </cell>
          <cell r="Q226">
            <v>0</v>
          </cell>
          <cell r="R226">
            <v>0</v>
          </cell>
          <cell r="S226">
            <v>0</v>
          </cell>
        </row>
        <row r="227">
          <cell r="E227" t="str">
            <v>05.02.СКС</v>
          </cell>
          <cell r="F227" t="str">
            <v>СКС, СКД, СВН</v>
          </cell>
          <cell r="G227">
            <v>691764.77</v>
          </cell>
          <cell r="H227">
            <v>143023.51</v>
          </cell>
          <cell r="I227">
            <v>623092.61</v>
          </cell>
          <cell r="J227">
            <v>1457880.89</v>
          </cell>
          <cell r="L227">
            <v>1457880.89</v>
          </cell>
          <cell r="M227">
            <v>0</v>
          </cell>
          <cell r="O227">
            <v>0</v>
          </cell>
          <cell r="P227">
            <v>1457880.89</v>
          </cell>
          <cell r="Q227">
            <v>0</v>
          </cell>
          <cell r="R227">
            <v>0</v>
          </cell>
          <cell r="S227">
            <v>0</v>
          </cell>
        </row>
        <row r="228">
          <cell r="E228" t="str">
            <v>05.02.СКС</v>
          </cell>
          <cell r="F228" t="str">
            <v>Обладнання</v>
          </cell>
          <cell r="G228">
            <v>0</v>
          </cell>
          <cell r="H228">
            <v>0</v>
          </cell>
          <cell r="I228">
            <v>0</v>
          </cell>
          <cell r="J228">
            <v>691764.77</v>
          </cell>
          <cell r="L228">
            <v>691764.77</v>
          </cell>
          <cell r="M228">
            <v>0</v>
          </cell>
          <cell r="O228">
            <v>0</v>
          </cell>
          <cell r="P228">
            <v>691764.77</v>
          </cell>
          <cell r="Q228">
            <v>0</v>
          </cell>
          <cell r="R228">
            <v>0</v>
          </cell>
          <cell r="S228">
            <v>0</v>
          </cell>
        </row>
        <row r="229">
          <cell r="E229" t="str">
            <v>05.02.СКС</v>
          </cell>
          <cell r="F229" t="str">
            <v>Матеріали</v>
          </cell>
          <cell r="G229">
            <v>0</v>
          </cell>
          <cell r="H229">
            <v>0</v>
          </cell>
          <cell r="I229">
            <v>0</v>
          </cell>
          <cell r="J229">
            <v>143023.51</v>
          </cell>
          <cell r="L229">
            <v>143023.51</v>
          </cell>
          <cell r="M229">
            <v>0</v>
          </cell>
          <cell r="O229">
            <v>0</v>
          </cell>
          <cell r="P229">
            <v>143023.51</v>
          </cell>
          <cell r="Q229">
            <v>0</v>
          </cell>
          <cell r="R229">
            <v>0</v>
          </cell>
          <cell r="S229">
            <v>0</v>
          </cell>
        </row>
        <row r="230">
          <cell r="E230" t="str">
            <v>05.02.СКС</v>
          </cell>
          <cell r="F230" t="str">
            <v>Роботи</v>
          </cell>
          <cell r="G230">
            <v>0</v>
          </cell>
          <cell r="H230">
            <v>0</v>
          </cell>
          <cell r="I230">
            <v>0</v>
          </cell>
          <cell r="J230">
            <v>623092.61</v>
          </cell>
          <cell r="L230">
            <v>623092.61</v>
          </cell>
          <cell r="M230">
            <v>0</v>
          </cell>
          <cell r="O230">
            <v>0</v>
          </cell>
          <cell r="P230">
            <v>623092.61</v>
          </cell>
          <cell r="Q230">
            <v>0</v>
          </cell>
          <cell r="R230">
            <v>0</v>
          </cell>
          <cell r="S230">
            <v>0</v>
          </cell>
        </row>
        <row r="231">
          <cell r="E231" t="str">
            <v>05.03.</v>
          </cell>
          <cell r="F231" t="str">
            <v>Залізобетонні роботи</v>
          </cell>
          <cell r="G231">
            <v>0</v>
          </cell>
          <cell r="H231">
            <v>658037.63</v>
          </cell>
          <cell r="I231">
            <v>981256.13</v>
          </cell>
          <cell r="J231">
            <v>1639293.76</v>
          </cell>
          <cell r="L231">
            <v>1639293.76</v>
          </cell>
          <cell r="M231">
            <v>0</v>
          </cell>
          <cell r="O231">
            <v>1470280.08</v>
          </cell>
          <cell r="P231">
            <v>169013.68</v>
          </cell>
          <cell r="Q231">
            <v>0</v>
          </cell>
          <cell r="R231">
            <v>0</v>
          </cell>
          <cell r="S231">
            <v>0</v>
          </cell>
        </row>
        <row r="232">
          <cell r="E232" t="str">
            <v>05.03.ФГРЖ</v>
          </cell>
          <cell r="F232" t="str">
            <v>Фундамент огорожі</v>
          </cell>
          <cell r="G232">
            <v>0</v>
          </cell>
          <cell r="H232">
            <v>658037.63</v>
          </cell>
          <cell r="I232">
            <v>981256.13</v>
          </cell>
          <cell r="J232">
            <v>1639293.76</v>
          </cell>
          <cell r="L232">
            <v>1639293.76</v>
          </cell>
          <cell r="M232">
            <v>0</v>
          </cell>
          <cell r="O232">
            <v>1470280.08</v>
          </cell>
          <cell r="P232">
            <v>169013.68</v>
          </cell>
        </row>
        <row r="233">
          <cell r="E233" t="str">
            <v>05.03.ФГРЖ</v>
          </cell>
          <cell r="F233" t="str">
            <v>Обладнання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E234" t="str">
            <v>05.03.ФГРЖ</v>
          </cell>
          <cell r="F234" t="str">
            <v>Матеріали</v>
          </cell>
          <cell r="G234">
            <v>0</v>
          </cell>
          <cell r="H234">
            <v>0</v>
          </cell>
          <cell r="I234">
            <v>0</v>
          </cell>
          <cell r="J234">
            <v>658037.63</v>
          </cell>
          <cell r="L234">
            <v>658037.63</v>
          </cell>
          <cell r="M234">
            <v>0</v>
          </cell>
          <cell r="O234">
            <v>532216.34</v>
          </cell>
          <cell r="P234">
            <v>125821.29</v>
          </cell>
          <cell r="Q234">
            <v>0</v>
          </cell>
          <cell r="R234">
            <v>0</v>
          </cell>
          <cell r="S234">
            <v>0</v>
          </cell>
        </row>
        <row r="235">
          <cell r="E235" t="str">
            <v>05.03.ФГРЖ</v>
          </cell>
          <cell r="F235" t="str">
            <v>Роботи</v>
          </cell>
          <cell r="G235">
            <v>0</v>
          </cell>
          <cell r="H235">
            <v>0</v>
          </cell>
          <cell r="I235">
            <v>0</v>
          </cell>
          <cell r="J235">
            <v>981256.13</v>
          </cell>
          <cell r="L235">
            <v>981256.13</v>
          </cell>
          <cell r="M235">
            <v>0</v>
          </cell>
          <cell r="O235">
            <v>938063.74</v>
          </cell>
          <cell r="P235">
            <v>43192.39</v>
          </cell>
          <cell r="Q235">
            <v>0</v>
          </cell>
          <cell r="R235">
            <v>0</v>
          </cell>
          <cell r="S235">
            <v>0</v>
          </cell>
        </row>
        <row r="236">
          <cell r="E236" t="str">
            <v>05.04.</v>
          </cell>
          <cell r="F236" t="str">
            <v>МАФ</v>
          </cell>
          <cell r="G236">
            <v>113500</v>
          </cell>
          <cell r="H236">
            <v>1757618.53</v>
          </cell>
          <cell r="I236">
            <v>721177.58</v>
          </cell>
          <cell r="J236">
            <v>2592296.11</v>
          </cell>
          <cell r="L236">
            <v>2592296.11</v>
          </cell>
          <cell r="M236">
            <v>0</v>
          </cell>
          <cell r="O236">
            <v>2592296.11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E237" t="str">
            <v>05.04.ОГРЖ</v>
          </cell>
          <cell r="F237" t="str">
            <v>Металева огорожа</v>
          </cell>
          <cell r="G237">
            <v>0</v>
          </cell>
          <cell r="H237">
            <v>1752972.13</v>
          </cell>
          <cell r="I237">
            <v>694899.58</v>
          </cell>
          <cell r="J237">
            <v>2447871.71</v>
          </cell>
          <cell r="K237">
            <v>0</v>
          </cell>
          <cell r="L237">
            <v>2447871.71</v>
          </cell>
          <cell r="M237">
            <v>0</v>
          </cell>
          <cell r="O237">
            <v>2447871.71</v>
          </cell>
          <cell r="P237">
            <v>0</v>
          </cell>
        </row>
        <row r="238">
          <cell r="E238" t="str">
            <v>05.04.ОГРЖ</v>
          </cell>
          <cell r="F238" t="str">
            <v>Обладнання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E239" t="str">
            <v>05.04.ОГРЖ</v>
          </cell>
          <cell r="F239" t="str">
            <v>Матеріали</v>
          </cell>
          <cell r="G239">
            <v>0</v>
          </cell>
          <cell r="H239">
            <v>0</v>
          </cell>
          <cell r="I239">
            <v>0</v>
          </cell>
          <cell r="J239">
            <v>1752972.13</v>
          </cell>
          <cell r="L239">
            <v>1752972.13</v>
          </cell>
          <cell r="M239">
            <v>0</v>
          </cell>
          <cell r="O239">
            <v>1752972.13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E240" t="str">
            <v>05.04.ОГРЖ</v>
          </cell>
          <cell r="F240" t="str">
            <v>Роботи</v>
          </cell>
          <cell r="G240">
            <v>0</v>
          </cell>
          <cell r="H240">
            <v>0</v>
          </cell>
          <cell r="I240">
            <v>0</v>
          </cell>
          <cell r="J240">
            <v>694899.58</v>
          </cell>
          <cell r="L240">
            <v>694899.58</v>
          </cell>
          <cell r="M240">
            <v>0</v>
          </cell>
          <cell r="O240">
            <v>694899.58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E241" t="str">
            <v>05.04.ПАВ</v>
          </cell>
          <cell r="F241" t="str">
            <v>Павільон КПП</v>
          </cell>
          <cell r="G241">
            <v>113500</v>
          </cell>
          <cell r="H241">
            <v>4646.3999999999996</v>
          </cell>
          <cell r="I241">
            <v>26278</v>
          </cell>
          <cell r="J241">
            <v>144424.4</v>
          </cell>
          <cell r="L241">
            <v>144424.4</v>
          </cell>
          <cell r="M241">
            <v>0</v>
          </cell>
          <cell r="O241">
            <v>144424.4</v>
          </cell>
          <cell r="P241">
            <v>0</v>
          </cell>
        </row>
        <row r="242">
          <cell r="E242" t="str">
            <v>05.04.ПАВ</v>
          </cell>
          <cell r="F242" t="str">
            <v>Обладнання</v>
          </cell>
          <cell r="G242">
            <v>0</v>
          </cell>
          <cell r="H242">
            <v>0</v>
          </cell>
          <cell r="I242">
            <v>0</v>
          </cell>
          <cell r="J242">
            <v>113500</v>
          </cell>
          <cell r="L242">
            <v>113500</v>
          </cell>
          <cell r="M242">
            <v>0</v>
          </cell>
          <cell r="O242">
            <v>113500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E243" t="str">
            <v>05.04.ПАВ</v>
          </cell>
          <cell r="F243" t="str">
            <v>Матеріали</v>
          </cell>
          <cell r="G243">
            <v>0</v>
          </cell>
          <cell r="H243">
            <v>0</v>
          </cell>
          <cell r="I243">
            <v>0</v>
          </cell>
          <cell r="J243">
            <v>4646.3999999999996</v>
          </cell>
          <cell r="L243">
            <v>4646.3999999999996</v>
          </cell>
          <cell r="M243">
            <v>0</v>
          </cell>
          <cell r="O243">
            <v>4646.3999999999996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E244" t="str">
            <v>05.04.ПАВ</v>
          </cell>
          <cell r="F244" t="str">
            <v>Роботи</v>
          </cell>
          <cell r="G244">
            <v>0</v>
          </cell>
          <cell r="H244">
            <v>0</v>
          </cell>
          <cell r="I244">
            <v>0</v>
          </cell>
          <cell r="J244">
            <v>26278</v>
          </cell>
          <cell r="L244">
            <v>26278</v>
          </cell>
          <cell r="M244">
            <v>0</v>
          </cell>
          <cell r="O244">
            <v>26278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E245" t="str">
            <v>05.05.</v>
          </cell>
          <cell r="F245" t="str">
            <v>Дорожнє покриття</v>
          </cell>
          <cell r="G245">
            <v>0</v>
          </cell>
          <cell r="H245">
            <v>8454705.9299999997</v>
          </cell>
          <cell r="I245">
            <v>6224181.5</v>
          </cell>
          <cell r="J245">
            <v>14678887.43</v>
          </cell>
          <cell r="L245">
            <v>14678887.43</v>
          </cell>
          <cell r="M245">
            <v>0</v>
          </cell>
          <cell r="O245">
            <v>11683207.84</v>
          </cell>
          <cell r="P245">
            <v>2995679.59</v>
          </cell>
          <cell r="Q245">
            <v>0</v>
          </cell>
          <cell r="R245">
            <v>0</v>
          </cell>
          <cell r="S245">
            <v>0</v>
          </cell>
        </row>
        <row r="246">
          <cell r="E246" t="str">
            <v>05.05.АСФ</v>
          </cell>
          <cell r="F246" t="str">
            <v>Асфальто-бетонне покриття</v>
          </cell>
          <cell r="G246">
            <v>0</v>
          </cell>
          <cell r="H246">
            <v>8215204.2199999997</v>
          </cell>
          <cell r="I246">
            <v>6011342.4400000004</v>
          </cell>
          <cell r="J246">
            <v>14226546.66</v>
          </cell>
          <cell r="L246">
            <v>14226546.66</v>
          </cell>
          <cell r="M246">
            <v>0</v>
          </cell>
          <cell r="O246">
            <v>11275833.439999999</v>
          </cell>
          <cell r="P246">
            <v>2950713.22</v>
          </cell>
          <cell r="Q246" t="str">
            <v>Гранітні бордюри</v>
          </cell>
        </row>
        <row r="247">
          <cell r="E247" t="str">
            <v>05.05.АСФ</v>
          </cell>
          <cell r="F247" t="str">
            <v>Обладнання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L247">
            <v>0</v>
          </cell>
          <cell r="M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E248" t="str">
            <v>05.05.АСФ</v>
          </cell>
          <cell r="F248" t="str">
            <v>Матеріали</v>
          </cell>
          <cell r="G248">
            <v>0</v>
          </cell>
          <cell r="H248">
            <v>0</v>
          </cell>
          <cell r="I248">
            <v>0</v>
          </cell>
          <cell r="J248">
            <v>8215204.2199999997</v>
          </cell>
          <cell r="L248">
            <v>8215204.2199999997</v>
          </cell>
          <cell r="M248">
            <v>0</v>
          </cell>
          <cell r="O248">
            <v>6859977.8799999999</v>
          </cell>
          <cell r="P248">
            <v>1355226.34</v>
          </cell>
          <cell r="Q248">
            <v>0</v>
          </cell>
          <cell r="R248">
            <v>0</v>
          </cell>
          <cell r="S248">
            <v>0</v>
          </cell>
        </row>
        <row r="249">
          <cell r="E249" t="str">
            <v>05.05.АСФ</v>
          </cell>
          <cell r="F249" t="str">
            <v>Роботи</v>
          </cell>
          <cell r="G249">
            <v>0</v>
          </cell>
          <cell r="H249">
            <v>0</v>
          </cell>
          <cell r="I249">
            <v>0</v>
          </cell>
          <cell r="J249">
            <v>6011342.4400000004</v>
          </cell>
          <cell r="L249">
            <v>6011342.4400000004</v>
          </cell>
          <cell r="M249">
            <v>0</v>
          </cell>
          <cell r="O249">
            <v>4415855.5599999996</v>
          </cell>
          <cell r="P249">
            <v>1595486.88</v>
          </cell>
          <cell r="Q249">
            <v>0</v>
          </cell>
          <cell r="R249">
            <v>0</v>
          </cell>
          <cell r="S249">
            <v>0</v>
          </cell>
        </row>
        <row r="250">
          <cell r="E250" t="str">
            <v>05.05.ФЕМ</v>
          </cell>
          <cell r="F250" t="str">
            <v>Асфальто-бетонний тротуар</v>
          </cell>
          <cell r="G250">
            <v>0</v>
          </cell>
          <cell r="H250">
            <v>239501.71</v>
          </cell>
          <cell r="I250">
            <v>212839.06</v>
          </cell>
          <cell r="J250">
            <v>452340.77</v>
          </cell>
          <cell r="K250">
            <v>0</v>
          </cell>
          <cell r="L250">
            <v>452340.77</v>
          </cell>
          <cell r="M250">
            <v>0</v>
          </cell>
          <cell r="N250">
            <v>0</v>
          </cell>
          <cell r="O250">
            <v>407374.4</v>
          </cell>
          <cell r="P250">
            <v>44966.37</v>
          </cell>
        </row>
        <row r="251">
          <cell r="E251" t="str">
            <v>05.05.ФЕМ</v>
          </cell>
          <cell r="F251" t="str">
            <v>Обладнання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E252" t="str">
            <v>05.05.ФЕМ</v>
          </cell>
          <cell r="F252" t="str">
            <v>Матеріали</v>
          </cell>
          <cell r="G252">
            <v>0</v>
          </cell>
          <cell r="H252">
            <v>0</v>
          </cell>
          <cell r="I252">
            <v>0</v>
          </cell>
          <cell r="J252">
            <v>239501.71</v>
          </cell>
          <cell r="L252">
            <v>239501.71</v>
          </cell>
          <cell r="M252">
            <v>0</v>
          </cell>
          <cell r="O252">
            <v>238448.12</v>
          </cell>
          <cell r="P252">
            <v>1053.5899999999999</v>
          </cell>
          <cell r="Q252">
            <v>0</v>
          </cell>
          <cell r="R252">
            <v>0</v>
          </cell>
          <cell r="S252">
            <v>0</v>
          </cell>
        </row>
        <row r="253">
          <cell r="E253" t="str">
            <v>05.05.ФЕМ</v>
          </cell>
          <cell r="F253" t="str">
            <v>Роботи</v>
          </cell>
          <cell r="G253">
            <v>0</v>
          </cell>
          <cell r="H253">
            <v>0</v>
          </cell>
          <cell r="I253">
            <v>0</v>
          </cell>
          <cell r="J253">
            <v>212839.06</v>
          </cell>
          <cell r="L253">
            <v>212839.06</v>
          </cell>
          <cell r="M253">
            <v>0</v>
          </cell>
          <cell r="O253">
            <v>168926.28</v>
          </cell>
          <cell r="P253">
            <v>43912.78</v>
          </cell>
          <cell r="Q253">
            <v>0</v>
          </cell>
          <cell r="R253">
            <v>0</v>
          </cell>
          <cell r="S253">
            <v>0</v>
          </cell>
        </row>
        <row r="254">
          <cell r="E254" t="str">
            <v>05.06.</v>
          </cell>
          <cell r="F254" t="str">
            <v>Озеленення</v>
          </cell>
          <cell r="G254">
            <v>0</v>
          </cell>
          <cell r="H254">
            <v>1618027.19</v>
          </cell>
          <cell r="I254">
            <v>928096.6</v>
          </cell>
          <cell r="J254">
            <v>2546123.79</v>
          </cell>
          <cell r="L254">
            <v>2546123.79</v>
          </cell>
          <cell r="M254">
            <v>0</v>
          </cell>
          <cell r="O254">
            <v>2556679.9900000002</v>
          </cell>
          <cell r="P254">
            <v>-10556.2</v>
          </cell>
          <cell r="Q254">
            <v>0</v>
          </cell>
          <cell r="R254">
            <v>0</v>
          </cell>
          <cell r="S254">
            <v>0</v>
          </cell>
        </row>
        <row r="255">
          <cell r="E255" t="str">
            <v>05.06.ГРНТ</v>
          </cell>
          <cell r="F255" t="str">
            <v>Насип родючого грунту</v>
          </cell>
          <cell r="G255">
            <v>0</v>
          </cell>
          <cell r="H255">
            <v>1618027.19</v>
          </cell>
          <cell r="I255">
            <v>928096.6</v>
          </cell>
          <cell r="J255">
            <v>2546123.79</v>
          </cell>
          <cell r="K255">
            <v>0</v>
          </cell>
          <cell r="L255">
            <v>2546123.79</v>
          </cell>
          <cell r="M255">
            <v>0</v>
          </cell>
          <cell r="O255">
            <v>2556679.9900000002</v>
          </cell>
          <cell r="P255">
            <v>-10556.2</v>
          </cell>
          <cell r="Q255" t="str">
            <v>Коригування</v>
          </cell>
        </row>
        <row r="256">
          <cell r="E256" t="str">
            <v>05.06.ГРНТ</v>
          </cell>
          <cell r="F256" t="str">
            <v>Обладнання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E257" t="str">
            <v>05.06.ГРНТ</v>
          </cell>
          <cell r="F257" t="str">
            <v>Матеріали</v>
          </cell>
          <cell r="G257">
            <v>0</v>
          </cell>
          <cell r="H257">
            <v>0</v>
          </cell>
          <cell r="I257">
            <v>0</v>
          </cell>
          <cell r="J257">
            <v>1618027.19</v>
          </cell>
          <cell r="L257">
            <v>1618027.19</v>
          </cell>
          <cell r="M257">
            <v>0</v>
          </cell>
          <cell r="O257">
            <v>1559083.44</v>
          </cell>
          <cell r="P257">
            <v>58943.75</v>
          </cell>
          <cell r="Q257">
            <v>0</v>
          </cell>
          <cell r="R257">
            <v>0</v>
          </cell>
          <cell r="S257">
            <v>0</v>
          </cell>
        </row>
        <row r="258">
          <cell r="E258" t="str">
            <v>05.06.ГРНТ</v>
          </cell>
          <cell r="F258" t="str">
            <v>Роботи</v>
          </cell>
          <cell r="G258">
            <v>0</v>
          </cell>
          <cell r="H258">
            <v>0</v>
          </cell>
          <cell r="I258">
            <v>0</v>
          </cell>
          <cell r="J258">
            <v>928096.6</v>
          </cell>
          <cell r="L258">
            <v>928096.6</v>
          </cell>
          <cell r="M258">
            <v>0</v>
          </cell>
          <cell r="O258">
            <v>997596.55</v>
          </cell>
          <cell r="P258">
            <v>-69499.95</v>
          </cell>
          <cell r="Q258">
            <v>0</v>
          </cell>
          <cell r="R258">
            <v>0</v>
          </cell>
          <cell r="S258">
            <v>0</v>
          </cell>
        </row>
        <row r="259">
          <cell r="E259" t="str">
            <v>05.06.ДЕР</v>
          </cell>
          <cell r="F259" t="str">
            <v>Висадка дерев та рослин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E260" t="str">
            <v>05.06.ДЕР</v>
          </cell>
          <cell r="F260" t="str">
            <v>Обладнання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E261" t="str">
            <v>05.06.ДЕР</v>
          </cell>
          <cell r="F261" t="str">
            <v>Матеріали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E262" t="str">
            <v>05.06.ДЕР</v>
          </cell>
          <cell r="F262" t="str">
            <v>Роботи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M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E264">
            <v>0</v>
          </cell>
          <cell r="F264" t="str">
            <v>6. Фонтан</v>
          </cell>
          <cell r="G264">
            <v>38751094.399999999</v>
          </cell>
          <cell r="H264">
            <v>49369231.5</v>
          </cell>
          <cell r="I264">
            <v>86011493.079999998</v>
          </cell>
          <cell r="J264">
            <v>174131818.97999999</v>
          </cell>
          <cell r="L264">
            <v>174131818.97999999</v>
          </cell>
          <cell r="M264">
            <v>0</v>
          </cell>
          <cell r="O264">
            <v>175559403.53999999</v>
          </cell>
          <cell r="P264">
            <v>-1427584.56</v>
          </cell>
          <cell r="Q264">
            <v>0</v>
          </cell>
          <cell r="R264">
            <v>0</v>
          </cell>
          <cell r="S264">
            <v>0</v>
          </cell>
        </row>
        <row r="265">
          <cell r="E265">
            <v>0</v>
          </cell>
          <cell r="F265" t="str">
            <v>Обладнання</v>
          </cell>
          <cell r="G265">
            <v>0</v>
          </cell>
          <cell r="H265">
            <v>0</v>
          </cell>
          <cell r="I265">
            <v>0</v>
          </cell>
          <cell r="J265">
            <v>38751094.399999999</v>
          </cell>
          <cell r="L265">
            <v>38751094.399999999</v>
          </cell>
          <cell r="M265">
            <v>0</v>
          </cell>
          <cell r="O265">
            <v>38751094.399999999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E266">
            <v>0</v>
          </cell>
          <cell r="F266" t="str">
            <v>Матеріали</v>
          </cell>
          <cell r="G266">
            <v>0</v>
          </cell>
          <cell r="H266">
            <v>0</v>
          </cell>
          <cell r="I266">
            <v>0</v>
          </cell>
          <cell r="J266">
            <v>49369231.5</v>
          </cell>
          <cell r="L266">
            <v>49369231.5</v>
          </cell>
          <cell r="M266">
            <v>0</v>
          </cell>
          <cell r="O266">
            <v>55793698.829999998</v>
          </cell>
          <cell r="P266">
            <v>-6424467.3300000001</v>
          </cell>
          <cell r="Q266">
            <v>0</v>
          </cell>
          <cell r="R266">
            <v>0</v>
          </cell>
          <cell r="S266">
            <v>0</v>
          </cell>
        </row>
        <row r="267">
          <cell r="E267">
            <v>0</v>
          </cell>
          <cell r="F267" t="str">
            <v>Роботи</v>
          </cell>
          <cell r="G267">
            <v>0</v>
          </cell>
          <cell r="H267">
            <v>0</v>
          </cell>
          <cell r="I267">
            <v>0</v>
          </cell>
          <cell r="J267">
            <v>86011493.079999998</v>
          </cell>
          <cell r="L267">
            <v>86011493.079999998</v>
          </cell>
          <cell r="M267">
            <v>0</v>
          </cell>
          <cell r="O267">
            <v>81014610.310000002</v>
          </cell>
          <cell r="P267">
            <v>4996882.7699999996</v>
          </cell>
          <cell r="Q267">
            <v>0</v>
          </cell>
          <cell r="R267">
            <v>0</v>
          </cell>
          <cell r="S267">
            <v>0</v>
          </cell>
        </row>
        <row r="268">
          <cell r="E268" t="str">
            <v>06.01.</v>
          </cell>
          <cell r="F268" t="str">
            <v>Підготовчі роботи</v>
          </cell>
          <cell r="G268">
            <v>0</v>
          </cell>
          <cell r="H268">
            <v>4640217.62</v>
          </cell>
          <cell r="I268">
            <v>12964069.539999999</v>
          </cell>
          <cell r="J268">
            <v>17604287.16</v>
          </cell>
          <cell r="L268">
            <v>17604287.16</v>
          </cell>
          <cell r="M268">
            <v>0</v>
          </cell>
          <cell r="O268">
            <v>16706268.210000001</v>
          </cell>
          <cell r="P268">
            <v>898018.95</v>
          </cell>
          <cell r="Q268">
            <v>0</v>
          </cell>
          <cell r="R268">
            <v>0</v>
          </cell>
          <cell r="S268">
            <v>0</v>
          </cell>
        </row>
        <row r="269">
          <cell r="E269" t="str">
            <v>06.01.ПБМ</v>
          </cell>
          <cell r="F269" t="str">
            <v>Підготовка будівельного майданчика</v>
          </cell>
          <cell r="G269">
            <v>0</v>
          </cell>
          <cell r="H269">
            <v>1590296.44</v>
          </cell>
          <cell r="I269">
            <v>5393237.75</v>
          </cell>
          <cell r="J269">
            <v>6983534.1900000004</v>
          </cell>
          <cell r="K269">
            <v>0</v>
          </cell>
          <cell r="L269">
            <v>6983534.1900000004</v>
          </cell>
          <cell r="M269">
            <v>0</v>
          </cell>
          <cell r="N269">
            <v>0</v>
          </cell>
          <cell r="O269">
            <v>6383260.0099999998</v>
          </cell>
          <cell r="P269">
            <v>600274.18000000005</v>
          </cell>
          <cell r="Q269" t="str">
            <v xml:space="preserve"> Подовження водовідливу</v>
          </cell>
          <cell r="R269">
            <v>0</v>
          </cell>
          <cell r="S269">
            <v>0</v>
          </cell>
        </row>
        <row r="270">
          <cell r="E270" t="str">
            <v>06.01.ПБМ</v>
          </cell>
          <cell r="F270" t="str">
            <v>Обладнання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>
            <v>0</v>
          </cell>
          <cell r="M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E271" t="str">
            <v>06.01.ПБМ</v>
          </cell>
          <cell r="F271" t="str">
            <v>Матеріали</v>
          </cell>
          <cell r="G271">
            <v>0</v>
          </cell>
          <cell r="H271">
            <v>0</v>
          </cell>
          <cell r="I271">
            <v>0</v>
          </cell>
          <cell r="J271">
            <v>1590296.44</v>
          </cell>
          <cell r="L271">
            <v>1590296.44</v>
          </cell>
          <cell r="M271">
            <v>0</v>
          </cell>
          <cell r="O271">
            <v>1246979.3500000001</v>
          </cell>
          <cell r="P271">
            <v>343317.09</v>
          </cell>
          <cell r="Q271">
            <v>0</v>
          </cell>
          <cell r="R271">
            <v>0</v>
          </cell>
          <cell r="S271">
            <v>0</v>
          </cell>
        </row>
        <row r="272">
          <cell r="E272" t="str">
            <v>06.01.ПБМ</v>
          </cell>
          <cell r="F272" t="str">
            <v>Роботи</v>
          </cell>
          <cell r="G272">
            <v>0</v>
          </cell>
          <cell r="H272">
            <v>0</v>
          </cell>
          <cell r="I272">
            <v>0</v>
          </cell>
          <cell r="J272">
            <v>5393237.75</v>
          </cell>
          <cell r="L272">
            <v>5393237.75</v>
          </cell>
          <cell r="M272">
            <v>0</v>
          </cell>
          <cell r="O272">
            <v>5136280.66</v>
          </cell>
          <cell r="P272">
            <v>256957.09</v>
          </cell>
          <cell r="Q272">
            <v>0</v>
          </cell>
          <cell r="R272">
            <v>0</v>
          </cell>
          <cell r="S272">
            <v>0</v>
          </cell>
        </row>
        <row r="273">
          <cell r="E273" t="str">
            <v>06.01.ЕСО</v>
          </cell>
          <cell r="F273" t="str">
            <v>Електропостачання та сигнальне освітлення</v>
          </cell>
          <cell r="G273">
            <v>0</v>
          </cell>
          <cell r="H273">
            <v>12915.6</v>
          </cell>
          <cell r="I273">
            <v>7457.35</v>
          </cell>
          <cell r="J273">
            <v>20372.95</v>
          </cell>
          <cell r="K273">
            <v>0</v>
          </cell>
          <cell r="L273">
            <v>20372.95</v>
          </cell>
          <cell r="M273">
            <v>0</v>
          </cell>
          <cell r="N273">
            <v>0</v>
          </cell>
          <cell r="O273">
            <v>20372.95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E274" t="str">
            <v>06.01.ЕСО</v>
          </cell>
          <cell r="F274" t="str">
            <v>Обладнання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E275" t="str">
            <v>06.01.ЕСО</v>
          </cell>
          <cell r="F275" t="str">
            <v>Матеріали</v>
          </cell>
          <cell r="G275">
            <v>0</v>
          </cell>
          <cell r="H275">
            <v>0</v>
          </cell>
          <cell r="I275">
            <v>0</v>
          </cell>
          <cell r="J275">
            <v>12915.6</v>
          </cell>
          <cell r="L275">
            <v>12915.6</v>
          </cell>
          <cell r="M275">
            <v>0</v>
          </cell>
          <cell r="O275">
            <v>12915.6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E276" t="str">
            <v>06.01.ЕСО</v>
          </cell>
          <cell r="F276" t="str">
            <v>Роботи</v>
          </cell>
          <cell r="G276">
            <v>0</v>
          </cell>
          <cell r="H276">
            <v>0</v>
          </cell>
          <cell r="I276">
            <v>0</v>
          </cell>
          <cell r="J276">
            <v>7457.35</v>
          </cell>
          <cell r="L276">
            <v>7457.35</v>
          </cell>
          <cell r="M276">
            <v>0</v>
          </cell>
          <cell r="O276">
            <v>7457.35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E277" t="str">
            <v>06.01.ЗЕФ</v>
          </cell>
          <cell r="F277" t="str">
            <v>Екран захисний фасадний тимчасовий</v>
          </cell>
          <cell r="G277">
            <v>0</v>
          </cell>
          <cell r="H277">
            <v>27409.99</v>
          </cell>
          <cell r="I277">
            <v>42762.559999999998</v>
          </cell>
          <cell r="J277">
            <v>70172.55</v>
          </cell>
          <cell r="K277">
            <v>0</v>
          </cell>
          <cell r="L277">
            <v>70172.55</v>
          </cell>
          <cell r="M277">
            <v>0</v>
          </cell>
          <cell r="N277">
            <v>0</v>
          </cell>
          <cell r="O277">
            <v>62927.839999999997</v>
          </cell>
          <cell r="P277">
            <v>7244.71</v>
          </cell>
          <cell r="Q277">
            <v>0</v>
          </cell>
          <cell r="R277">
            <v>0</v>
          </cell>
          <cell r="S277">
            <v>0</v>
          </cell>
        </row>
        <row r="278">
          <cell r="E278" t="str">
            <v>06.01.ЗЕФ</v>
          </cell>
          <cell r="F278" t="str">
            <v>Обладнання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E279" t="str">
            <v>06.01.ЗЕФ</v>
          </cell>
          <cell r="F279" t="str">
            <v>Матеріали</v>
          </cell>
          <cell r="G279">
            <v>0</v>
          </cell>
          <cell r="H279">
            <v>0</v>
          </cell>
          <cell r="I279">
            <v>0</v>
          </cell>
          <cell r="J279">
            <v>27409.99</v>
          </cell>
          <cell r="L279">
            <v>27409.99</v>
          </cell>
          <cell r="M279">
            <v>0</v>
          </cell>
          <cell r="O279">
            <v>21811.05</v>
          </cell>
          <cell r="P279">
            <v>5598.94</v>
          </cell>
          <cell r="Q279">
            <v>0</v>
          </cell>
          <cell r="R279">
            <v>0</v>
          </cell>
          <cell r="S279">
            <v>0</v>
          </cell>
        </row>
        <row r="280">
          <cell r="E280" t="str">
            <v>06.01.ЗЕФ</v>
          </cell>
          <cell r="F280" t="str">
            <v>Роботи</v>
          </cell>
          <cell r="G280">
            <v>0</v>
          </cell>
          <cell r="H280">
            <v>0</v>
          </cell>
          <cell r="I280">
            <v>0</v>
          </cell>
          <cell r="J280">
            <v>42762.559999999998</v>
          </cell>
          <cell r="L280">
            <v>42762.559999999998</v>
          </cell>
          <cell r="M280">
            <v>0</v>
          </cell>
          <cell r="O280">
            <v>41116.79</v>
          </cell>
          <cell r="P280">
            <v>1645.77</v>
          </cell>
          <cell r="Q280">
            <v>0</v>
          </cell>
          <cell r="R280">
            <v>0</v>
          </cell>
          <cell r="S280">
            <v>0</v>
          </cell>
        </row>
        <row r="281">
          <cell r="E281" t="str">
            <v>06.01.ДР1</v>
          </cell>
          <cell r="F281" t="str">
            <v>Демонтаж 1</v>
          </cell>
          <cell r="G281">
            <v>0</v>
          </cell>
          <cell r="H281">
            <v>0</v>
          </cell>
          <cell r="I281">
            <v>1500000</v>
          </cell>
          <cell r="J281">
            <v>1500000</v>
          </cell>
          <cell r="K281">
            <v>0</v>
          </cell>
          <cell r="L281">
            <v>1500000</v>
          </cell>
          <cell r="M281">
            <v>0</v>
          </cell>
          <cell r="N281">
            <v>0</v>
          </cell>
          <cell r="O281">
            <v>1500000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E282" t="str">
            <v>06.01.ДР1</v>
          </cell>
          <cell r="F282" t="str">
            <v>Обладнання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L282">
            <v>0</v>
          </cell>
          <cell r="M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E283" t="str">
            <v>06.01.ДР1</v>
          </cell>
          <cell r="F283" t="str">
            <v>Матеріали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L283">
            <v>0</v>
          </cell>
          <cell r="M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E284" t="str">
            <v>06.01.ДР1</v>
          </cell>
          <cell r="F284" t="str">
            <v>Роботи</v>
          </cell>
          <cell r="G284">
            <v>0</v>
          </cell>
          <cell r="H284">
            <v>0</v>
          </cell>
          <cell r="I284">
            <v>0</v>
          </cell>
          <cell r="J284">
            <v>1500000</v>
          </cell>
          <cell r="L284">
            <v>1500000</v>
          </cell>
          <cell r="M284">
            <v>0</v>
          </cell>
          <cell r="O284">
            <v>1500000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E285" t="str">
            <v>06.01.ДР2</v>
          </cell>
          <cell r="F285" t="str">
            <v>Демонтаж 2</v>
          </cell>
          <cell r="G285">
            <v>0</v>
          </cell>
          <cell r="H285">
            <v>0</v>
          </cell>
          <cell r="I285">
            <v>2640000</v>
          </cell>
          <cell r="J285">
            <v>2640000</v>
          </cell>
          <cell r="K285">
            <v>0</v>
          </cell>
          <cell r="L285">
            <v>2640000</v>
          </cell>
          <cell r="M285">
            <v>0</v>
          </cell>
          <cell r="N285">
            <v>0</v>
          </cell>
          <cell r="O285">
            <v>2640000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E286" t="str">
            <v>06.01.ДР2</v>
          </cell>
          <cell r="F286" t="str">
            <v>Обладнання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L286">
            <v>0</v>
          </cell>
          <cell r="M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E287" t="str">
            <v>06.01.ДР2</v>
          </cell>
          <cell r="F287" t="str">
            <v>Матеріали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L287">
            <v>0</v>
          </cell>
          <cell r="M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E288" t="str">
            <v>06.01.ДР2</v>
          </cell>
          <cell r="F288" t="str">
            <v>Роботи</v>
          </cell>
          <cell r="G288">
            <v>0</v>
          </cell>
          <cell r="H288">
            <v>0</v>
          </cell>
          <cell r="I288">
            <v>0</v>
          </cell>
          <cell r="J288">
            <v>2640000</v>
          </cell>
          <cell r="L288">
            <v>2640000</v>
          </cell>
          <cell r="M288">
            <v>0</v>
          </cell>
          <cell r="O288">
            <v>2640000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E289" t="str">
            <v>06.01.ДР3</v>
          </cell>
          <cell r="F289" t="str">
            <v>Демонтаж 3</v>
          </cell>
          <cell r="G289">
            <v>0</v>
          </cell>
          <cell r="H289">
            <v>0</v>
          </cell>
          <cell r="I289">
            <v>1104000</v>
          </cell>
          <cell r="J289">
            <v>1104000</v>
          </cell>
          <cell r="K289">
            <v>0</v>
          </cell>
          <cell r="L289">
            <v>1104000</v>
          </cell>
          <cell r="M289">
            <v>0</v>
          </cell>
          <cell r="N289">
            <v>0</v>
          </cell>
          <cell r="O289">
            <v>1104000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E290" t="str">
            <v>06.01.ДР3</v>
          </cell>
          <cell r="F290" t="str">
            <v>Обладнання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L290">
            <v>0</v>
          </cell>
          <cell r="M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E291" t="str">
            <v>06.01.ДР3</v>
          </cell>
          <cell r="F291" t="str">
            <v>Матеріали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E292" t="str">
            <v>06.01.ДР3</v>
          </cell>
          <cell r="F292" t="str">
            <v>Роботи</v>
          </cell>
          <cell r="G292">
            <v>0</v>
          </cell>
          <cell r="H292">
            <v>0</v>
          </cell>
          <cell r="I292">
            <v>0</v>
          </cell>
          <cell r="J292">
            <v>1104000</v>
          </cell>
          <cell r="L292">
            <v>1104000</v>
          </cell>
          <cell r="M292">
            <v>0</v>
          </cell>
          <cell r="O292">
            <v>1104000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E293" t="str">
            <v>06.01.РЕЗ</v>
          </cell>
          <cell r="F293" t="str">
            <v>Резерв на супутні та непередбачені роботи</v>
          </cell>
          <cell r="G293">
            <v>0</v>
          </cell>
          <cell r="H293">
            <v>3009595.59</v>
          </cell>
          <cell r="I293">
            <v>2276611.88</v>
          </cell>
          <cell r="J293">
            <v>5286207.47</v>
          </cell>
          <cell r="K293">
            <v>0</v>
          </cell>
          <cell r="L293">
            <v>5286207.47</v>
          </cell>
          <cell r="M293">
            <v>0</v>
          </cell>
          <cell r="N293">
            <v>0</v>
          </cell>
          <cell r="O293">
            <v>4995707.41</v>
          </cell>
          <cell r="P293">
            <v>290500.06</v>
          </cell>
          <cell r="Q293">
            <v>0</v>
          </cell>
          <cell r="R293">
            <v>0</v>
          </cell>
          <cell r="S293">
            <v>0</v>
          </cell>
        </row>
        <row r="294">
          <cell r="E294" t="str">
            <v>06.01.РЕЗ</v>
          </cell>
          <cell r="F294" t="str">
            <v>Обладнання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E295" t="str">
            <v>06.01.РЕЗ</v>
          </cell>
          <cell r="F295" t="str">
            <v>Матеріали</v>
          </cell>
          <cell r="G295">
            <v>0</v>
          </cell>
          <cell r="H295">
            <v>0</v>
          </cell>
          <cell r="I295">
            <v>0</v>
          </cell>
          <cell r="J295">
            <v>3009595.59</v>
          </cell>
          <cell r="L295">
            <v>3009595.59</v>
          </cell>
          <cell r="M295">
            <v>0</v>
          </cell>
          <cell r="O295">
            <v>3065265.99</v>
          </cell>
          <cell r="P295">
            <v>-55670.400000000001</v>
          </cell>
          <cell r="Q295">
            <v>0</v>
          </cell>
          <cell r="R295">
            <v>0</v>
          </cell>
          <cell r="S295">
            <v>0</v>
          </cell>
        </row>
        <row r="296">
          <cell r="E296" t="str">
            <v>06.01.РЕЗ</v>
          </cell>
          <cell r="F296" t="str">
            <v>Роботи</v>
          </cell>
          <cell r="G296">
            <v>0</v>
          </cell>
          <cell r="H296">
            <v>0</v>
          </cell>
          <cell r="I296">
            <v>0</v>
          </cell>
          <cell r="J296">
            <v>2276611.88</v>
          </cell>
          <cell r="L296">
            <v>2276611.88</v>
          </cell>
          <cell r="M296">
            <v>0</v>
          </cell>
          <cell r="O296">
            <v>1930441.42</v>
          </cell>
          <cell r="P296">
            <v>346170.46</v>
          </cell>
          <cell r="Q296">
            <v>0</v>
          </cell>
          <cell r="R296">
            <v>0</v>
          </cell>
          <cell r="S296">
            <v>0</v>
          </cell>
        </row>
        <row r="297">
          <cell r="E297" t="str">
            <v>06.02.</v>
          </cell>
          <cell r="F297" t="str">
            <v>Залізобетонні роботи</v>
          </cell>
          <cell r="G297">
            <v>0</v>
          </cell>
          <cell r="H297">
            <v>17540597.57</v>
          </cell>
          <cell r="I297">
            <v>35993467.509999998</v>
          </cell>
          <cell r="J297">
            <v>53534065.079999998</v>
          </cell>
          <cell r="L297">
            <v>53534065.079999998</v>
          </cell>
          <cell r="M297">
            <v>0</v>
          </cell>
          <cell r="O297">
            <v>53302582.159999996</v>
          </cell>
          <cell r="P297">
            <v>231482.92</v>
          </cell>
          <cell r="Q297">
            <v>0</v>
          </cell>
          <cell r="R297">
            <v>0</v>
          </cell>
          <cell r="S297">
            <v>0</v>
          </cell>
        </row>
        <row r="298">
          <cell r="E298" t="str">
            <v>06.02.ПАЛ</v>
          </cell>
          <cell r="F298" t="str">
            <v xml:space="preserve">Палі </v>
          </cell>
          <cell r="G298">
            <v>0</v>
          </cell>
          <cell r="H298">
            <v>2527442.85</v>
          </cell>
          <cell r="I298">
            <v>5103616.63</v>
          </cell>
          <cell r="J298">
            <v>7631059.4800000004</v>
          </cell>
          <cell r="K298">
            <v>0</v>
          </cell>
          <cell r="L298">
            <v>7631059.4800000004</v>
          </cell>
          <cell r="M298">
            <v>0</v>
          </cell>
          <cell r="N298">
            <v>0</v>
          </cell>
          <cell r="O298">
            <v>7631059.4800000004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E299" t="str">
            <v>06.02.ПАЛ</v>
          </cell>
          <cell r="F299" t="str">
            <v>Обладнання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E300" t="str">
            <v>06.02.ПАЛ</v>
          </cell>
          <cell r="F300" t="str">
            <v>Матеріали</v>
          </cell>
          <cell r="G300">
            <v>0</v>
          </cell>
          <cell r="H300">
            <v>0</v>
          </cell>
          <cell r="I300">
            <v>0</v>
          </cell>
          <cell r="J300">
            <v>2527442.85</v>
          </cell>
          <cell r="L300">
            <v>2527442.85</v>
          </cell>
          <cell r="M300">
            <v>0</v>
          </cell>
          <cell r="O300">
            <v>2527442.85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E301" t="str">
            <v>06.02.ПАЛ</v>
          </cell>
          <cell r="F301" t="str">
            <v>Роботи</v>
          </cell>
          <cell r="G301">
            <v>0</v>
          </cell>
          <cell r="H301">
            <v>0</v>
          </cell>
          <cell r="I301">
            <v>0</v>
          </cell>
          <cell r="J301">
            <v>5103616.63</v>
          </cell>
          <cell r="L301">
            <v>5103616.63</v>
          </cell>
          <cell r="M301">
            <v>0</v>
          </cell>
          <cell r="O301">
            <v>5103616.63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E302" t="str">
            <v>06.02.ДжП</v>
          </cell>
          <cell r="F302" t="str">
            <v>Джет палі</v>
          </cell>
          <cell r="G302">
            <v>0</v>
          </cell>
          <cell r="H302">
            <v>6685530.2300000004</v>
          </cell>
          <cell r="I302">
            <v>16470039.98</v>
          </cell>
          <cell r="J302">
            <v>23155570.210000001</v>
          </cell>
          <cell r="K302">
            <v>0</v>
          </cell>
          <cell r="L302">
            <v>23155570.210000001</v>
          </cell>
          <cell r="M302">
            <v>0</v>
          </cell>
          <cell r="N302">
            <v>0</v>
          </cell>
          <cell r="O302">
            <v>23155570.210000001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E303" t="str">
            <v>06.02.ДжП</v>
          </cell>
          <cell r="F303" t="str">
            <v>Обладнання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E304" t="str">
            <v>06.02.ДжП</v>
          </cell>
          <cell r="F304" t="str">
            <v>Матеріали</v>
          </cell>
          <cell r="G304">
            <v>0</v>
          </cell>
          <cell r="H304">
            <v>0</v>
          </cell>
          <cell r="I304">
            <v>0</v>
          </cell>
          <cell r="J304">
            <v>6685530.2300000004</v>
          </cell>
          <cell r="L304">
            <v>6685530.2300000004</v>
          </cell>
          <cell r="M304">
            <v>0</v>
          </cell>
          <cell r="O304">
            <v>6685530.2300000004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E305" t="str">
            <v>06.02.ДжП</v>
          </cell>
          <cell r="F305" t="str">
            <v>Роботи</v>
          </cell>
          <cell r="G305">
            <v>0</v>
          </cell>
          <cell r="H305">
            <v>0</v>
          </cell>
          <cell r="I305">
            <v>0</v>
          </cell>
          <cell r="J305">
            <v>16470039.98</v>
          </cell>
          <cell r="L305">
            <v>16470039.98</v>
          </cell>
          <cell r="M305">
            <v>0</v>
          </cell>
          <cell r="O305">
            <v>16470039.98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E306" t="str">
            <v>06.02.ЧФ</v>
          </cell>
          <cell r="F306" t="str">
            <v>Чаша фонтану</v>
          </cell>
          <cell r="G306">
            <v>0</v>
          </cell>
          <cell r="H306">
            <v>3135014.54</v>
          </cell>
          <cell r="I306">
            <v>6967461.9199999999</v>
          </cell>
          <cell r="J306">
            <v>10102476.460000001</v>
          </cell>
          <cell r="K306">
            <v>0</v>
          </cell>
          <cell r="L306">
            <v>10102476.460000001</v>
          </cell>
          <cell r="M306">
            <v>0</v>
          </cell>
          <cell r="N306">
            <v>0</v>
          </cell>
          <cell r="O306">
            <v>9938449.0700000003</v>
          </cell>
          <cell r="P306">
            <v>164027.39000000001</v>
          </cell>
          <cell r="Q306">
            <v>0</v>
          </cell>
          <cell r="R306">
            <v>0</v>
          </cell>
          <cell r="S306">
            <v>0</v>
          </cell>
        </row>
        <row r="307">
          <cell r="E307" t="str">
            <v>06.02.ЧФ</v>
          </cell>
          <cell r="F307" t="str">
            <v>Обладнання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E308" t="str">
            <v>06.02.ЧФ</v>
          </cell>
          <cell r="F308" t="str">
            <v>Матеріали</v>
          </cell>
          <cell r="G308">
            <v>0</v>
          </cell>
          <cell r="H308">
            <v>0</v>
          </cell>
          <cell r="I308">
            <v>0</v>
          </cell>
          <cell r="J308">
            <v>3135014.54</v>
          </cell>
          <cell r="L308">
            <v>3135014.54</v>
          </cell>
          <cell r="M308">
            <v>0</v>
          </cell>
          <cell r="O308">
            <v>3040970.06</v>
          </cell>
          <cell r="P308">
            <v>94044.479999999996</v>
          </cell>
          <cell r="Q308">
            <v>0</v>
          </cell>
          <cell r="R308">
            <v>0</v>
          </cell>
          <cell r="S308">
            <v>0</v>
          </cell>
        </row>
        <row r="309">
          <cell r="E309" t="str">
            <v>06.02.ЧФ</v>
          </cell>
          <cell r="F309" t="str">
            <v>Роботи</v>
          </cell>
          <cell r="G309">
            <v>0</v>
          </cell>
          <cell r="H309">
            <v>0</v>
          </cell>
          <cell r="I309">
            <v>0</v>
          </cell>
          <cell r="J309">
            <v>6967461.9199999999</v>
          </cell>
          <cell r="L309">
            <v>6967461.9199999999</v>
          </cell>
          <cell r="M309">
            <v>0</v>
          </cell>
          <cell r="O309">
            <v>6897479.0099999998</v>
          </cell>
          <cell r="P309">
            <v>69982.91</v>
          </cell>
          <cell r="Q309">
            <v>0</v>
          </cell>
          <cell r="R309">
            <v>0</v>
          </cell>
          <cell r="S309">
            <v>0</v>
          </cell>
        </row>
        <row r="310">
          <cell r="E310" t="str">
            <v>06.02.БАЛ</v>
          </cell>
          <cell r="F310" t="str">
            <v>Балкон</v>
          </cell>
          <cell r="G310">
            <v>0</v>
          </cell>
          <cell r="H310">
            <v>1006960.53</v>
          </cell>
          <cell r="I310">
            <v>2638607.64</v>
          </cell>
          <cell r="J310">
            <v>3645568.17</v>
          </cell>
          <cell r="K310">
            <v>0</v>
          </cell>
          <cell r="L310">
            <v>3645568.17</v>
          </cell>
          <cell r="M310">
            <v>0</v>
          </cell>
          <cell r="N310">
            <v>0</v>
          </cell>
          <cell r="O310">
            <v>3578112.64</v>
          </cell>
          <cell r="P310">
            <v>67455.53</v>
          </cell>
          <cell r="Q310">
            <v>0</v>
          </cell>
          <cell r="R310">
            <v>0</v>
          </cell>
          <cell r="S310">
            <v>0</v>
          </cell>
        </row>
        <row r="311">
          <cell r="E311" t="str">
            <v>06.02.БАЛ</v>
          </cell>
          <cell r="F311" t="str">
            <v>Обладнання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E312" t="str">
            <v>06.02.БАЛ</v>
          </cell>
          <cell r="F312" t="str">
            <v>Матеріали</v>
          </cell>
          <cell r="G312">
            <v>0</v>
          </cell>
          <cell r="H312">
            <v>0</v>
          </cell>
          <cell r="I312">
            <v>0</v>
          </cell>
          <cell r="J312">
            <v>1006960.53</v>
          </cell>
          <cell r="L312">
            <v>1006960.53</v>
          </cell>
          <cell r="M312">
            <v>0</v>
          </cell>
          <cell r="O312">
            <v>978652.18</v>
          </cell>
          <cell r="P312">
            <v>28308.35</v>
          </cell>
          <cell r="Q312">
            <v>0</v>
          </cell>
          <cell r="R312">
            <v>0</v>
          </cell>
          <cell r="S312">
            <v>0</v>
          </cell>
        </row>
        <row r="313">
          <cell r="E313" t="str">
            <v>06.02.БАЛ</v>
          </cell>
          <cell r="F313" t="str">
            <v>Роботи</v>
          </cell>
          <cell r="G313">
            <v>0</v>
          </cell>
          <cell r="H313">
            <v>0</v>
          </cell>
          <cell r="I313">
            <v>0</v>
          </cell>
          <cell r="J313">
            <v>2638607.64</v>
          </cell>
          <cell r="L313">
            <v>2638607.64</v>
          </cell>
          <cell r="M313">
            <v>0</v>
          </cell>
          <cell r="O313">
            <v>2599460.46</v>
          </cell>
          <cell r="P313">
            <v>39147.18</v>
          </cell>
          <cell r="Q313">
            <v>0</v>
          </cell>
          <cell r="R313">
            <v>0</v>
          </cell>
          <cell r="S313">
            <v>0</v>
          </cell>
        </row>
        <row r="314">
          <cell r="E314" t="str">
            <v>06.02.ПСС</v>
          </cell>
          <cell r="F314" t="str">
            <v>Підпірні стіни</v>
          </cell>
          <cell r="G314">
            <v>0</v>
          </cell>
          <cell r="H314">
            <v>1335785.53</v>
          </cell>
          <cell r="I314">
            <v>1665578</v>
          </cell>
          <cell r="J314">
            <v>3001363.53</v>
          </cell>
          <cell r="K314">
            <v>0</v>
          </cell>
          <cell r="L314">
            <v>3001363.53</v>
          </cell>
          <cell r="M314">
            <v>0</v>
          </cell>
          <cell r="N314">
            <v>0</v>
          </cell>
          <cell r="O314">
            <v>3001363.53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E315" t="str">
            <v>06.02.ПСС</v>
          </cell>
          <cell r="F315" t="str">
            <v>Обладнання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L315">
            <v>0</v>
          </cell>
          <cell r="M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E316" t="str">
            <v>06.02.ПСС</v>
          </cell>
          <cell r="F316" t="str">
            <v>Матеріали</v>
          </cell>
          <cell r="G316">
            <v>0</v>
          </cell>
          <cell r="H316">
            <v>0</v>
          </cell>
          <cell r="I316">
            <v>0</v>
          </cell>
          <cell r="J316">
            <v>1335785.53</v>
          </cell>
          <cell r="L316">
            <v>1335785.53</v>
          </cell>
          <cell r="M316">
            <v>0</v>
          </cell>
          <cell r="O316">
            <v>1335785.53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E317" t="str">
            <v>06.02.ПСС</v>
          </cell>
          <cell r="F317" t="str">
            <v>Роботи</v>
          </cell>
          <cell r="G317">
            <v>0</v>
          </cell>
          <cell r="H317">
            <v>0</v>
          </cell>
          <cell r="I317">
            <v>0</v>
          </cell>
          <cell r="J317">
            <v>1665578</v>
          </cell>
          <cell r="L317">
            <v>1665578</v>
          </cell>
          <cell r="M317">
            <v>0</v>
          </cell>
          <cell r="O317">
            <v>1665578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E318" t="str">
            <v>06.02.ФПС</v>
          </cell>
          <cell r="F318" t="str">
            <v>Фундамент паркану</v>
          </cell>
          <cell r="G318">
            <v>0</v>
          </cell>
          <cell r="H318">
            <v>119169.13</v>
          </cell>
          <cell r="I318">
            <v>171823.39</v>
          </cell>
          <cell r="J318">
            <v>290992.52</v>
          </cell>
          <cell r="K318">
            <v>0</v>
          </cell>
          <cell r="L318">
            <v>290992.52</v>
          </cell>
          <cell r="M318">
            <v>0</v>
          </cell>
          <cell r="N318">
            <v>0</v>
          </cell>
          <cell r="O318">
            <v>290992.52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E319" t="str">
            <v>06.02.ФПС</v>
          </cell>
          <cell r="F319" t="str">
            <v>Обладнання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E320" t="str">
            <v>06.02.ФПС</v>
          </cell>
          <cell r="F320" t="str">
            <v>Матеріали</v>
          </cell>
          <cell r="G320">
            <v>0</v>
          </cell>
          <cell r="H320">
            <v>0</v>
          </cell>
          <cell r="I320">
            <v>0</v>
          </cell>
          <cell r="J320">
            <v>119169.13</v>
          </cell>
          <cell r="L320">
            <v>119169.13</v>
          </cell>
          <cell r="M320">
            <v>0</v>
          </cell>
          <cell r="O320">
            <v>119169.13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E321" t="str">
            <v>06.02.ФПС</v>
          </cell>
          <cell r="F321" t="str">
            <v>Роботи</v>
          </cell>
          <cell r="G321">
            <v>0</v>
          </cell>
          <cell r="H321">
            <v>0</v>
          </cell>
          <cell r="I321">
            <v>0</v>
          </cell>
          <cell r="J321">
            <v>171823.39</v>
          </cell>
          <cell r="L321">
            <v>171823.39</v>
          </cell>
          <cell r="M321">
            <v>0</v>
          </cell>
          <cell r="O321">
            <v>171823.39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E322" t="str">
            <v>06.02.ФМЩ</v>
          </cell>
          <cell r="F322" t="str">
            <v>Фундаменти під мощення та сходи</v>
          </cell>
          <cell r="G322">
            <v>0</v>
          </cell>
          <cell r="H322">
            <v>2730694.76</v>
          </cell>
          <cell r="I322">
            <v>2976339.95</v>
          </cell>
          <cell r="J322">
            <v>5707034.71</v>
          </cell>
          <cell r="K322">
            <v>0</v>
          </cell>
          <cell r="L322">
            <v>5707034.71</v>
          </cell>
          <cell r="M322">
            <v>0</v>
          </cell>
          <cell r="N322">
            <v>0</v>
          </cell>
          <cell r="O322">
            <v>5707034.71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E323" t="str">
            <v>06.02.ФМЩ</v>
          </cell>
          <cell r="F323" t="str">
            <v>Обладнання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L323">
            <v>0</v>
          </cell>
          <cell r="M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E324" t="str">
            <v>06.02.ФМЩ</v>
          </cell>
          <cell r="F324" t="str">
            <v>Матеріали</v>
          </cell>
          <cell r="G324">
            <v>0</v>
          </cell>
          <cell r="H324">
            <v>0</v>
          </cell>
          <cell r="I324">
            <v>0</v>
          </cell>
          <cell r="J324">
            <v>2730694.76</v>
          </cell>
          <cell r="L324">
            <v>2730694.76</v>
          </cell>
          <cell r="M324">
            <v>0</v>
          </cell>
          <cell r="O324">
            <v>2730694.76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E325" t="str">
            <v>06.02.ФМЩ</v>
          </cell>
          <cell r="F325" t="str">
            <v>Роботи</v>
          </cell>
          <cell r="G325">
            <v>0</v>
          </cell>
          <cell r="H325">
            <v>0</v>
          </cell>
          <cell r="I325">
            <v>0</v>
          </cell>
          <cell r="J325">
            <v>2976339.95</v>
          </cell>
          <cell r="L325">
            <v>2976339.95</v>
          </cell>
          <cell r="M325">
            <v>0</v>
          </cell>
          <cell r="O325">
            <v>2976339.95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E326" t="str">
            <v>06.03.БН</v>
          </cell>
          <cell r="F326" t="str">
            <v>?????????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E327" t="str">
            <v>06.03.БН</v>
          </cell>
          <cell r="F327" t="str">
            <v>Обладнання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E328" t="str">
            <v>06.03.БН</v>
          </cell>
          <cell r="F328" t="str">
            <v>Матеріали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E329" t="str">
            <v>06.03.БН</v>
          </cell>
          <cell r="F329" t="str">
            <v>Роботи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M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E330" t="str">
            <v>06.03.</v>
          </cell>
          <cell r="F330" t="str">
            <v>Оздоблення</v>
          </cell>
          <cell r="G330">
            <v>0</v>
          </cell>
          <cell r="H330">
            <v>6296587.1399999997</v>
          </cell>
          <cell r="I330">
            <v>8405743.6300000008</v>
          </cell>
          <cell r="J330">
            <v>14702330.77</v>
          </cell>
          <cell r="L330">
            <v>14702330.77</v>
          </cell>
          <cell r="M330">
            <v>0</v>
          </cell>
          <cell r="O330">
            <v>15726097.51</v>
          </cell>
          <cell r="P330">
            <v>-1023766.74</v>
          </cell>
          <cell r="Q330">
            <v>0</v>
          </cell>
          <cell r="R330">
            <v>0</v>
          </cell>
          <cell r="S330">
            <v>0</v>
          </cell>
        </row>
        <row r="331">
          <cell r="E331" t="str">
            <v>06.03.ОЧФ</v>
          </cell>
          <cell r="F331" t="str">
            <v>Оздоблення чаші</v>
          </cell>
          <cell r="G331">
            <v>0</v>
          </cell>
          <cell r="H331">
            <v>341220.76</v>
          </cell>
          <cell r="I331">
            <v>537187.59</v>
          </cell>
          <cell r="J331">
            <v>878408.35</v>
          </cell>
          <cell r="K331">
            <v>0</v>
          </cell>
          <cell r="L331">
            <v>878408.35</v>
          </cell>
          <cell r="M331">
            <v>0</v>
          </cell>
          <cell r="N331">
            <v>0</v>
          </cell>
          <cell r="O331">
            <v>878408.35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E332" t="str">
            <v>06.03.ОЧФ</v>
          </cell>
          <cell r="F332" t="str">
            <v>Обладнання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>
            <v>0</v>
          </cell>
          <cell r="M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E333" t="str">
            <v>06.03.ОЧФ</v>
          </cell>
          <cell r="F333" t="str">
            <v>Матеріали</v>
          </cell>
          <cell r="G333">
            <v>0</v>
          </cell>
          <cell r="H333">
            <v>0</v>
          </cell>
          <cell r="I333">
            <v>0</v>
          </cell>
          <cell r="J333">
            <v>341220.76</v>
          </cell>
          <cell r="L333">
            <v>341220.76</v>
          </cell>
          <cell r="M333">
            <v>0</v>
          </cell>
          <cell r="O333">
            <v>341220.76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E334" t="str">
            <v>06.03.ОЧФ</v>
          </cell>
          <cell r="F334" t="str">
            <v>Роботи</v>
          </cell>
          <cell r="G334">
            <v>0</v>
          </cell>
          <cell r="H334">
            <v>0</v>
          </cell>
          <cell r="I334">
            <v>0</v>
          </cell>
          <cell r="J334">
            <v>537187.59</v>
          </cell>
          <cell r="L334">
            <v>537187.59</v>
          </cell>
          <cell r="M334">
            <v>0</v>
          </cell>
          <cell r="O334">
            <v>537187.59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E335" t="str">
            <v>06.03.КП</v>
          </cell>
          <cell r="F335" t="str">
            <v>Композитні панелі</v>
          </cell>
          <cell r="G335">
            <v>0</v>
          </cell>
          <cell r="H335">
            <v>1157765.8600000001</v>
          </cell>
          <cell r="I335">
            <v>1209482.0900000001</v>
          </cell>
          <cell r="J335">
            <v>2367247.9500000002</v>
          </cell>
          <cell r="K335">
            <v>0</v>
          </cell>
          <cell r="L335">
            <v>2367247.9500000002</v>
          </cell>
          <cell r="M335">
            <v>0</v>
          </cell>
          <cell r="N335">
            <v>0</v>
          </cell>
          <cell r="O335">
            <v>2367247.9500000002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E336" t="str">
            <v>06.03.КП</v>
          </cell>
          <cell r="F336" t="str">
            <v>Обладнання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L336">
            <v>0</v>
          </cell>
          <cell r="M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E337" t="str">
            <v>06.03.КП</v>
          </cell>
          <cell r="F337" t="str">
            <v>Матеріали</v>
          </cell>
          <cell r="G337">
            <v>0</v>
          </cell>
          <cell r="H337">
            <v>0</v>
          </cell>
          <cell r="I337">
            <v>0</v>
          </cell>
          <cell r="J337">
            <v>1157765.8600000001</v>
          </cell>
          <cell r="L337">
            <v>1157765.8600000001</v>
          </cell>
          <cell r="M337">
            <v>0</v>
          </cell>
          <cell r="O337">
            <v>1157765.8600000001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E338" t="str">
            <v>06.03.КП</v>
          </cell>
          <cell r="F338" t="str">
            <v>Роботи</v>
          </cell>
          <cell r="G338">
            <v>0</v>
          </cell>
          <cell r="H338">
            <v>0</v>
          </cell>
          <cell r="I338">
            <v>0</v>
          </cell>
          <cell r="J338">
            <v>1209482.0900000001</v>
          </cell>
          <cell r="L338">
            <v>1209482.0900000001</v>
          </cell>
          <cell r="M338">
            <v>0</v>
          </cell>
          <cell r="O338">
            <v>1209482.0900000001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E339" t="str">
            <v>06.03.ДП</v>
          </cell>
          <cell r="F339" t="str">
            <v>Дерев'яні панелі</v>
          </cell>
          <cell r="G339">
            <v>0</v>
          </cell>
          <cell r="H339">
            <v>2893772.74</v>
          </cell>
          <cell r="I339">
            <v>3702261.09</v>
          </cell>
          <cell r="J339">
            <v>6596033.8300000001</v>
          </cell>
          <cell r="K339">
            <v>0</v>
          </cell>
          <cell r="L339">
            <v>6596033.8300000001</v>
          </cell>
          <cell r="M339">
            <v>0</v>
          </cell>
          <cell r="N339">
            <v>0</v>
          </cell>
          <cell r="O339">
            <v>7619800.5700000003</v>
          </cell>
          <cell r="P339">
            <v>-1023766.74</v>
          </cell>
          <cell r="Q339">
            <v>0</v>
          </cell>
          <cell r="R339">
            <v>0</v>
          </cell>
          <cell r="S339">
            <v>0</v>
          </cell>
        </row>
        <row r="340">
          <cell r="E340" t="str">
            <v>06.03.ДП</v>
          </cell>
          <cell r="F340" t="str">
            <v>Обладнання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L340">
            <v>0</v>
          </cell>
          <cell r="M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E341" t="str">
            <v>06.03.ДП</v>
          </cell>
          <cell r="F341" t="str">
            <v>Матеріали</v>
          </cell>
          <cell r="G341">
            <v>0</v>
          </cell>
          <cell r="H341">
            <v>0</v>
          </cell>
          <cell r="I341">
            <v>0</v>
          </cell>
          <cell r="J341">
            <v>2893772.74</v>
          </cell>
          <cell r="L341">
            <v>2893772.74</v>
          </cell>
          <cell r="M341">
            <v>0</v>
          </cell>
          <cell r="O341">
            <v>5658884.9800000004</v>
          </cell>
          <cell r="P341">
            <v>-2765112.24</v>
          </cell>
          <cell r="Q341">
            <v>0</v>
          </cell>
          <cell r="R341">
            <v>0</v>
          </cell>
          <cell r="S341">
            <v>0</v>
          </cell>
        </row>
        <row r="342">
          <cell r="E342" t="str">
            <v>06.03.ДП</v>
          </cell>
          <cell r="F342" t="str">
            <v>Роботи</v>
          </cell>
          <cell r="G342">
            <v>0</v>
          </cell>
          <cell r="H342">
            <v>0</v>
          </cell>
          <cell r="I342">
            <v>0</v>
          </cell>
          <cell r="J342">
            <v>3702261.09</v>
          </cell>
          <cell r="L342">
            <v>3702261.09</v>
          </cell>
          <cell r="M342">
            <v>0</v>
          </cell>
          <cell r="O342">
            <v>1960915.59</v>
          </cell>
          <cell r="P342">
            <v>1741345.5</v>
          </cell>
          <cell r="Q342">
            <v>0</v>
          </cell>
          <cell r="R342">
            <v>0</v>
          </cell>
          <cell r="S342">
            <v>0</v>
          </cell>
        </row>
        <row r="343">
          <cell r="E343" t="str">
            <v>06.03.БН</v>
          </cell>
          <cell r="F343" t="str">
            <v>Облицювання декоративною цеглою</v>
          </cell>
          <cell r="G343">
            <v>0</v>
          </cell>
          <cell r="H343">
            <v>1010926.71</v>
          </cell>
          <cell r="I343">
            <v>1033251.01</v>
          </cell>
          <cell r="J343">
            <v>2044177.72</v>
          </cell>
          <cell r="K343">
            <v>0</v>
          </cell>
          <cell r="L343">
            <v>2044177.72</v>
          </cell>
          <cell r="M343">
            <v>0</v>
          </cell>
          <cell r="N343">
            <v>0</v>
          </cell>
          <cell r="O343">
            <v>2044177.72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06.03.БН</v>
          </cell>
          <cell r="F344" t="str">
            <v>Обладнання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0</v>
          </cell>
          <cell r="M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E345" t="str">
            <v>06.03.БН</v>
          </cell>
          <cell r="F345" t="str">
            <v>Матеріали</v>
          </cell>
          <cell r="G345">
            <v>0</v>
          </cell>
          <cell r="H345">
            <v>0</v>
          </cell>
          <cell r="I345">
            <v>0</v>
          </cell>
          <cell r="J345">
            <v>1010926.71</v>
          </cell>
          <cell r="L345">
            <v>1010926.71</v>
          </cell>
          <cell r="M345">
            <v>0</v>
          </cell>
          <cell r="O345">
            <v>1010926.71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E346" t="str">
            <v>06.03.БН</v>
          </cell>
          <cell r="F346" t="str">
            <v>Роботи</v>
          </cell>
          <cell r="G346">
            <v>0</v>
          </cell>
          <cell r="H346">
            <v>0</v>
          </cell>
          <cell r="I346">
            <v>0</v>
          </cell>
          <cell r="J346">
            <v>1033251.01</v>
          </cell>
          <cell r="L346">
            <v>1033251.01</v>
          </cell>
          <cell r="M346">
            <v>0</v>
          </cell>
          <cell r="O346">
            <v>1033251.01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E347" t="str">
            <v>06.03.ЦОК</v>
          </cell>
          <cell r="F347" t="str">
            <v>Відновлення цоколю і фасаду</v>
          </cell>
          <cell r="G347">
            <v>0</v>
          </cell>
          <cell r="H347">
            <v>892901.07</v>
          </cell>
          <cell r="I347">
            <v>1923561.85</v>
          </cell>
          <cell r="J347">
            <v>2816462.92</v>
          </cell>
          <cell r="K347">
            <v>0</v>
          </cell>
          <cell r="L347">
            <v>2816462.92</v>
          </cell>
          <cell r="M347">
            <v>0</v>
          </cell>
          <cell r="N347">
            <v>0</v>
          </cell>
          <cell r="O347">
            <v>2816462.92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E348" t="str">
            <v>06.03.ЦОК</v>
          </cell>
          <cell r="F348" t="str">
            <v>Обладнання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M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E349" t="str">
            <v>06.03.ЦОК</v>
          </cell>
          <cell r="F349" t="str">
            <v>Матеріали</v>
          </cell>
          <cell r="G349">
            <v>0</v>
          </cell>
          <cell r="H349">
            <v>0</v>
          </cell>
          <cell r="I349">
            <v>0</v>
          </cell>
          <cell r="J349">
            <v>892901.07</v>
          </cell>
          <cell r="L349">
            <v>892901.07</v>
          </cell>
          <cell r="M349">
            <v>0</v>
          </cell>
          <cell r="O349">
            <v>892901.07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E350" t="str">
            <v>06.03.ЦОК</v>
          </cell>
          <cell r="F350" t="str">
            <v>Роботи</v>
          </cell>
          <cell r="G350">
            <v>0</v>
          </cell>
          <cell r="H350">
            <v>0</v>
          </cell>
          <cell r="I350">
            <v>0</v>
          </cell>
          <cell r="J350">
            <v>1923561.85</v>
          </cell>
          <cell r="L350">
            <v>1923561.85</v>
          </cell>
          <cell r="M350">
            <v>0</v>
          </cell>
          <cell r="O350">
            <v>1923561.85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E351" t="str">
            <v>06.03.БН</v>
          </cell>
          <cell r="F351" t="str">
            <v>Балкон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M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E352" t="str">
            <v>06.03.БН</v>
          </cell>
          <cell r="F352" t="str">
            <v>Обладнання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L352">
            <v>0</v>
          </cell>
          <cell r="M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E353" t="str">
            <v>06.03.БН</v>
          </cell>
          <cell r="F353" t="str">
            <v>Матеріали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E354" t="str">
            <v>06.03.БН</v>
          </cell>
          <cell r="F354" t="str">
            <v>Роботи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E355" t="str">
            <v>06.04.</v>
          </cell>
          <cell r="F355" t="str">
            <v>Інженерні мережі</v>
          </cell>
          <cell r="G355">
            <v>24944032.100000001</v>
          </cell>
          <cell r="H355">
            <v>10077431.699999999</v>
          </cell>
          <cell r="I355">
            <v>12093758.810000001</v>
          </cell>
          <cell r="J355">
            <v>47115222.609999999</v>
          </cell>
          <cell r="L355">
            <v>47115222.609999999</v>
          </cell>
          <cell r="M355">
            <v>0</v>
          </cell>
          <cell r="O355">
            <v>47115222.609999999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E356" t="str">
            <v>06.04.ЗВК</v>
          </cell>
          <cell r="F356" t="str">
            <v>Мережі водопостачання та каналізації</v>
          </cell>
          <cell r="G356">
            <v>0</v>
          </cell>
          <cell r="H356">
            <v>3149247.28</v>
          </cell>
          <cell r="I356">
            <v>2730429.43</v>
          </cell>
          <cell r="J356">
            <v>5879676.71</v>
          </cell>
          <cell r="K356">
            <v>0</v>
          </cell>
          <cell r="L356">
            <v>5879676.71</v>
          </cell>
          <cell r="M356">
            <v>0</v>
          </cell>
          <cell r="N356">
            <v>0</v>
          </cell>
          <cell r="O356">
            <v>5879676.71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E357" t="str">
            <v>06.04.ЗВК</v>
          </cell>
          <cell r="F357" t="str">
            <v>Обладнання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L357">
            <v>0</v>
          </cell>
          <cell r="M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E358" t="str">
            <v>06.04.ЗВК</v>
          </cell>
          <cell r="F358" t="str">
            <v>Матеріали</v>
          </cell>
          <cell r="G358">
            <v>0</v>
          </cell>
          <cell r="H358">
            <v>0</v>
          </cell>
          <cell r="I358">
            <v>0</v>
          </cell>
          <cell r="J358">
            <v>3149247.28</v>
          </cell>
          <cell r="L358">
            <v>3149247.28</v>
          </cell>
          <cell r="M358">
            <v>0</v>
          </cell>
          <cell r="O358">
            <v>3149247.28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E359" t="str">
            <v>06.04.ЗВК</v>
          </cell>
          <cell r="F359" t="str">
            <v>Роботи</v>
          </cell>
          <cell r="G359">
            <v>0</v>
          </cell>
          <cell r="H359">
            <v>0</v>
          </cell>
          <cell r="I359">
            <v>0</v>
          </cell>
          <cell r="J359">
            <v>2730429.43</v>
          </cell>
          <cell r="L359">
            <v>2730429.43</v>
          </cell>
          <cell r="M359">
            <v>0</v>
          </cell>
          <cell r="O359">
            <v>2730429.43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E360" t="str">
            <v>06.04.ТХ</v>
          </cell>
          <cell r="F360" t="str">
            <v>Технологія фонтану</v>
          </cell>
          <cell r="G360">
            <v>15264442.82</v>
          </cell>
          <cell r="H360">
            <v>6053804.0999999996</v>
          </cell>
          <cell r="I360">
            <v>6488162.9800000004</v>
          </cell>
          <cell r="J360">
            <v>27806409.899999999</v>
          </cell>
          <cell r="K360">
            <v>0</v>
          </cell>
          <cell r="L360">
            <v>27806409.899999999</v>
          </cell>
          <cell r="M360">
            <v>0</v>
          </cell>
          <cell r="N360">
            <v>0</v>
          </cell>
          <cell r="O360">
            <v>27806409.899999999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E361" t="str">
            <v>06.04.ТХ</v>
          </cell>
          <cell r="F361" t="str">
            <v>Обладнання</v>
          </cell>
          <cell r="G361">
            <v>0</v>
          </cell>
          <cell r="H361">
            <v>0</v>
          </cell>
          <cell r="I361">
            <v>0</v>
          </cell>
          <cell r="J361">
            <v>15264442.82</v>
          </cell>
          <cell r="L361">
            <v>15264442.82</v>
          </cell>
          <cell r="M361">
            <v>0</v>
          </cell>
          <cell r="O361">
            <v>15264442.82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E362" t="str">
            <v>06.04.ТХ</v>
          </cell>
          <cell r="F362" t="str">
            <v>Матеріали</v>
          </cell>
          <cell r="G362">
            <v>0</v>
          </cell>
          <cell r="H362">
            <v>0</v>
          </cell>
          <cell r="I362">
            <v>0</v>
          </cell>
          <cell r="J362">
            <v>6053804.0999999996</v>
          </cell>
          <cell r="L362">
            <v>6053804.0999999996</v>
          </cell>
          <cell r="M362">
            <v>0</v>
          </cell>
          <cell r="O362">
            <v>6053804.0999999996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E363" t="str">
            <v>06.04.ТХ</v>
          </cell>
          <cell r="F363" t="str">
            <v>Роботи</v>
          </cell>
          <cell r="G363">
            <v>0</v>
          </cell>
          <cell r="H363">
            <v>0</v>
          </cell>
          <cell r="I363">
            <v>0</v>
          </cell>
          <cell r="J363">
            <v>6488162.9800000004</v>
          </cell>
          <cell r="L363">
            <v>6488162.9800000004</v>
          </cell>
          <cell r="M363">
            <v>0</v>
          </cell>
          <cell r="O363">
            <v>6488162.9800000004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E364" t="str">
            <v>06.04.ЕЛ</v>
          </cell>
          <cell r="F364" t="str">
            <v>Мережі електроосвітлення та електрозабезпечення</v>
          </cell>
          <cell r="G364">
            <v>9452312.9499999993</v>
          </cell>
          <cell r="H364">
            <v>748689.16</v>
          </cell>
          <cell r="I364">
            <v>2743610.36</v>
          </cell>
          <cell r="J364">
            <v>12944612.470000001</v>
          </cell>
          <cell r="K364">
            <v>0</v>
          </cell>
          <cell r="L364">
            <v>12944612.470000001</v>
          </cell>
          <cell r="M364">
            <v>0</v>
          </cell>
          <cell r="N364">
            <v>0</v>
          </cell>
          <cell r="O364">
            <v>12944612.470000001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E365" t="str">
            <v>06.04.ЕЛ</v>
          </cell>
          <cell r="F365" t="str">
            <v>Обладнання</v>
          </cell>
          <cell r="G365">
            <v>0</v>
          </cell>
          <cell r="H365">
            <v>0</v>
          </cell>
          <cell r="I365">
            <v>0</v>
          </cell>
          <cell r="J365">
            <v>9452312.9499999993</v>
          </cell>
          <cell r="L365">
            <v>9452312.9499999993</v>
          </cell>
          <cell r="M365">
            <v>0</v>
          </cell>
          <cell r="O365">
            <v>9452312.9499999993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E366" t="str">
            <v>06.04.ЕЛ</v>
          </cell>
          <cell r="F366" t="str">
            <v>Матеріали</v>
          </cell>
          <cell r="G366">
            <v>0</v>
          </cell>
          <cell r="H366">
            <v>0</v>
          </cell>
          <cell r="I366">
            <v>0</v>
          </cell>
          <cell r="J366">
            <v>748689.16</v>
          </cell>
          <cell r="L366">
            <v>748689.16</v>
          </cell>
          <cell r="M366">
            <v>0</v>
          </cell>
          <cell r="O366">
            <v>748689.16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E367" t="str">
            <v>06.04.ЕЛ</v>
          </cell>
          <cell r="F367" t="str">
            <v>Роботи</v>
          </cell>
          <cell r="G367">
            <v>0</v>
          </cell>
          <cell r="H367">
            <v>0</v>
          </cell>
          <cell r="I367">
            <v>0</v>
          </cell>
          <cell r="J367">
            <v>2743610.36</v>
          </cell>
          <cell r="L367">
            <v>2743610.36</v>
          </cell>
          <cell r="M367">
            <v>0</v>
          </cell>
          <cell r="O367">
            <v>2743610.36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Zeros="0" tabSelected="1" topLeftCell="A31" zoomScale="130" zoomScaleNormal="130" zoomScaleSheetLayoutView="115" workbookViewId="0">
      <selection activeCell="J19" sqref="J19"/>
    </sheetView>
  </sheetViews>
  <sheetFormatPr defaultColWidth="8" defaultRowHeight="15" outlineLevelRow="1"/>
  <cols>
    <col min="1" max="1" width="5.625" style="17" customWidth="1"/>
    <col min="2" max="2" width="47.125" style="98" customWidth="1"/>
    <col min="3" max="3" width="7.25" style="92" customWidth="1"/>
    <col min="4" max="4" width="8.5" style="99" customWidth="1"/>
    <col min="5" max="5" width="8.375" style="94" customWidth="1"/>
    <col min="6" max="6" width="9.625" style="18" customWidth="1"/>
    <col min="7" max="7" width="9" style="18" customWidth="1"/>
    <col min="8" max="8" width="10.125" style="18" customWidth="1"/>
    <col min="9" max="9" width="11.625" style="97" customWidth="1"/>
    <col min="10" max="10" width="9.75" style="12" bestFit="1" customWidth="1"/>
    <col min="11" max="11" width="11.75" style="12" bestFit="1" customWidth="1"/>
    <col min="12" max="16384" width="8" style="12"/>
  </cols>
  <sheetData>
    <row r="1" spans="1:10" ht="19.5" customHeight="1">
      <c r="A1" s="111"/>
      <c r="B1" s="111"/>
      <c r="C1" s="111"/>
      <c r="D1" s="111"/>
      <c r="E1" s="1"/>
      <c r="F1" s="111"/>
      <c r="G1" s="111"/>
      <c r="H1" s="111"/>
      <c r="I1" s="111"/>
    </row>
    <row r="2" spans="1:10" ht="6" customHeight="1">
      <c r="A2" s="109"/>
      <c r="B2" s="109"/>
      <c r="C2" s="109"/>
      <c r="D2" s="109"/>
      <c r="E2" s="110"/>
      <c r="F2" s="109"/>
      <c r="G2" s="110"/>
      <c r="H2" s="110"/>
      <c r="I2" s="110"/>
    </row>
    <row r="3" spans="1:10" s="2" customFormat="1" ht="12" customHeight="1">
      <c r="A3" s="126" t="s">
        <v>65</v>
      </c>
      <c r="B3" s="126"/>
      <c r="C3" s="126"/>
      <c r="D3" s="126"/>
      <c r="E3" s="126"/>
      <c r="F3" s="126"/>
      <c r="G3" s="126"/>
      <c r="H3" s="126"/>
      <c r="I3" s="126"/>
    </row>
    <row r="4" spans="1:10" s="2" customFormat="1" ht="12" customHeight="1">
      <c r="A4" s="126" t="s">
        <v>66</v>
      </c>
      <c r="B4" s="126"/>
      <c r="C4" s="126"/>
      <c r="D4" s="126"/>
      <c r="E4" s="126"/>
      <c r="F4" s="126"/>
      <c r="G4" s="126"/>
      <c r="H4" s="126"/>
      <c r="I4" s="126"/>
    </row>
    <row r="5" spans="1:10" s="13" customFormat="1" ht="15" customHeight="1">
      <c r="A5" s="126" t="s">
        <v>67</v>
      </c>
      <c r="B5" s="126"/>
      <c r="C5" s="126"/>
      <c r="D5" s="126"/>
      <c r="E5" s="126"/>
      <c r="F5" s="126"/>
      <c r="G5" s="126"/>
      <c r="H5" s="126"/>
      <c r="I5" s="126"/>
    </row>
    <row r="6" spans="1:10" s="13" customFormat="1" ht="30" customHeight="1">
      <c r="A6" s="127" t="s">
        <v>9</v>
      </c>
      <c r="B6" s="127"/>
      <c r="C6" s="127"/>
      <c r="D6" s="127"/>
      <c r="E6" s="127"/>
      <c r="F6" s="127"/>
      <c r="G6" s="127"/>
      <c r="H6" s="127"/>
      <c r="I6" s="127"/>
    </row>
    <row r="7" spans="1:10" ht="5.25" customHeight="1">
      <c r="A7" s="3"/>
      <c r="B7" s="4"/>
      <c r="C7" s="5"/>
      <c r="D7" s="6"/>
      <c r="E7" s="7"/>
      <c r="F7" s="8"/>
      <c r="G7" s="8"/>
      <c r="H7" s="8"/>
      <c r="I7" s="9"/>
    </row>
    <row r="8" spans="1:10" ht="19.5" customHeight="1">
      <c r="A8" s="121" t="s">
        <v>68</v>
      </c>
      <c r="B8" s="121"/>
      <c r="C8" s="121"/>
      <c r="D8" s="121"/>
      <c r="E8" s="121"/>
      <c r="F8" s="121"/>
      <c r="G8" s="121"/>
      <c r="H8" s="121"/>
      <c r="I8" s="121"/>
      <c r="J8" s="14"/>
    </row>
    <row r="9" spans="1:10" ht="12.75" customHeight="1">
      <c r="A9" s="122" t="s">
        <v>10</v>
      </c>
      <c r="B9" s="122"/>
      <c r="C9" s="122"/>
      <c r="D9" s="122"/>
      <c r="E9" s="122"/>
      <c r="F9" s="122"/>
      <c r="G9" s="122"/>
      <c r="H9" s="122"/>
      <c r="I9" s="122"/>
      <c r="J9" s="14"/>
    </row>
    <row r="10" spans="1:10" ht="13.5" customHeight="1">
      <c r="A10" s="122" t="s">
        <v>72</v>
      </c>
      <c r="B10" s="122"/>
      <c r="C10" s="122"/>
      <c r="D10" s="122"/>
      <c r="E10" s="122"/>
      <c r="F10" s="122"/>
      <c r="G10" s="122"/>
      <c r="H10" s="122"/>
      <c r="I10" s="122"/>
    </row>
    <row r="11" spans="1:10" ht="12.75" customHeight="1">
      <c r="A11" s="123"/>
      <c r="B11" s="123"/>
      <c r="C11" s="123"/>
      <c r="D11" s="123"/>
      <c r="E11" s="123"/>
      <c r="F11" s="123"/>
      <c r="G11" s="123"/>
      <c r="H11" s="123"/>
      <c r="I11" s="123"/>
    </row>
    <row r="12" spans="1:10" s="17" customFormat="1" ht="60" customHeight="1">
      <c r="A12" s="15" t="s">
        <v>11</v>
      </c>
      <c r="B12" s="15" t="s">
        <v>12</v>
      </c>
      <c r="C12" s="15" t="s">
        <v>13</v>
      </c>
      <c r="D12" s="15" t="s">
        <v>14</v>
      </c>
      <c r="E12" s="16" t="s">
        <v>15</v>
      </c>
      <c r="F12" s="15" t="s">
        <v>27</v>
      </c>
      <c r="G12" s="15" t="s">
        <v>28</v>
      </c>
      <c r="H12" s="15" t="s">
        <v>29</v>
      </c>
      <c r="I12" s="15" t="s">
        <v>30</v>
      </c>
    </row>
    <row r="13" spans="1:10" s="21" customFormat="1" ht="13.5" customHeight="1">
      <c r="A13" s="114"/>
      <c r="B13" s="124" t="s">
        <v>71</v>
      </c>
      <c r="C13" s="125"/>
      <c r="D13" s="114"/>
      <c r="E13" s="114"/>
      <c r="F13" s="114"/>
      <c r="G13" s="114"/>
      <c r="H13" s="114"/>
      <c r="I13" s="114"/>
      <c r="J13" s="20"/>
    </row>
    <row r="14" spans="1:10" s="21" customFormat="1" ht="13.5" customHeight="1">
      <c r="A14" s="22">
        <v>1</v>
      </c>
      <c r="B14" s="23" t="s">
        <v>31</v>
      </c>
      <c r="C14" s="22" t="s">
        <v>32</v>
      </c>
      <c r="D14" s="24">
        <v>11677</v>
      </c>
      <c r="E14" s="100"/>
      <c r="F14" s="25">
        <f t="shared" ref="F14:F30" si="0">D14*E14</f>
        <v>0</v>
      </c>
      <c r="G14" s="25">
        <v>0</v>
      </c>
      <c r="H14" s="25">
        <f t="shared" ref="H14:H45" si="1">D14*G14</f>
        <v>0</v>
      </c>
      <c r="I14" s="26">
        <f t="shared" ref="I14:I45" si="2">F14+H14</f>
        <v>0</v>
      </c>
    </row>
    <row r="15" spans="1:10" s="21" customFormat="1" ht="13.5" customHeight="1">
      <c r="A15" s="22"/>
      <c r="B15" s="23" t="s">
        <v>33</v>
      </c>
      <c r="C15" s="24" t="s">
        <v>2</v>
      </c>
      <c r="D15" s="27">
        <f>(856*0.3+3328*0.2+7494*0.1)*1.03</f>
        <v>1721.9540000000002</v>
      </c>
      <c r="E15" s="28"/>
      <c r="F15" s="28">
        <f t="shared" si="0"/>
        <v>0</v>
      </c>
      <c r="G15" s="104"/>
      <c r="H15" s="28">
        <f t="shared" si="1"/>
        <v>0</v>
      </c>
      <c r="I15" s="29">
        <f t="shared" si="2"/>
        <v>0</v>
      </c>
    </row>
    <row r="16" spans="1:10" s="21" customFormat="1" ht="13.5" customHeight="1">
      <c r="A16" s="30">
        <v>2</v>
      </c>
      <c r="B16" s="31" t="s">
        <v>63</v>
      </c>
      <c r="C16" s="22" t="s">
        <v>2</v>
      </c>
      <c r="D16" s="32">
        <f>2899/1.02/0.09</f>
        <v>31579.520697167754</v>
      </c>
      <c r="E16" s="101"/>
      <c r="F16" s="33">
        <f t="shared" ref="F16:F23" si="3">D16*E16</f>
        <v>0</v>
      </c>
      <c r="G16" s="28"/>
      <c r="H16" s="33">
        <f t="shared" ref="H16:H23" si="4">D16*G16</f>
        <v>0</v>
      </c>
      <c r="I16" s="29">
        <f t="shared" ref="I16:I23" si="5">F16+H16</f>
        <v>0</v>
      </c>
    </row>
    <row r="17" spans="1:9" s="21" customFormat="1" ht="13.5" customHeight="1">
      <c r="A17" s="30"/>
      <c r="B17" s="31" t="s">
        <v>34</v>
      </c>
      <c r="C17" s="24" t="s">
        <v>1</v>
      </c>
      <c r="D17" s="32">
        <f>ROUNDUP(2842*1.02,0)</f>
        <v>2899</v>
      </c>
      <c r="E17" s="33"/>
      <c r="F17" s="33">
        <f t="shared" si="3"/>
        <v>0</v>
      </c>
      <c r="G17" s="104"/>
      <c r="H17" s="33">
        <f t="shared" si="4"/>
        <v>0</v>
      </c>
      <c r="I17" s="29">
        <f t="shared" si="5"/>
        <v>0</v>
      </c>
    </row>
    <row r="18" spans="1:9" s="21" customFormat="1" ht="13.5" customHeight="1">
      <c r="A18" s="30"/>
      <c r="B18" s="31" t="s">
        <v>36</v>
      </c>
      <c r="C18" s="22" t="s">
        <v>3</v>
      </c>
      <c r="D18" s="32">
        <f>25*D16*0.09</f>
        <v>71053.92156862744</v>
      </c>
      <c r="E18" s="33"/>
      <c r="F18" s="33">
        <f t="shared" si="3"/>
        <v>0</v>
      </c>
      <c r="G18" s="104"/>
      <c r="H18" s="33">
        <f t="shared" si="4"/>
        <v>0</v>
      </c>
      <c r="I18" s="29">
        <f t="shared" si="5"/>
        <v>0</v>
      </c>
    </row>
    <row r="19" spans="1:9" s="21" customFormat="1" ht="13.5" customHeight="1">
      <c r="A19" s="30"/>
      <c r="B19" s="31" t="s">
        <v>37</v>
      </c>
      <c r="C19" s="22" t="s">
        <v>5</v>
      </c>
      <c r="D19" s="32">
        <v>14</v>
      </c>
      <c r="E19" s="33"/>
      <c r="F19" s="33">
        <f t="shared" si="3"/>
        <v>0</v>
      </c>
      <c r="G19" s="104"/>
      <c r="H19" s="33">
        <f t="shared" si="4"/>
        <v>0</v>
      </c>
      <c r="I19" s="29">
        <f t="shared" si="5"/>
        <v>0</v>
      </c>
    </row>
    <row r="20" spans="1:9" s="21" customFormat="1" ht="13.5" customHeight="1">
      <c r="A20" s="115" t="s">
        <v>26</v>
      </c>
      <c r="B20" s="31" t="s">
        <v>64</v>
      </c>
      <c r="C20" s="22" t="s">
        <v>1</v>
      </c>
      <c r="D20" s="32">
        <f>2485</f>
        <v>2485</v>
      </c>
      <c r="E20" s="101"/>
      <c r="F20" s="33">
        <f t="shared" si="3"/>
        <v>0</v>
      </c>
      <c r="G20" s="28"/>
      <c r="H20" s="33">
        <f t="shared" si="4"/>
        <v>0</v>
      </c>
      <c r="I20" s="29">
        <f t="shared" si="5"/>
        <v>0</v>
      </c>
    </row>
    <row r="21" spans="1:9" s="21" customFormat="1" ht="14.25" customHeight="1">
      <c r="A21" s="30"/>
      <c r="B21" s="31" t="s">
        <v>35</v>
      </c>
      <c r="C21" s="24" t="s">
        <v>1</v>
      </c>
      <c r="D21" s="32">
        <f>ROUNDUP(2485*1.02,0)</f>
        <v>2535</v>
      </c>
      <c r="E21" s="33"/>
      <c r="F21" s="33">
        <f t="shared" si="3"/>
        <v>0</v>
      </c>
      <c r="G21" s="104"/>
      <c r="H21" s="33">
        <f t="shared" si="4"/>
        <v>0</v>
      </c>
      <c r="I21" s="29">
        <f t="shared" si="5"/>
        <v>0</v>
      </c>
    </row>
    <row r="22" spans="1:9" s="21" customFormat="1" ht="13.5" customHeight="1">
      <c r="A22" s="30"/>
      <c r="B22" s="31" t="s">
        <v>36</v>
      </c>
      <c r="C22" s="22" t="s">
        <v>3</v>
      </c>
      <c r="D22" s="32">
        <f>25*D20</f>
        <v>62125</v>
      </c>
      <c r="E22" s="33"/>
      <c r="F22" s="33">
        <f t="shared" si="3"/>
        <v>0</v>
      </c>
      <c r="G22" s="104"/>
      <c r="H22" s="33">
        <f t="shared" si="4"/>
        <v>0</v>
      </c>
      <c r="I22" s="29">
        <f t="shared" si="5"/>
        <v>0</v>
      </c>
    </row>
    <row r="23" spans="1:9" s="21" customFormat="1" ht="13.5" customHeight="1">
      <c r="A23" s="30"/>
      <c r="B23" s="31" t="s">
        <v>37</v>
      </c>
      <c r="C23" s="22" t="s">
        <v>5</v>
      </c>
      <c r="D23" s="32">
        <v>14</v>
      </c>
      <c r="E23" s="33"/>
      <c r="F23" s="33">
        <f t="shared" si="3"/>
        <v>0</v>
      </c>
      <c r="G23" s="104"/>
      <c r="H23" s="33">
        <f t="shared" si="4"/>
        <v>0</v>
      </c>
      <c r="I23" s="29">
        <f t="shared" si="5"/>
        <v>0</v>
      </c>
    </row>
    <row r="24" spans="1:9" s="21" customFormat="1" ht="13.5" customHeight="1">
      <c r="A24" s="30">
        <v>4</v>
      </c>
      <c r="B24" s="31" t="s">
        <v>38</v>
      </c>
      <c r="C24" s="34" t="s">
        <v>8</v>
      </c>
      <c r="D24" s="35">
        <f>ROUNDUP((3)*2*D14*0.395/1000,3)</f>
        <v>27.675000000000001</v>
      </c>
      <c r="E24" s="101"/>
      <c r="F24" s="36">
        <f t="shared" si="0"/>
        <v>0</v>
      </c>
      <c r="G24" s="28"/>
      <c r="H24" s="36">
        <f t="shared" si="1"/>
        <v>0</v>
      </c>
      <c r="I24" s="29">
        <f t="shared" si="2"/>
        <v>0</v>
      </c>
    </row>
    <row r="25" spans="1:9" s="21" customFormat="1" ht="13.5" customHeight="1">
      <c r="A25" s="30"/>
      <c r="B25" s="31" t="s">
        <v>39</v>
      </c>
      <c r="C25" s="22" t="s">
        <v>8</v>
      </c>
      <c r="D25" s="37">
        <f>ROUNDUP(D24*1.04,3)</f>
        <v>28.782</v>
      </c>
      <c r="E25" s="33"/>
      <c r="F25" s="36">
        <f t="shared" si="0"/>
        <v>0</v>
      </c>
      <c r="G25" s="105"/>
      <c r="H25" s="36">
        <f t="shared" si="1"/>
        <v>0</v>
      </c>
      <c r="I25" s="29">
        <f t="shared" si="2"/>
        <v>0</v>
      </c>
    </row>
    <row r="26" spans="1:9" s="21" customFormat="1" ht="13.5" customHeight="1">
      <c r="A26" s="30"/>
      <c r="B26" s="23" t="s">
        <v>40</v>
      </c>
      <c r="C26" s="22" t="s">
        <v>5</v>
      </c>
      <c r="D26" s="24">
        <f>ROUND((D24*6),0)</f>
        <v>166</v>
      </c>
      <c r="E26" s="33"/>
      <c r="F26" s="36">
        <f t="shared" si="0"/>
        <v>0</v>
      </c>
      <c r="G26" s="104"/>
      <c r="H26" s="36">
        <f t="shared" si="1"/>
        <v>0</v>
      </c>
      <c r="I26" s="29">
        <f t="shared" si="2"/>
        <v>0</v>
      </c>
    </row>
    <row r="27" spans="1:9" s="21" customFormat="1" ht="13.5" customHeight="1">
      <c r="A27" s="22">
        <v>5</v>
      </c>
      <c r="B27" s="23" t="s">
        <v>41</v>
      </c>
      <c r="C27" s="22" t="s">
        <v>1</v>
      </c>
      <c r="D27" s="24">
        <v>724</v>
      </c>
      <c r="E27" s="100"/>
      <c r="F27" s="38">
        <f t="shared" si="0"/>
        <v>0</v>
      </c>
      <c r="G27" s="38"/>
      <c r="H27" s="38">
        <f t="shared" si="1"/>
        <v>0</v>
      </c>
      <c r="I27" s="39">
        <f t="shared" si="2"/>
        <v>0</v>
      </c>
    </row>
    <row r="28" spans="1:9" s="21" customFormat="1" ht="13.5" customHeight="1">
      <c r="A28" s="22"/>
      <c r="B28" s="23" t="s">
        <v>42</v>
      </c>
      <c r="C28" s="22" t="s">
        <v>5</v>
      </c>
      <c r="D28" s="24">
        <f>ROUNDUP(D27*400*1.01,0)</f>
        <v>292496</v>
      </c>
      <c r="E28" s="25"/>
      <c r="F28" s="25">
        <f t="shared" si="0"/>
        <v>0</v>
      </c>
      <c r="G28" s="100"/>
      <c r="H28" s="25">
        <f t="shared" si="1"/>
        <v>0</v>
      </c>
      <c r="I28" s="26">
        <f t="shared" si="2"/>
        <v>0</v>
      </c>
    </row>
    <row r="29" spans="1:9" s="21" customFormat="1" ht="13.5" customHeight="1">
      <c r="A29" s="40">
        <v>6</v>
      </c>
      <c r="B29" s="41" t="s">
        <v>43</v>
      </c>
      <c r="C29" s="40" t="s">
        <v>44</v>
      </c>
      <c r="D29" s="40">
        <f>D30+D31+D32+D33</f>
        <v>2496</v>
      </c>
      <c r="E29" s="102"/>
      <c r="F29" s="43">
        <f t="shared" si="0"/>
        <v>0</v>
      </c>
      <c r="G29" s="43"/>
      <c r="H29" s="116">
        <f t="shared" si="1"/>
        <v>0</v>
      </c>
      <c r="I29" s="44">
        <f t="shared" si="2"/>
        <v>0</v>
      </c>
    </row>
    <row r="30" spans="1:9" s="21" customFormat="1" ht="13.5" customHeight="1">
      <c r="A30" s="40"/>
      <c r="B30" s="41" t="s">
        <v>45</v>
      </c>
      <c r="C30" s="40" t="s">
        <v>5</v>
      </c>
      <c r="D30" s="40">
        <v>520</v>
      </c>
      <c r="E30" s="42"/>
      <c r="F30" s="43">
        <f t="shared" si="0"/>
        <v>0</v>
      </c>
      <c r="G30" s="106"/>
      <c r="H30" s="116">
        <f t="shared" si="1"/>
        <v>0</v>
      </c>
      <c r="I30" s="44">
        <f t="shared" si="2"/>
        <v>0</v>
      </c>
    </row>
    <row r="31" spans="1:9" s="21" customFormat="1" ht="13.5" customHeight="1">
      <c r="A31" s="40"/>
      <c r="B31" s="41" t="s">
        <v>46</v>
      </c>
      <c r="C31" s="40" t="s">
        <v>5</v>
      </c>
      <c r="D31" s="40">
        <v>1612</v>
      </c>
      <c r="E31" s="42"/>
      <c r="F31" s="43"/>
      <c r="G31" s="106"/>
      <c r="H31" s="116">
        <f t="shared" si="1"/>
        <v>0</v>
      </c>
      <c r="I31" s="44">
        <f t="shared" si="2"/>
        <v>0</v>
      </c>
    </row>
    <row r="32" spans="1:9" s="21" customFormat="1" ht="13.5" customHeight="1">
      <c r="A32" s="40"/>
      <c r="B32" s="41" t="s">
        <v>47</v>
      </c>
      <c r="C32" s="40" t="s">
        <v>5</v>
      </c>
      <c r="D32" s="40">
        <f>2*52</f>
        <v>104</v>
      </c>
      <c r="E32" s="42"/>
      <c r="F32" s="43"/>
      <c r="G32" s="106"/>
      <c r="H32" s="116">
        <f t="shared" si="1"/>
        <v>0</v>
      </c>
      <c r="I32" s="44">
        <f t="shared" si="2"/>
        <v>0</v>
      </c>
    </row>
    <row r="33" spans="1:9" s="21" customFormat="1" ht="13.5" customHeight="1">
      <c r="A33" s="40"/>
      <c r="B33" s="41" t="s">
        <v>48</v>
      </c>
      <c r="C33" s="40" t="s">
        <v>5</v>
      </c>
      <c r="D33" s="40">
        <f>2*130</f>
        <v>260</v>
      </c>
      <c r="E33" s="42"/>
      <c r="F33" s="43"/>
      <c r="G33" s="106"/>
      <c r="H33" s="116">
        <f t="shared" si="1"/>
        <v>0</v>
      </c>
      <c r="I33" s="44">
        <f t="shared" si="2"/>
        <v>0</v>
      </c>
    </row>
    <row r="34" spans="1:9" s="21" customFormat="1" ht="13.5" customHeight="1">
      <c r="A34" s="22">
        <v>7</v>
      </c>
      <c r="B34" s="23" t="s">
        <v>49</v>
      </c>
      <c r="C34" s="22" t="s">
        <v>1</v>
      </c>
      <c r="D34" s="24">
        <f>ROUNDUP(D27*0.221*1.01,1)</f>
        <v>161.69999999999999</v>
      </c>
      <c r="E34" s="100"/>
      <c r="F34" s="25">
        <f t="shared" ref="F34:F45" si="6">D34*E34</f>
        <v>0</v>
      </c>
      <c r="G34" s="25"/>
      <c r="H34" s="25">
        <f t="shared" si="1"/>
        <v>0</v>
      </c>
      <c r="I34" s="26">
        <f t="shared" si="2"/>
        <v>0</v>
      </c>
    </row>
    <row r="35" spans="1:9" s="21" customFormat="1" ht="13.5" customHeight="1">
      <c r="A35" s="22"/>
      <c r="B35" s="23" t="s">
        <v>50</v>
      </c>
      <c r="C35" s="22" t="s">
        <v>8</v>
      </c>
      <c r="D35" s="24">
        <f>ROUNDUP(D34*0.32,2)</f>
        <v>51.75</v>
      </c>
      <c r="E35" s="25"/>
      <c r="F35" s="25">
        <f t="shared" si="6"/>
        <v>0</v>
      </c>
      <c r="G35" s="107"/>
      <c r="H35" s="25">
        <f t="shared" si="1"/>
        <v>0</v>
      </c>
      <c r="I35" s="26">
        <f t="shared" si="2"/>
        <v>0</v>
      </c>
    </row>
    <row r="36" spans="1:9" s="21" customFormat="1" ht="13.5" customHeight="1">
      <c r="A36" s="22"/>
      <c r="B36" s="23" t="s">
        <v>51</v>
      </c>
      <c r="C36" s="22" t="s">
        <v>8</v>
      </c>
      <c r="D36" s="24">
        <f>ROUNDUP(D34*1.21*1.6,2)</f>
        <v>313.06</v>
      </c>
      <c r="E36" s="25"/>
      <c r="F36" s="25">
        <f t="shared" si="6"/>
        <v>0</v>
      </c>
      <c r="G36" s="108"/>
      <c r="H36" s="25">
        <f t="shared" si="1"/>
        <v>0</v>
      </c>
      <c r="I36" s="26">
        <f t="shared" si="2"/>
        <v>0</v>
      </c>
    </row>
    <row r="37" spans="1:9" s="21" customFormat="1" ht="13.5" customHeight="1">
      <c r="A37" s="22"/>
      <c r="B37" s="23" t="s">
        <v>52</v>
      </c>
      <c r="C37" s="22" t="s">
        <v>4</v>
      </c>
      <c r="D37" s="24">
        <f>ROUNDUP(D35*3,0)</f>
        <v>156</v>
      </c>
      <c r="E37" s="25"/>
      <c r="F37" s="25">
        <f t="shared" si="6"/>
        <v>0</v>
      </c>
      <c r="G37" s="100"/>
      <c r="H37" s="25">
        <f t="shared" si="1"/>
        <v>0</v>
      </c>
      <c r="I37" s="26">
        <f t="shared" si="2"/>
        <v>0</v>
      </c>
    </row>
    <row r="38" spans="1:9" s="21" customFormat="1" ht="13.5" customHeight="1">
      <c r="A38" s="22">
        <v>8</v>
      </c>
      <c r="B38" s="23" t="s">
        <v>53</v>
      </c>
      <c r="C38" s="22" t="s">
        <v>2</v>
      </c>
      <c r="D38" s="24">
        <f>ROUNDUP(15*1040*0.25*1.0255,0)</f>
        <v>4000</v>
      </c>
      <c r="E38" s="100"/>
      <c r="F38" s="25">
        <f t="shared" si="6"/>
        <v>0</v>
      </c>
      <c r="G38" s="25"/>
      <c r="H38" s="25">
        <f t="shared" si="1"/>
        <v>0</v>
      </c>
      <c r="I38" s="26">
        <f t="shared" si="2"/>
        <v>0</v>
      </c>
    </row>
    <row r="39" spans="1:9" s="21" customFormat="1" ht="13.5" customHeight="1">
      <c r="A39" s="22"/>
      <c r="B39" s="23" t="s">
        <v>54</v>
      </c>
      <c r="C39" s="22" t="s">
        <v>2</v>
      </c>
      <c r="D39" s="24">
        <f>ROUNDUP(D38*1.02,1)</f>
        <v>4080</v>
      </c>
      <c r="E39" s="25"/>
      <c r="F39" s="25">
        <f t="shared" si="6"/>
        <v>0</v>
      </c>
      <c r="G39" s="100"/>
      <c r="H39" s="25">
        <f t="shared" si="1"/>
        <v>0</v>
      </c>
      <c r="I39" s="26">
        <f t="shared" si="2"/>
        <v>0</v>
      </c>
    </row>
    <row r="40" spans="1:9" s="21" customFormat="1" ht="13.5" customHeight="1">
      <c r="A40" s="22">
        <v>9</v>
      </c>
      <c r="B40" s="23" t="s">
        <v>55</v>
      </c>
      <c r="C40" s="22" t="s">
        <v>44</v>
      </c>
      <c r="D40" s="24">
        <f>14*3*26</f>
        <v>1092</v>
      </c>
      <c r="E40" s="103"/>
      <c r="F40" s="38">
        <f t="shared" si="6"/>
        <v>0</v>
      </c>
      <c r="G40" s="38"/>
      <c r="H40" s="38">
        <f t="shared" si="1"/>
        <v>0</v>
      </c>
      <c r="I40" s="39">
        <f t="shared" si="2"/>
        <v>0</v>
      </c>
    </row>
    <row r="41" spans="1:9" s="21" customFormat="1" ht="13.5" customHeight="1">
      <c r="A41" s="22"/>
      <c r="B41" s="46" t="s">
        <v>56</v>
      </c>
      <c r="C41" s="22" t="s">
        <v>8</v>
      </c>
      <c r="D41" s="24">
        <f>ROUNDUP(D40*0.4*0.000617,2)</f>
        <v>0.27</v>
      </c>
      <c r="E41" s="45"/>
      <c r="F41" s="38">
        <f t="shared" si="6"/>
        <v>0</v>
      </c>
      <c r="G41" s="105"/>
      <c r="H41" s="38">
        <f t="shared" si="1"/>
        <v>0</v>
      </c>
      <c r="I41" s="39">
        <f t="shared" si="2"/>
        <v>0</v>
      </c>
    </row>
    <row r="42" spans="1:9" s="21" customFormat="1" ht="13.5" customHeight="1">
      <c r="A42" s="22">
        <v>10</v>
      </c>
      <c r="B42" s="23" t="s">
        <v>57</v>
      </c>
      <c r="C42" s="22" t="s">
        <v>32</v>
      </c>
      <c r="D42" s="24">
        <v>13780</v>
      </c>
      <c r="E42" s="103"/>
      <c r="F42" s="38">
        <f t="shared" si="6"/>
        <v>0</v>
      </c>
      <c r="G42" s="38"/>
      <c r="H42" s="38">
        <f t="shared" si="1"/>
        <v>0</v>
      </c>
      <c r="I42" s="39">
        <f t="shared" si="2"/>
        <v>0</v>
      </c>
    </row>
    <row r="43" spans="1:9" s="21" customFormat="1" ht="13.5" customHeight="1">
      <c r="A43" s="22"/>
      <c r="B43" s="31" t="s">
        <v>58</v>
      </c>
      <c r="C43" s="22" t="s">
        <v>5</v>
      </c>
      <c r="D43" s="32">
        <f>D42/20</f>
        <v>689</v>
      </c>
      <c r="E43" s="33"/>
      <c r="F43" s="33">
        <f t="shared" si="6"/>
        <v>0</v>
      </c>
      <c r="G43" s="104"/>
      <c r="H43" s="33">
        <f t="shared" si="1"/>
        <v>0</v>
      </c>
      <c r="I43" s="29">
        <f t="shared" si="2"/>
        <v>0</v>
      </c>
    </row>
    <row r="44" spans="1:9" s="21" customFormat="1" ht="13.5" customHeight="1">
      <c r="A44" s="22">
        <v>11</v>
      </c>
      <c r="B44" s="23" t="s">
        <v>59</v>
      </c>
      <c r="C44" s="22" t="s">
        <v>2</v>
      </c>
      <c r="D44" s="24">
        <f>856*1.5</f>
        <v>1284</v>
      </c>
      <c r="E44" s="100"/>
      <c r="F44" s="25">
        <f t="shared" si="6"/>
        <v>0</v>
      </c>
      <c r="G44" s="100"/>
      <c r="H44" s="25">
        <f t="shared" si="1"/>
        <v>0</v>
      </c>
      <c r="I44" s="26">
        <f t="shared" si="2"/>
        <v>0</v>
      </c>
    </row>
    <row r="45" spans="1:9" s="21" customFormat="1" ht="13.5" customHeight="1">
      <c r="A45" s="22"/>
      <c r="B45" s="23" t="s">
        <v>60</v>
      </c>
      <c r="C45" s="22" t="s">
        <v>61</v>
      </c>
      <c r="D45" s="24">
        <v>1</v>
      </c>
      <c r="E45" s="25"/>
      <c r="F45" s="25">
        <f t="shared" si="6"/>
        <v>0</v>
      </c>
      <c r="G45" s="25">
        <f>F46*0.02</f>
        <v>0</v>
      </c>
      <c r="H45" s="25">
        <f t="shared" si="1"/>
        <v>0</v>
      </c>
      <c r="I45" s="26">
        <f t="shared" si="2"/>
        <v>0</v>
      </c>
    </row>
    <row r="46" spans="1:9" s="21" customFormat="1" ht="13.5" customHeight="1">
      <c r="A46" s="47"/>
      <c r="B46" s="48" t="s">
        <v>16</v>
      </c>
      <c r="C46" s="47"/>
      <c r="D46" s="47"/>
      <c r="E46" s="47"/>
      <c r="F46" s="49">
        <f>SUM(F14:F45)</f>
        <v>0</v>
      </c>
      <c r="G46" s="50"/>
      <c r="H46" s="49">
        <f>SUM(H14:H45)</f>
        <v>0</v>
      </c>
      <c r="I46" s="49">
        <f>SUM(I14:I45)</f>
        <v>0</v>
      </c>
    </row>
    <row r="47" spans="1:9" ht="15" hidden="1" customHeight="1" outlineLevel="1">
      <c r="A47" s="19"/>
      <c r="B47" s="51"/>
      <c r="C47" s="19"/>
      <c r="D47" s="52"/>
      <c r="E47" s="53"/>
      <c r="F47" s="54"/>
      <c r="G47" s="19"/>
      <c r="H47" s="54"/>
      <c r="I47" s="55"/>
    </row>
    <row r="48" spans="1:9" ht="13.5" hidden="1" customHeight="1" outlineLevel="1">
      <c r="A48" s="11">
        <v>1</v>
      </c>
      <c r="B48" s="56"/>
      <c r="C48" s="10"/>
      <c r="D48" s="57"/>
      <c r="E48" s="58"/>
      <c r="F48" s="58">
        <v>0</v>
      </c>
      <c r="G48" s="59"/>
      <c r="H48" s="25">
        <f>D48*G48</f>
        <v>0</v>
      </c>
      <c r="I48" s="60">
        <f t="shared" ref="I48" si="7">G48*D48</f>
        <v>0</v>
      </c>
    </row>
    <row r="49" spans="1:11" ht="15" hidden="1" customHeight="1" outlineLevel="1">
      <c r="A49" s="47"/>
      <c r="B49" s="48" t="s">
        <v>16</v>
      </c>
      <c r="C49" s="47"/>
      <c r="D49" s="47"/>
      <c r="E49" s="61"/>
      <c r="F49" s="49">
        <f>SUM(F48:F48)</f>
        <v>0</v>
      </c>
      <c r="G49" s="62"/>
      <c r="H49" s="49">
        <f>SUM(H48:H48)</f>
        <v>0</v>
      </c>
      <c r="I49" s="49">
        <f>SUM(I48:I48)</f>
        <v>0</v>
      </c>
    </row>
    <row r="50" spans="1:11" collapsed="1">
      <c r="A50" s="47"/>
      <c r="B50" s="48"/>
      <c r="C50" s="47"/>
      <c r="D50" s="47"/>
      <c r="E50" s="61"/>
      <c r="F50" s="28"/>
      <c r="G50" s="47"/>
      <c r="H50" s="28"/>
      <c r="I50" s="28"/>
    </row>
    <row r="51" spans="1:11">
      <c r="A51" s="63" t="s">
        <v>17</v>
      </c>
      <c r="B51" s="48" t="s">
        <v>18</v>
      </c>
      <c r="C51" s="62" t="s">
        <v>19</v>
      </c>
      <c r="D51" s="62"/>
      <c r="E51" s="64"/>
      <c r="F51" s="49">
        <f>SUMIF(B:B,"Всього:",F:F)</f>
        <v>0</v>
      </c>
      <c r="G51" s="62"/>
      <c r="H51" s="49">
        <f>SUMIF(B:B,"Всього:",H:H)</f>
        <v>0</v>
      </c>
      <c r="I51" s="49">
        <f>SUMIF(B:B,"Всього:",I:I)</f>
        <v>0</v>
      </c>
    </row>
    <row r="52" spans="1:11" ht="13.5" customHeight="1">
      <c r="A52" s="65"/>
      <c r="B52" s="66"/>
      <c r="C52" s="67"/>
      <c r="D52" s="68"/>
      <c r="E52" s="69"/>
      <c r="F52" s="68"/>
      <c r="G52" s="68"/>
      <c r="H52" s="68"/>
      <c r="I52" s="67"/>
    </row>
    <row r="53" spans="1:11" ht="13.5" customHeight="1">
      <c r="A53" s="63"/>
      <c r="B53" s="70" t="s">
        <v>20</v>
      </c>
      <c r="C53" s="71"/>
      <c r="D53" s="71"/>
      <c r="E53" s="72"/>
      <c r="F53" s="73"/>
      <c r="G53" s="73"/>
      <c r="H53" s="73"/>
      <c r="I53" s="74"/>
    </row>
    <row r="54" spans="1:11" ht="13.5" customHeight="1">
      <c r="A54" s="63"/>
      <c r="B54" s="70" t="s">
        <v>21</v>
      </c>
      <c r="C54" s="63" t="s">
        <v>19</v>
      </c>
      <c r="D54" s="63"/>
      <c r="E54" s="75"/>
      <c r="F54" s="76"/>
      <c r="G54" s="76"/>
      <c r="H54" s="76"/>
      <c r="I54" s="77">
        <f>F51</f>
        <v>0</v>
      </c>
    </row>
    <row r="55" spans="1:11" ht="13.5" customHeight="1">
      <c r="A55" s="63"/>
      <c r="B55" s="70" t="s">
        <v>22</v>
      </c>
      <c r="C55" s="63" t="s">
        <v>19</v>
      </c>
      <c r="D55" s="63"/>
      <c r="E55" s="75"/>
      <c r="F55" s="76"/>
      <c r="G55" s="76"/>
      <c r="H55" s="76"/>
      <c r="I55" s="78">
        <f>H51-I56</f>
        <v>0</v>
      </c>
    </row>
    <row r="56" spans="1:11" ht="13.5" hidden="1" customHeight="1" outlineLevel="1">
      <c r="A56" s="63"/>
      <c r="B56" s="70"/>
      <c r="C56" s="63"/>
      <c r="D56" s="63"/>
      <c r="E56" s="75"/>
      <c r="F56" s="76"/>
      <c r="G56" s="76"/>
      <c r="H56" s="76"/>
      <c r="I56" s="78"/>
    </row>
    <row r="57" spans="1:11" ht="13.5" hidden="1" customHeight="1" outlineLevel="1">
      <c r="A57" s="79"/>
      <c r="B57" s="70"/>
      <c r="C57" s="80"/>
      <c r="D57" s="63"/>
      <c r="E57" s="75"/>
      <c r="F57" s="76"/>
      <c r="G57" s="76"/>
      <c r="H57" s="76"/>
      <c r="I57" s="78"/>
    </row>
    <row r="58" spans="1:11" ht="13.5" hidden="1" customHeight="1" outlineLevel="1">
      <c r="A58" s="79"/>
      <c r="B58" s="70"/>
      <c r="C58" s="80"/>
      <c r="D58" s="63"/>
      <c r="E58" s="75"/>
      <c r="F58" s="76"/>
      <c r="G58" s="76"/>
      <c r="H58" s="76"/>
      <c r="I58" s="78"/>
    </row>
    <row r="59" spans="1:11" ht="12.75" customHeight="1" collapsed="1">
      <c r="A59" s="79" t="s">
        <v>23</v>
      </c>
      <c r="B59" s="70" t="s">
        <v>70</v>
      </c>
      <c r="C59" s="63" t="s">
        <v>19</v>
      </c>
      <c r="D59" s="63"/>
      <c r="E59" s="81"/>
      <c r="F59" s="82"/>
      <c r="G59" s="82"/>
      <c r="H59" s="82"/>
      <c r="I59" s="78">
        <f>SUM(I54:I58)</f>
        <v>0</v>
      </c>
      <c r="K59" s="117"/>
    </row>
    <row r="60" spans="1:11" ht="12.75" customHeight="1">
      <c r="A60" s="79" t="s">
        <v>24</v>
      </c>
      <c r="B60" s="70" t="s">
        <v>25</v>
      </c>
      <c r="C60" s="83">
        <v>0.2</v>
      </c>
      <c r="D60" s="63"/>
      <c r="E60" s="75"/>
      <c r="F60" s="76"/>
      <c r="G60" s="76"/>
      <c r="H60" s="76"/>
      <c r="I60" s="78">
        <f>20%*I59</f>
        <v>0</v>
      </c>
    </row>
    <row r="61" spans="1:11">
      <c r="A61" s="84" t="s">
        <v>0</v>
      </c>
      <c r="B61" s="85" t="s">
        <v>69</v>
      </c>
      <c r="C61" s="63" t="s">
        <v>19</v>
      </c>
      <c r="D61" s="63"/>
      <c r="E61" s="81"/>
      <c r="F61" s="82"/>
      <c r="G61" s="82"/>
      <c r="H61" s="82"/>
      <c r="I61" s="86">
        <f>SUM(I59:I60)</f>
        <v>0</v>
      </c>
    </row>
    <row r="62" spans="1:11" ht="1.5" customHeight="1">
      <c r="A62" s="63"/>
      <c r="B62" s="70"/>
      <c r="C62" s="87"/>
      <c r="D62" s="88"/>
      <c r="E62" s="89"/>
      <c r="F62" s="88"/>
      <c r="G62" s="88"/>
      <c r="H62" s="88"/>
      <c r="I62" s="90"/>
    </row>
    <row r="63" spans="1:11">
      <c r="B63" s="91"/>
      <c r="D63" s="93"/>
      <c r="F63" s="95">
        <f>ROUND((I61-H63),0)</f>
        <v>0</v>
      </c>
      <c r="G63" s="96"/>
      <c r="H63" s="96">
        <f>ROUND((I55+I58)*1.2,0)</f>
        <v>0</v>
      </c>
    </row>
    <row r="64" spans="1:11" s="97" customFormat="1">
      <c r="A64" s="17"/>
      <c r="B64" s="98"/>
      <c r="C64" s="92"/>
      <c r="D64" s="99"/>
      <c r="E64" s="94"/>
      <c r="J64" s="12"/>
    </row>
    <row r="65" spans="1:6">
      <c r="A65" s="119" t="s">
        <v>6</v>
      </c>
      <c r="B65" s="119"/>
      <c r="C65" s="119"/>
      <c r="D65" s="119"/>
      <c r="E65" s="119"/>
      <c r="F65" s="119"/>
    </row>
    <row r="66" spans="1:6">
      <c r="A66" s="112"/>
      <c r="B66" s="120" t="s">
        <v>7</v>
      </c>
      <c r="C66" s="120"/>
      <c r="D66" s="120"/>
      <c r="E66" s="120"/>
      <c r="F66" s="113"/>
    </row>
    <row r="67" spans="1:6" ht="36" customHeight="1">
      <c r="A67" s="112"/>
      <c r="B67" s="120" t="s">
        <v>62</v>
      </c>
      <c r="C67" s="120"/>
      <c r="D67" s="120"/>
      <c r="E67" s="120"/>
      <c r="F67" s="113"/>
    </row>
    <row r="68" spans="1:6">
      <c r="B68" s="118"/>
    </row>
  </sheetData>
  <autoFilter ref="A12:I49"/>
  <mergeCells count="12">
    <mergeCell ref="A3:I3"/>
    <mergeCell ref="A4:I4"/>
    <mergeCell ref="A5:I5"/>
    <mergeCell ref="A6:I6"/>
    <mergeCell ref="A65:F65"/>
    <mergeCell ref="B66:E66"/>
    <mergeCell ref="B67:E67"/>
    <mergeCell ref="A8:I8"/>
    <mergeCell ref="A9:I9"/>
    <mergeCell ref="A10:I10"/>
    <mergeCell ref="A11:I11"/>
    <mergeCell ref="B13:C1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8" fitToHeight="0" orientation="portrait" verticalDpi="1200" r:id="rId1"/>
  <headerFooter differentFirst="1" alignWithMargins="0">
    <oddHeader>&amp;C&amp;9Стор.&amp;P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</vt:lpstr>
      <vt:lpstr>тендер!Область_печати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USERkgpG</dc:creator>
  <cp:lastModifiedBy>Алексей</cp:lastModifiedBy>
  <cp:lastPrinted>2021-06-16T14:55:53Z</cp:lastPrinted>
  <dcterms:created xsi:type="dcterms:W3CDTF">2021-05-18T18:50:00Z</dcterms:created>
  <dcterms:modified xsi:type="dcterms:W3CDTF">2021-11-04T18:24:40Z</dcterms:modified>
</cp:coreProperties>
</file>