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A80B90B-C146-4613-93B3-F12FBD09D6A4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Урезанная смемта" sheetId="4" r:id="rId1"/>
  </sheets>
  <calcPr calcId="162913"/>
</workbook>
</file>

<file path=xl/calcChain.xml><?xml version="1.0" encoding="utf-8"?>
<calcChain xmlns="http://schemas.openxmlformats.org/spreadsheetml/2006/main">
  <c r="D49" i="4" l="1"/>
  <c r="F49" i="4" s="1"/>
  <c r="F53" i="4"/>
  <c r="D54" i="4"/>
  <c r="F51" i="4"/>
  <c r="D50" i="4"/>
  <c r="D46" i="4" l="1"/>
  <c r="D55" i="4" l="1"/>
  <c r="F54" i="4"/>
  <c r="F50" i="4"/>
  <c r="F46" i="4"/>
  <c r="D43" i="4"/>
  <c r="D42" i="4"/>
  <c r="F42" i="4" s="1"/>
  <c r="D41" i="4"/>
  <c r="F41" i="4" s="1"/>
  <c r="D40" i="4"/>
  <c r="F40" i="4" s="1"/>
  <c r="D39" i="4"/>
  <c r="F38" i="4"/>
  <c r="D36" i="4"/>
  <c r="D32" i="4"/>
  <c r="D30" i="4"/>
  <c r="D25" i="4"/>
  <c r="F25" i="4" s="1"/>
  <c r="F23" i="4"/>
  <c r="F22" i="4"/>
  <c r="F21" i="4"/>
  <c r="D20" i="4"/>
  <c r="F20" i="4" s="1"/>
  <c r="D19" i="4"/>
  <c r="D31" i="4" l="1"/>
  <c r="D24" i="4"/>
  <c r="D34" i="4" l="1"/>
  <c r="F30" i="4"/>
  <c r="F56" i="4" s="1"/>
</calcChain>
</file>

<file path=xl/sharedStrings.xml><?xml version="1.0" encoding="utf-8"?>
<sst xmlns="http://schemas.openxmlformats.org/spreadsheetml/2006/main" count="525" uniqueCount="68">
  <si>
    <t>Опорядження технічних приміщень басейну"Цунамі"</t>
  </si>
  <si>
    <t xml:space="preserve">№ </t>
  </si>
  <si>
    <t>Найменування робіт, матеріалів</t>
  </si>
  <si>
    <t>Од. виміру</t>
  </si>
  <si>
    <t>Кіл-ть</t>
  </si>
  <si>
    <t>Ціна в грн. з ПДВ робота</t>
  </si>
  <si>
    <t>Сума, в грн. з ПДВ</t>
  </si>
  <si>
    <t>Примітка</t>
  </si>
  <si>
    <t>1. Устройство полов на отм. -4,03 (Подвал бассейн)</t>
  </si>
  <si>
    <t>1.1.</t>
  </si>
  <si>
    <t>Устройство монолитной подпорной стены фундамента с армировкой сеткой 25*25*3 мм. по оси Д/1-7 (Армировка, установка опалубки, приемка бетонной смеси)</t>
  </si>
  <si>
    <t>м3</t>
  </si>
  <si>
    <t>24 м2</t>
  </si>
  <si>
    <t xml:space="preserve">Бетон С20/25 на дрібному заповнювачі </t>
  </si>
  <si>
    <t>Фанера 18</t>
  </si>
  <si>
    <t>м2</t>
  </si>
  <si>
    <t>Брус 50х50</t>
  </si>
  <si>
    <t>Арматурна сітка 25х25х3</t>
  </si>
  <si>
    <t>Витратні матеріали</t>
  </si>
  <si>
    <t xml:space="preserve">м3 </t>
  </si>
  <si>
    <t>1.2.</t>
  </si>
  <si>
    <t>1.3.</t>
  </si>
  <si>
    <t xml:space="preserve">Грунтовка полов "Аквастоп" за 2 раза </t>
  </si>
  <si>
    <t>1.4.</t>
  </si>
  <si>
    <t>шт</t>
  </si>
  <si>
    <t>Полусухая стяжка полов М100 уклонообразующая (Армированая сеткой 100*100*1,4 и фиброволокном) толщ. 40 ~ 100 мм. (Буферная емкость + Техническое помещение)</t>
  </si>
  <si>
    <t xml:space="preserve">Пісок </t>
  </si>
  <si>
    <t>Цемент М400</t>
  </si>
  <si>
    <t>кг</t>
  </si>
  <si>
    <t>2. Устройство стен на отм. -4,03 (Подвал бассейн)</t>
  </si>
  <si>
    <t>2.1.</t>
  </si>
  <si>
    <t>Закладка проемов в сушествующей каменной стене (Черновая кладка толщ. 1,5 кирпича)</t>
  </si>
  <si>
    <t>Цегла силікатна 250х120х88</t>
  </si>
  <si>
    <t>Витрати підрядника при муруванні</t>
  </si>
  <si>
    <t>2.2.</t>
  </si>
  <si>
    <t>шт.</t>
  </si>
  <si>
    <t>CERESIT CХ5</t>
  </si>
  <si>
    <t>2.3.</t>
  </si>
  <si>
    <t>2.4.</t>
  </si>
  <si>
    <t>2.5.</t>
  </si>
  <si>
    <t>CERESIT СТ29</t>
  </si>
  <si>
    <t>2.6.</t>
  </si>
  <si>
    <t>РАЗОМ ГРН з ПДВ</t>
  </si>
  <si>
    <t>обетонка бутового фундамента</t>
  </si>
  <si>
    <t>т</t>
  </si>
  <si>
    <t>Фибра</t>
  </si>
  <si>
    <t>Работа</t>
  </si>
  <si>
    <t>Цемент</t>
  </si>
  <si>
    <t>Песок</t>
  </si>
  <si>
    <t>ESKARO Aquastop Professional конетрат 10 л</t>
  </si>
  <si>
    <t>Пластификатор Sika BV 3M</t>
  </si>
  <si>
    <t>Уборка полов (Обеспылевание поверхности под грунтовку, сбивка крупных наплывов)</t>
  </si>
  <si>
    <t>Заделка технических отверстий буферной емкости после демонтажа опалубки</t>
  </si>
  <si>
    <t>Сетка 100 на 100 * 3</t>
  </si>
  <si>
    <t xml:space="preserve">Очистка стен по оси Д (между осями 1-8), по оси 8 (между осями А-Д). </t>
  </si>
  <si>
    <t>Чистка крупных наплывов по периметру. (Шлифовка наплывов, обеспылевание, зачистка поверхности под грунтовку) (Буферная емкость + Техническое помещение)</t>
  </si>
  <si>
    <t xml:space="preserve">Выравнивание поверхности кирпичной стены штукатурным слоем до 50 мм. по оси А-Д / 1-7 </t>
  </si>
  <si>
    <t>Заделка горизонтальніх фиксаторов опалубки</t>
  </si>
  <si>
    <t>План работ по смете:</t>
  </si>
  <si>
    <t>1. Чистка и обетонка бутового фундамента</t>
  </si>
  <si>
    <t>2. Чистка стен кирпичной кладки</t>
  </si>
  <si>
    <t>3. Чистим стены по периметру от крупных наплывов</t>
  </si>
  <si>
    <t>4. Заделываем технические отверстия в буферной емкости и горизонтальные фиксаторы</t>
  </si>
  <si>
    <t>5. Закладка кирпичем проемов</t>
  </si>
  <si>
    <t>6. Штукатурка стен слоем до 50 мм</t>
  </si>
  <si>
    <t>7. Зачитска полов, обеспыливание</t>
  </si>
  <si>
    <t>8. Грунтовка полов</t>
  </si>
  <si>
    <t>9. Полусухая стяжка полов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</si>
</sst>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 CYR"/>
      <charset val="204"/>
    </font>
    <font>
      <sz val="12"/>
      <color theme="1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2"/>
      <color rgb="FFFF0000"/>
      <name val="Times New Roman CYR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3" fillId="0" borderId="0"/>
  </cellStyleXfs>
  <cellXfs count="87">
    <xf numFmtId="0" fontId="0" fillId="0" borderId="0" xfId="0"/>
    <xf numFmtId="0" fontId="1" fillId="0" borderId="0" xfId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0" fontId="1" fillId="0" borderId="0" xfId="1"/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1" applyFont="1" applyAlignment="1">
      <alignment wrapText="1"/>
    </xf>
    <xf numFmtId="0" fontId="5" fillId="0" borderId="0" xfId="1" applyFont="1"/>
    <xf numFmtId="0" fontId="1" fillId="2" borderId="17" xfId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9" fillId="0" borderId="7" xfId="2" applyFont="1" applyBorder="1" applyAlignment="1">
      <alignment horizontal="center" vertical="center"/>
    </xf>
    <xf numFmtId="2" fontId="9" fillId="0" borderId="20" xfId="1" applyNumberFormat="1" applyFont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 wrapText="1"/>
    </xf>
    <xf numFmtId="4" fontId="9" fillId="3" borderId="21" xfId="1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left" vertical="top" wrapText="1"/>
    </xf>
    <xf numFmtId="0" fontId="11" fillId="0" borderId="7" xfId="0" applyNumberFormat="1" applyFont="1" applyFill="1" applyBorder="1" applyAlignment="1">
      <alignment horizontal="right" vertical="top" wrapText="1"/>
    </xf>
    <xf numFmtId="0" fontId="10" fillId="0" borderId="2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right" vertical="center"/>
    </xf>
    <xf numFmtId="0" fontId="1" fillId="2" borderId="25" xfId="1" applyFill="1" applyBorder="1" applyAlignment="1">
      <alignment horizontal="left" vertical="center"/>
    </xf>
    <xf numFmtId="0" fontId="1" fillId="2" borderId="25" xfId="1" applyNumberFormat="1" applyFill="1" applyBorder="1" applyAlignment="1">
      <alignment horizontal="left" vertical="center"/>
    </xf>
    <xf numFmtId="2" fontId="9" fillId="0" borderId="7" xfId="1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" fillId="4" borderId="27" xfId="1" applyFill="1" applyBorder="1" applyAlignment="1">
      <alignment horizontal="center" vertical="center"/>
    </xf>
    <xf numFmtId="4" fontId="16" fillId="4" borderId="28" xfId="1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11" fillId="0" borderId="7" xfId="0" applyNumberFormat="1" applyFont="1" applyFill="1" applyBorder="1" applyAlignment="1">
      <alignment horizontal="right" vertical="top" wrapText="1"/>
    </xf>
    <xf numFmtId="0" fontId="12" fillId="0" borderId="22" xfId="0" applyNumberFormat="1" applyFont="1" applyFill="1" applyBorder="1" applyAlignment="1">
      <alignment horizontal="left" vertical="center" wrapText="1"/>
    </xf>
    <xf numFmtId="164" fontId="11" fillId="0" borderId="7" xfId="0" applyNumberFormat="1" applyFont="1" applyFill="1" applyBorder="1" applyAlignment="1">
      <alignment horizontal="right" vertical="top" wrapText="1"/>
    </xf>
    <xf numFmtId="1" fontId="14" fillId="0" borderId="7" xfId="0" applyNumberFormat="1" applyFont="1" applyFill="1" applyBorder="1" applyAlignment="1">
      <alignment vertical="center"/>
    </xf>
    <xf numFmtId="16" fontId="17" fillId="0" borderId="19" xfId="1" applyNumberFormat="1" applyFont="1" applyBorder="1" applyAlignment="1">
      <alignment horizontal="center" vertical="center"/>
    </xf>
    <xf numFmtId="0" fontId="18" fillId="0" borderId="7" xfId="1" applyNumberFormat="1" applyFont="1" applyFill="1" applyBorder="1" applyAlignment="1">
      <alignment horizontal="center" vertical="center" wrapText="1"/>
    </xf>
    <xf numFmtId="4" fontId="18" fillId="3" borderId="21" xfId="1" applyNumberFormat="1" applyFont="1" applyFill="1" applyBorder="1" applyAlignment="1">
      <alignment horizontal="center" vertical="center" wrapText="1"/>
    </xf>
    <xf numFmtId="0" fontId="18" fillId="2" borderId="7" xfId="1" applyNumberFormat="1" applyFont="1" applyFill="1" applyBorder="1" applyAlignment="1">
      <alignment horizontal="center" vertical="center" wrapText="1"/>
    </xf>
    <xf numFmtId="4" fontId="18" fillId="2" borderId="21" xfId="1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left" vertical="center" wrapText="1"/>
    </xf>
    <xf numFmtId="0" fontId="6" fillId="0" borderId="23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15" fillId="4" borderId="28" xfId="2" applyFont="1" applyFill="1" applyBorder="1" applyAlignment="1">
      <alignment horizontal="left" vertical="center"/>
    </xf>
    <xf numFmtId="0" fontId="15" fillId="4" borderId="29" xfId="2" applyFont="1" applyFill="1" applyBorder="1" applyAlignment="1">
      <alignment horizontal="left" vertical="center"/>
    </xf>
    <xf numFmtId="0" fontId="15" fillId="4" borderId="30" xfId="2" applyFont="1" applyFill="1" applyBorder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" fontId="1" fillId="0" borderId="4" xfId="1" applyNumberFormat="1" applyBorder="1" applyAlignment="1">
      <alignment horizontal="center" vertical="center" wrapText="1"/>
    </xf>
    <xf numFmtId="4" fontId="1" fillId="0" borderId="9" xfId="1" applyNumberFormat="1" applyBorder="1" applyAlignment="1">
      <alignment horizontal="center" vertical="center" wrapText="1"/>
    </xf>
    <xf numFmtId="4" fontId="1" fillId="0" borderId="14" xfId="1" applyNumberFormat="1" applyBorder="1" applyAlignment="1">
      <alignment horizontal="center" vertical="center" wrapText="1"/>
    </xf>
    <xf numFmtId="0" fontId="19" fillId="0" borderId="0" xfId="0" applyFont="1"/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left" vertical="center"/>
    </xf>
    <xf numFmtId="0" fontId="1" fillId="2" borderId="17" xfId="1" applyFont="1" applyFill="1" applyBorder="1" applyAlignment="1">
      <alignment horizontal="center" vertical="center"/>
    </xf>
    <xf numFmtId="16" fontId="1" fillId="0" borderId="19" xfId="1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right" vertical="center"/>
    </xf>
    <xf numFmtId="0" fontId="1" fillId="2" borderId="24" xfId="1" applyFont="1" applyFill="1" applyBorder="1" applyAlignment="1">
      <alignment horizontal="left" vertical="center"/>
    </xf>
    <xf numFmtId="0" fontId="1" fillId="2" borderId="25" xfId="1" applyFont="1" applyFill="1" applyBorder="1" applyAlignment="1">
      <alignment horizontal="left" vertical="center"/>
    </xf>
    <xf numFmtId="2" fontId="14" fillId="0" borderId="26" xfId="3" applyNumberFormat="1" applyFont="1" applyFill="1" applyBorder="1" applyAlignment="1">
      <alignment horizontal="center" vertical="center" wrapText="1"/>
    </xf>
    <xf numFmtId="0" fontId="14" fillId="0" borderId="26" xfId="3" applyNumberFormat="1" applyFont="1" applyFill="1" applyBorder="1" applyAlignment="1">
      <alignment horizontal="right" vertical="center" wrapText="1"/>
    </xf>
    <xf numFmtId="16" fontId="1" fillId="2" borderId="19" xfId="1" applyNumberFormat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center" vertical="center"/>
    </xf>
    <xf numFmtId="2" fontId="9" fillId="2" borderId="20" xfId="1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3" xfId="2" xr:uid="{00000000-0005-0000-0000-000001000000}"/>
    <cellStyle name="Обычный_Ноябрь 99" xfId="3" xr:uid="{00000000-0005-0000-0000-000002000000}"/>
    <cellStyle name="Обычный_Сметы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8A4F-81E3-41DD-9099-13E744869DD2}">
  <dimension ref="A1:G56"/>
  <sheetViews>
    <sheetView tabSelected="1" topLeftCell="A12" workbookViewId="0">
      <selection activeCell="F34" sqref="F34"/>
    </sheetView>
  </sheetViews>
  <sheetFormatPr defaultRowHeight="15" x14ac:dyDescent="0.25"/>
  <cols>
    <col min="1" max="1" width="8" customWidth="1"/>
    <col min="2" max="2" width="91.42578125" customWidth="1"/>
    <col min="3" max="3" width="9.42578125" customWidth="1"/>
    <col min="4" max="4" width="10.140625" customWidth="1"/>
    <col min="5" max="5" width="13.140625" bestFit="1" customWidth="1"/>
    <col min="6" max="6" width="15" customWidth="1"/>
    <col min="7" max="7" width="36.140625" style="32" customWidth="1"/>
    <col min="12" max="12" width="12.85546875" customWidth="1"/>
  </cols>
  <sheetData>
    <row r="1" spans="1:7" x14ac:dyDescent="0.25">
      <c r="B1" s="57" t="s">
        <v>58</v>
      </c>
    </row>
    <row r="2" spans="1:7" x14ac:dyDescent="0.25">
      <c r="B2" t="s">
        <v>59</v>
      </c>
    </row>
    <row r="3" spans="1:7" x14ac:dyDescent="0.25">
      <c r="B3" t="s">
        <v>60</v>
      </c>
    </row>
    <row r="4" spans="1:7" x14ac:dyDescent="0.25">
      <c r="B4" t="s">
        <v>61</v>
      </c>
    </row>
    <row r="5" spans="1:7" x14ac:dyDescent="0.25">
      <c r="B5" t="s">
        <v>62</v>
      </c>
    </row>
    <row r="6" spans="1:7" x14ac:dyDescent="0.25">
      <c r="B6" t="s">
        <v>63</v>
      </c>
    </row>
    <row r="7" spans="1:7" x14ac:dyDescent="0.25">
      <c r="B7" t="s">
        <v>64</v>
      </c>
    </row>
    <row r="8" spans="1:7" x14ac:dyDescent="0.25">
      <c r="B8" t="s">
        <v>65</v>
      </c>
    </row>
    <row r="9" spans="1:7" x14ac:dyDescent="0.25">
      <c r="B9" t="s">
        <v>66</v>
      </c>
    </row>
    <row r="10" spans="1:7" x14ac:dyDescent="0.25">
      <c r="B10" t="s">
        <v>67</v>
      </c>
    </row>
    <row r="11" spans="1:7" s="5" customFormat="1" ht="18.75" x14ac:dyDescent="0.25">
      <c r="A11" s="1"/>
      <c r="B11" s="2"/>
      <c r="C11" s="3"/>
      <c r="D11" s="3"/>
      <c r="E11" s="3"/>
      <c r="F11" s="3"/>
      <c r="G11" s="4"/>
    </row>
    <row r="12" spans="1:7" s="9" customFormat="1" ht="16.5" thickBot="1" x14ac:dyDescent="0.3">
      <c r="A12" s="6"/>
      <c r="B12" s="7" t="s">
        <v>0</v>
      </c>
      <c r="C12" s="6"/>
      <c r="D12" s="6"/>
      <c r="E12" s="6"/>
      <c r="F12" s="6"/>
      <c r="G12" s="8"/>
    </row>
    <row r="13" spans="1:7" s="5" customFormat="1" ht="15.75" customHeight="1" x14ac:dyDescent="0.25">
      <c r="A13" s="58" t="s">
        <v>1</v>
      </c>
      <c r="B13" s="59" t="s">
        <v>2</v>
      </c>
      <c r="C13" s="60" t="s">
        <v>3</v>
      </c>
      <c r="D13" s="59" t="s">
        <v>4</v>
      </c>
      <c r="E13" s="51" t="s">
        <v>5</v>
      </c>
      <c r="F13" s="54" t="s">
        <v>6</v>
      </c>
      <c r="G13" s="45" t="s">
        <v>7</v>
      </c>
    </row>
    <row r="14" spans="1:7" s="5" customFormat="1" ht="15.75" x14ac:dyDescent="0.25">
      <c r="A14" s="61"/>
      <c r="B14" s="62"/>
      <c r="C14" s="63"/>
      <c r="D14" s="62"/>
      <c r="E14" s="52"/>
      <c r="F14" s="55"/>
      <c r="G14" s="46"/>
    </row>
    <row r="15" spans="1:7" s="5" customFormat="1" ht="15.75" x14ac:dyDescent="0.25">
      <c r="A15" s="61"/>
      <c r="B15" s="62"/>
      <c r="C15" s="63"/>
      <c r="D15" s="62"/>
      <c r="E15" s="52"/>
      <c r="F15" s="55"/>
      <c r="G15" s="46"/>
    </row>
    <row r="16" spans="1:7" s="5" customFormat="1" ht="16.5" thickBot="1" x14ac:dyDescent="0.3">
      <c r="A16" s="64"/>
      <c r="B16" s="65"/>
      <c r="C16" s="66"/>
      <c r="D16" s="65"/>
      <c r="E16" s="53"/>
      <c r="F16" s="56"/>
      <c r="G16" s="47"/>
    </row>
    <row r="17" spans="1:7" s="5" customFormat="1" ht="15.75" x14ac:dyDescent="0.25">
      <c r="A17" s="67" t="s">
        <v>8</v>
      </c>
      <c r="B17" s="68"/>
      <c r="C17" s="68"/>
      <c r="D17" s="68"/>
      <c r="E17" s="10"/>
      <c r="F17" s="10"/>
      <c r="G17" s="11"/>
    </row>
    <row r="18" spans="1:7" s="5" customFormat="1" ht="28.5" x14ac:dyDescent="0.25">
      <c r="A18" s="69" t="s">
        <v>9</v>
      </c>
      <c r="B18" s="12" t="s">
        <v>10</v>
      </c>
      <c r="C18" s="13" t="s">
        <v>11</v>
      </c>
      <c r="D18" s="14">
        <v>3.55</v>
      </c>
      <c r="E18" s="15"/>
      <c r="F18" s="16"/>
      <c r="G18" s="17" t="s">
        <v>43</v>
      </c>
    </row>
    <row r="19" spans="1:7" s="5" customFormat="1" ht="15.75" x14ac:dyDescent="0.25">
      <c r="A19" s="69"/>
      <c r="B19" s="70" t="s">
        <v>46</v>
      </c>
      <c r="C19" s="71" t="s">
        <v>11</v>
      </c>
      <c r="D19" s="72">
        <f>D18</f>
        <v>3.55</v>
      </c>
      <c r="E19" s="33"/>
      <c r="F19" s="33"/>
      <c r="G19" s="17"/>
    </row>
    <row r="20" spans="1:7" s="22" customFormat="1" ht="17.25" customHeight="1" x14ac:dyDescent="0.25">
      <c r="A20" s="73"/>
      <c r="B20" s="70" t="s">
        <v>13</v>
      </c>
      <c r="C20" s="71" t="s">
        <v>11</v>
      </c>
      <c r="D20" s="72">
        <f>D18*1.13</f>
        <v>4.0114999999999998</v>
      </c>
      <c r="E20" s="33"/>
      <c r="F20" s="33">
        <f>D20*E20</f>
        <v>0</v>
      </c>
      <c r="G20" s="17" t="s">
        <v>12</v>
      </c>
    </row>
    <row r="21" spans="1:7" s="22" customFormat="1" ht="15.75" x14ac:dyDescent="0.25">
      <c r="A21" s="73"/>
      <c r="B21" s="70" t="s">
        <v>14</v>
      </c>
      <c r="C21" s="74" t="s">
        <v>15</v>
      </c>
      <c r="D21" s="72">
        <v>24</v>
      </c>
      <c r="E21" s="33"/>
      <c r="F21" s="33">
        <f>D21*E21</f>
        <v>0</v>
      </c>
      <c r="G21" s="17"/>
    </row>
    <row r="22" spans="1:7" s="22" customFormat="1" ht="15.75" x14ac:dyDescent="0.25">
      <c r="A22" s="73"/>
      <c r="B22" s="70" t="s">
        <v>16</v>
      </c>
      <c r="C22" s="74" t="s">
        <v>11</v>
      </c>
      <c r="D22" s="72">
        <v>0.8</v>
      </c>
      <c r="E22" s="33"/>
      <c r="F22" s="33">
        <f>D22*E22</f>
        <v>0</v>
      </c>
      <c r="G22" s="17"/>
    </row>
    <row r="23" spans="1:7" s="22" customFormat="1" ht="15.75" x14ac:dyDescent="0.25">
      <c r="A23" s="73"/>
      <c r="B23" s="70" t="s">
        <v>17</v>
      </c>
      <c r="C23" s="74" t="s">
        <v>15</v>
      </c>
      <c r="D23" s="72">
        <v>12</v>
      </c>
      <c r="E23" s="33"/>
      <c r="F23" s="33">
        <f>D23*E23</f>
        <v>0</v>
      </c>
      <c r="G23" s="17"/>
    </row>
    <row r="24" spans="1:7" s="22" customFormat="1" ht="15.75" x14ac:dyDescent="0.25">
      <c r="A24" s="73"/>
      <c r="B24" s="70" t="s">
        <v>18</v>
      </c>
      <c r="C24" s="74" t="s">
        <v>19</v>
      </c>
      <c r="D24" s="72">
        <f>D20</f>
        <v>4.0114999999999998</v>
      </c>
      <c r="E24" s="20"/>
      <c r="F24" s="21"/>
      <c r="G24" s="17"/>
    </row>
    <row r="25" spans="1:7" s="5" customFormat="1" ht="28.5" x14ac:dyDescent="0.25">
      <c r="A25" s="75" t="s">
        <v>20</v>
      </c>
      <c r="B25" s="12" t="s">
        <v>51</v>
      </c>
      <c r="C25" s="13" t="s">
        <v>15</v>
      </c>
      <c r="D25" s="14">
        <f>58+472</f>
        <v>530</v>
      </c>
      <c r="E25" s="15"/>
      <c r="F25" s="16">
        <f>D25*E25</f>
        <v>0</v>
      </c>
      <c r="G25" s="34"/>
    </row>
    <row r="26" spans="1:7" s="5" customFormat="1" ht="15.75" x14ac:dyDescent="0.25">
      <c r="A26" s="76" t="s">
        <v>21</v>
      </c>
      <c r="B26" s="12" t="s">
        <v>22</v>
      </c>
      <c r="C26" s="13" t="s">
        <v>15</v>
      </c>
      <c r="D26" s="14">
        <v>530</v>
      </c>
      <c r="E26" s="15"/>
      <c r="F26" s="16"/>
      <c r="G26" s="17"/>
    </row>
    <row r="27" spans="1:7" s="5" customFormat="1" ht="15.75" x14ac:dyDescent="0.25">
      <c r="A27" s="76"/>
      <c r="B27" s="70" t="s">
        <v>46</v>
      </c>
      <c r="C27" s="74" t="s">
        <v>15</v>
      </c>
      <c r="D27" s="77">
        <v>530</v>
      </c>
      <c r="E27" s="33"/>
      <c r="F27" s="33"/>
      <c r="G27" s="17"/>
    </row>
    <row r="28" spans="1:7" s="22" customFormat="1" ht="15.75" x14ac:dyDescent="0.25">
      <c r="A28" s="73"/>
      <c r="B28" s="70" t="s">
        <v>49</v>
      </c>
      <c r="C28" s="74" t="s">
        <v>24</v>
      </c>
      <c r="D28" s="72">
        <v>3</v>
      </c>
      <c r="E28" s="33"/>
      <c r="F28" s="33"/>
      <c r="G28" s="17"/>
    </row>
    <row r="29" spans="1:7" s="22" customFormat="1" ht="15.75" x14ac:dyDescent="0.25">
      <c r="A29" s="73"/>
      <c r="B29" s="70" t="s">
        <v>18</v>
      </c>
      <c r="C29" s="74" t="s">
        <v>15</v>
      </c>
      <c r="D29" s="77">
        <v>530</v>
      </c>
      <c r="E29" s="20"/>
      <c r="F29" s="43"/>
      <c r="G29" s="17"/>
    </row>
    <row r="30" spans="1:7" s="5" customFormat="1" ht="28.5" x14ac:dyDescent="0.25">
      <c r="A30" s="76" t="s">
        <v>23</v>
      </c>
      <c r="B30" s="12" t="s">
        <v>25</v>
      </c>
      <c r="C30" s="13" t="s">
        <v>15</v>
      </c>
      <c r="D30" s="14">
        <f>58+472</f>
        <v>530</v>
      </c>
      <c r="E30" s="15"/>
      <c r="F30" s="16">
        <f>SUM(F31:F36)</f>
        <v>0</v>
      </c>
      <c r="G30" s="17"/>
    </row>
    <row r="31" spans="1:7" s="5" customFormat="1" ht="15.75" x14ac:dyDescent="0.25">
      <c r="A31" s="76"/>
      <c r="B31" s="70" t="s">
        <v>46</v>
      </c>
      <c r="C31" s="71" t="s">
        <v>15</v>
      </c>
      <c r="D31" s="72">
        <f>D30</f>
        <v>530</v>
      </c>
      <c r="E31" s="35"/>
      <c r="F31" s="33"/>
      <c r="G31" s="17"/>
    </row>
    <row r="32" spans="1:7" s="22" customFormat="1" ht="17.25" customHeight="1" x14ac:dyDescent="0.25">
      <c r="A32" s="73"/>
      <c r="B32" s="70" t="s">
        <v>26</v>
      </c>
      <c r="C32" s="71" t="s">
        <v>44</v>
      </c>
      <c r="D32" s="72">
        <f>51*1.3</f>
        <v>66.3</v>
      </c>
      <c r="E32" s="20"/>
      <c r="F32" s="33"/>
      <c r="G32" s="17"/>
    </row>
    <row r="33" spans="1:7" s="22" customFormat="1" ht="15.75" x14ac:dyDescent="0.25">
      <c r="A33" s="73"/>
      <c r="B33" s="70" t="s">
        <v>27</v>
      </c>
      <c r="C33" s="74" t="s">
        <v>28</v>
      </c>
      <c r="D33" s="72">
        <v>17000</v>
      </c>
      <c r="E33" s="20"/>
      <c r="F33" s="33"/>
      <c r="G33" s="17"/>
    </row>
    <row r="34" spans="1:7" s="22" customFormat="1" ht="15.75" x14ac:dyDescent="0.25">
      <c r="A34" s="73"/>
      <c r="B34" s="70" t="s">
        <v>53</v>
      </c>
      <c r="C34" s="71" t="s">
        <v>15</v>
      </c>
      <c r="D34" s="72">
        <f>D31*1.4</f>
        <v>742</v>
      </c>
      <c r="E34" s="20"/>
      <c r="F34" s="33"/>
      <c r="G34" s="17"/>
    </row>
    <row r="35" spans="1:7" s="22" customFormat="1" ht="15.75" x14ac:dyDescent="0.25">
      <c r="A35" s="73"/>
      <c r="B35" s="70" t="s">
        <v>45</v>
      </c>
      <c r="C35" s="74" t="s">
        <v>28</v>
      </c>
      <c r="D35" s="72">
        <v>47</v>
      </c>
      <c r="E35" s="20"/>
      <c r="F35" s="33"/>
      <c r="G35" s="17"/>
    </row>
    <row r="36" spans="1:7" s="22" customFormat="1" ht="15.75" x14ac:dyDescent="0.25">
      <c r="A36" s="73"/>
      <c r="B36" s="70" t="s">
        <v>50</v>
      </c>
      <c r="C36" s="74" t="s">
        <v>28</v>
      </c>
      <c r="D36" s="77">
        <f>(D33/50)*0.3</f>
        <v>102</v>
      </c>
      <c r="E36" s="20"/>
      <c r="F36" s="33"/>
      <c r="G36" s="17"/>
    </row>
    <row r="37" spans="1:7" s="5" customFormat="1" ht="15.75" x14ac:dyDescent="0.25">
      <c r="A37" s="78" t="s">
        <v>29</v>
      </c>
      <c r="B37" s="79"/>
      <c r="C37" s="79"/>
      <c r="D37" s="79"/>
      <c r="E37" s="26"/>
      <c r="F37" s="25"/>
      <c r="G37" s="17"/>
    </row>
    <row r="38" spans="1:7" s="5" customFormat="1" ht="28.5" x14ac:dyDescent="0.25">
      <c r="A38" s="69" t="s">
        <v>30</v>
      </c>
      <c r="B38" s="12" t="s">
        <v>31</v>
      </c>
      <c r="C38" s="13" t="s">
        <v>11</v>
      </c>
      <c r="D38" s="27">
        <v>5.69</v>
      </c>
      <c r="E38" s="15"/>
      <c r="F38" s="16">
        <f>D38*E38</f>
        <v>0</v>
      </c>
      <c r="G38" s="17"/>
    </row>
    <row r="39" spans="1:7" s="5" customFormat="1" ht="15.75" x14ac:dyDescent="0.25">
      <c r="A39" s="69"/>
      <c r="B39" s="70" t="s">
        <v>46</v>
      </c>
      <c r="C39" s="80" t="s">
        <v>11</v>
      </c>
      <c r="D39" s="81">
        <f>D38</f>
        <v>5.69</v>
      </c>
      <c r="E39" s="36"/>
      <c r="F39" s="33"/>
      <c r="G39" s="17"/>
    </row>
    <row r="40" spans="1:7" s="22" customFormat="1" ht="15.75" x14ac:dyDescent="0.25">
      <c r="A40" s="73"/>
      <c r="B40" s="70" t="s">
        <v>32</v>
      </c>
      <c r="C40" s="80" t="s">
        <v>24</v>
      </c>
      <c r="D40" s="81">
        <f>D38*310</f>
        <v>1763.9</v>
      </c>
      <c r="E40" s="28"/>
      <c r="F40" s="33">
        <f>D40*E40</f>
        <v>0</v>
      </c>
      <c r="G40" s="17"/>
    </row>
    <row r="41" spans="1:7" s="22" customFormat="1" ht="15.75" x14ac:dyDescent="0.25">
      <c r="A41" s="73"/>
      <c r="B41" s="70" t="s">
        <v>47</v>
      </c>
      <c r="C41" s="80" t="s">
        <v>28</v>
      </c>
      <c r="D41" s="81">
        <f>D38*0.23*267</f>
        <v>349.42290000000003</v>
      </c>
      <c r="E41" s="28"/>
      <c r="F41" s="33">
        <f>D41*E41</f>
        <v>0</v>
      </c>
      <c r="G41" s="17"/>
    </row>
    <row r="42" spans="1:7" s="22" customFormat="1" ht="15.75" x14ac:dyDescent="0.25">
      <c r="A42" s="73"/>
      <c r="B42" s="70" t="s">
        <v>48</v>
      </c>
      <c r="C42" s="80" t="s">
        <v>44</v>
      </c>
      <c r="D42" s="81">
        <f>D38*0.23*1.6</f>
        <v>2.0939200000000002</v>
      </c>
      <c r="E42" s="28"/>
      <c r="F42" s="33">
        <f>D42*E42</f>
        <v>0</v>
      </c>
      <c r="G42" s="17"/>
    </row>
    <row r="43" spans="1:7" s="22" customFormat="1" ht="15.75" x14ac:dyDescent="0.25">
      <c r="A43" s="73"/>
      <c r="B43" s="70" t="s">
        <v>33</v>
      </c>
      <c r="C43" s="80" t="s">
        <v>11</v>
      </c>
      <c r="D43" s="81">
        <f>D38</f>
        <v>5.69</v>
      </c>
      <c r="E43" s="28"/>
      <c r="F43" s="21"/>
      <c r="G43" s="17"/>
    </row>
    <row r="44" spans="1:7" s="5" customFormat="1" ht="15.75" x14ac:dyDescent="0.25">
      <c r="A44" s="69" t="s">
        <v>34</v>
      </c>
      <c r="B44" s="12" t="s">
        <v>52</v>
      </c>
      <c r="C44" s="13" t="s">
        <v>35</v>
      </c>
      <c r="D44" s="14">
        <v>85</v>
      </c>
      <c r="E44" s="38"/>
      <c r="F44" s="39"/>
      <c r="G44" s="17"/>
    </row>
    <row r="45" spans="1:7" s="5" customFormat="1" ht="15.75" x14ac:dyDescent="0.25">
      <c r="A45" s="69"/>
      <c r="B45" s="70" t="s">
        <v>46</v>
      </c>
      <c r="C45" s="80"/>
      <c r="D45" s="81"/>
      <c r="E45" s="36"/>
      <c r="F45" s="33"/>
      <c r="G45" s="17"/>
    </row>
    <row r="46" spans="1:7" s="22" customFormat="1" ht="15.75" x14ac:dyDescent="0.25">
      <c r="A46" s="73"/>
      <c r="B46" s="70" t="s">
        <v>36</v>
      </c>
      <c r="C46" s="74" t="s">
        <v>28</v>
      </c>
      <c r="D46" s="72">
        <f>_xlfn.CEILING.PRECISE(D44*0.25,25)</f>
        <v>25</v>
      </c>
      <c r="E46" s="20"/>
      <c r="F46" s="33">
        <f>D46*E46</f>
        <v>0</v>
      </c>
      <c r="G46" s="17"/>
    </row>
    <row r="47" spans="1:7" s="22" customFormat="1" ht="15.75" x14ac:dyDescent="0.25">
      <c r="A47" s="69" t="s">
        <v>37</v>
      </c>
      <c r="B47" s="12" t="s">
        <v>57</v>
      </c>
      <c r="C47" s="13" t="s">
        <v>35</v>
      </c>
      <c r="D47" s="14">
        <v>85</v>
      </c>
      <c r="E47" s="38"/>
      <c r="F47" s="39"/>
      <c r="G47" s="17"/>
    </row>
    <row r="48" spans="1:7" s="22" customFormat="1" ht="15.75" x14ac:dyDescent="0.25">
      <c r="A48" s="69"/>
      <c r="B48" s="70" t="s">
        <v>46</v>
      </c>
      <c r="C48" s="80"/>
      <c r="D48" s="81"/>
      <c r="E48" s="36"/>
      <c r="F48" s="33"/>
      <c r="G48" s="17"/>
    </row>
    <row r="49" spans="1:7" s="22" customFormat="1" ht="15.75" x14ac:dyDescent="0.25">
      <c r="A49" s="73"/>
      <c r="B49" s="70" t="s">
        <v>36</v>
      </c>
      <c r="C49" s="74" t="s">
        <v>28</v>
      </c>
      <c r="D49" s="72">
        <f>_xlfn.CEILING.PRECISE(D47*0.25,25)</f>
        <v>25</v>
      </c>
      <c r="E49" s="20"/>
      <c r="F49" s="86">
        <f>D49*E49</f>
        <v>0</v>
      </c>
      <c r="G49" s="17"/>
    </row>
    <row r="50" spans="1:7" s="5" customFormat="1" ht="15.75" x14ac:dyDescent="0.25">
      <c r="A50" s="69" t="s">
        <v>38</v>
      </c>
      <c r="B50" s="12" t="s">
        <v>54</v>
      </c>
      <c r="C50" s="13" t="s">
        <v>15</v>
      </c>
      <c r="D50" s="14">
        <f>215-50</f>
        <v>165</v>
      </c>
      <c r="E50" s="38"/>
      <c r="F50" s="16">
        <f>D50*E50</f>
        <v>0</v>
      </c>
      <c r="G50" s="17"/>
    </row>
    <row r="51" spans="1:7" s="5" customFormat="1" ht="28.5" x14ac:dyDescent="0.25">
      <c r="A51" s="69" t="s">
        <v>39</v>
      </c>
      <c r="B51" s="12" t="s">
        <v>55</v>
      </c>
      <c r="C51" s="13" t="s">
        <v>15</v>
      </c>
      <c r="D51" s="14">
        <v>205</v>
      </c>
      <c r="E51" s="38"/>
      <c r="F51" s="16">
        <f>D51*E51</f>
        <v>0</v>
      </c>
      <c r="G51" s="17"/>
    </row>
    <row r="52" spans="1:7" s="5" customFormat="1" ht="28.5" x14ac:dyDescent="0.25">
      <c r="A52" s="82" t="s">
        <v>41</v>
      </c>
      <c r="B52" s="83" t="s">
        <v>56</v>
      </c>
      <c r="C52" s="84" t="s">
        <v>15</v>
      </c>
      <c r="D52" s="85">
        <v>165</v>
      </c>
      <c r="E52" s="40"/>
      <c r="F52" s="41"/>
      <c r="G52" s="42"/>
    </row>
    <row r="53" spans="1:7" s="5" customFormat="1" ht="15.75" x14ac:dyDescent="0.25">
      <c r="A53" s="37"/>
      <c r="B53" s="19" t="s">
        <v>46</v>
      </c>
      <c r="C53" s="23" t="s">
        <v>15</v>
      </c>
      <c r="D53" s="24">
        <v>165</v>
      </c>
      <c r="E53" s="36"/>
      <c r="F53" s="33">
        <f>D53*E53</f>
        <v>0</v>
      </c>
      <c r="G53" s="42"/>
    </row>
    <row r="54" spans="1:7" s="22" customFormat="1" ht="15.75" x14ac:dyDescent="0.25">
      <c r="A54" s="18"/>
      <c r="B54" s="19" t="s">
        <v>40</v>
      </c>
      <c r="C54" s="23" t="s">
        <v>28</v>
      </c>
      <c r="D54" s="44">
        <f>D53*100</f>
        <v>16500</v>
      </c>
      <c r="E54" s="20"/>
      <c r="F54" s="33">
        <f>D54*E54</f>
        <v>0</v>
      </c>
      <c r="G54" s="17"/>
    </row>
    <row r="55" spans="1:7" s="22" customFormat="1" ht="16.5" thickBot="1" x14ac:dyDescent="0.3">
      <c r="A55" s="18"/>
      <c r="B55" s="19" t="s">
        <v>18</v>
      </c>
      <c r="C55" s="23" t="s">
        <v>15</v>
      </c>
      <c r="D55" s="24">
        <f>D52</f>
        <v>165</v>
      </c>
      <c r="E55" s="20"/>
      <c r="F55" s="33"/>
      <c r="G55" s="17"/>
    </row>
    <row r="56" spans="1:7" s="5" customFormat="1" ht="16.5" thickBot="1" x14ac:dyDescent="0.3">
      <c r="A56" s="29"/>
      <c r="B56" s="48" t="s">
        <v>42</v>
      </c>
      <c r="C56" s="49"/>
      <c r="D56" s="49"/>
      <c r="E56" s="50"/>
      <c r="F56" s="30">
        <f>SUM(F47,F52,F51,F50,F44,F38,F30,F26,F25,F18)</f>
        <v>0</v>
      </c>
      <c r="G56" s="31"/>
    </row>
  </sheetData>
  <mergeCells count="8">
    <mergeCell ref="G13:G16"/>
    <mergeCell ref="B56:E56"/>
    <mergeCell ref="A13:A16"/>
    <mergeCell ref="B13:B16"/>
    <mergeCell ref="C13:C16"/>
    <mergeCell ref="D13:D16"/>
    <mergeCell ref="E13:E16"/>
    <mergeCell ref="F13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Урезанная смемта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2021-11-17T12:17:17Z</dcterms:modified>
</cp:coreProperties>
</file>