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Камянец-Подольский все работники\"/>
    </mc:Choice>
  </mc:AlternateContent>
  <bookViews>
    <workbookView xWindow="0" yWindow="0" windowWidth="23040" windowHeight="8532"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Лист1!$A$7:$I$149</definedName>
    <definedName name="Виконується">#REF!</definedName>
  </definedNames>
  <calcPr calcId="162913" refMode="R1C1"/>
</workbook>
</file>

<file path=xl/calcChain.xml><?xml version="1.0" encoding="utf-8"?>
<calcChain xmlns="http://schemas.openxmlformats.org/spreadsheetml/2006/main">
  <c r="K147" i="51" l="1"/>
  <c r="I23" i="51"/>
  <c r="D20" i="51"/>
  <c r="I22" i="51"/>
  <c r="K22" i="51" s="1"/>
  <c r="F22" i="51"/>
  <c r="F16" i="51"/>
  <c r="F44" i="51"/>
  <c r="F68" i="51"/>
  <c r="F100" i="51"/>
  <c r="F10" i="51"/>
  <c r="F12" i="51"/>
  <c r="F13" i="51"/>
  <c r="F18" i="51"/>
  <c r="F24" i="51"/>
  <c r="F26" i="51"/>
  <c r="F28" i="51"/>
  <c r="F34" i="51"/>
  <c r="F35" i="51"/>
  <c r="F38" i="51"/>
  <c r="F39" i="51"/>
  <c r="F40" i="51"/>
  <c r="F45" i="51"/>
  <c r="F46" i="51"/>
  <c r="F47" i="51"/>
  <c r="F48" i="51"/>
  <c r="F49" i="51"/>
  <c r="F50" i="51"/>
  <c r="F51" i="51"/>
  <c r="F52" i="51"/>
  <c r="F53" i="51"/>
  <c r="F54" i="51"/>
  <c r="F55" i="51"/>
  <c r="F56" i="51"/>
  <c r="F59" i="51"/>
  <c r="F64" i="51"/>
  <c r="F67" i="51"/>
  <c r="F69" i="51"/>
  <c r="F70" i="51"/>
  <c r="F71" i="51"/>
  <c r="F78" i="51"/>
  <c r="F79" i="51"/>
  <c r="F81" i="51"/>
  <c r="F82" i="51"/>
  <c r="F83" i="51"/>
  <c r="F84" i="51"/>
  <c r="F85" i="51"/>
  <c r="F88" i="51"/>
  <c r="F90" i="51"/>
  <c r="F94" i="51"/>
  <c r="F96" i="51"/>
  <c r="F98" i="51"/>
  <c r="F102" i="51"/>
  <c r="F105" i="51"/>
  <c r="F106" i="51"/>
  <c r="F109" i="51"/>
  <c r="F110" i="51"/>
  <c r="F111" i="51"/>
  <c r="F112" i="51"/>
  <c r="F113" i="51"/>
  <c r="F114" i="51"/>
  <c r="F115" i="51"/>
  <c r="F116" i="51"/>
  <c r="F119" i="51"/>
  <c r="F121" i="51"/>
  <c r="F123" i="51"/>
  <c r="F124" i="51"/>
  <c r="F125" i="51"/>
  <c r="F126" i="51"/>
  <c r="F130" i="51"/>
  <c r="F131" i="51"/>
  <c r="F132" i="51"/>
  <c r="F134" i="51"/>
  <c r="F135" i="51"/>
  <c r="F137" i="51"/>
  <c r="F138" i="51"/>
  <c r="F139" i="51"/>
  <c r="F140" i="51"/>
  <c r="F141" i="51"/>
  <c r="F142" i="51"/>
  <c r="F9" i="51"/>
  <c r="K23" i="51" l="1"/>
  <c r="F128" i="51"/>
  <c r="F117" i="51"/>
  <c r="F107" i="51"/>
  <c r="F143" i="51"/>
  <c r="F57" i="51"/>
  <c r="K138" i="51"/>
  <c r="K137" i="51"/>
  <c r="K104" i="51"/>
  <c r="K103" i="51"/>
  <c r="K102" i="51"/>
  <c r="K101" i="51"/>
  <c r="K100" i="51"/>
  <c r="K99" i="51"/>
  <c r="K98" i="51"/>
  <c r="K52" i="51" l="1"/>
  <c r="K96" i="51" l="1"/>
  <c r="I86" i="51"/>
  <c r="I85" i="51"/>
  <c r="I67" i="51"/>
  <c r="I19" i="51"/>
  <c r="K19" i="51" s="1"/>
  <c r="I18" i="51"/>
  <c r="K18" i="51" s="1"/>
  <c r="I17" i="51"/>
  <c r="K17" i="51" s="1"/>
  <c r="K16" i="51"/>
  <c r="F20" i="51" l="1"/>
  <c r="F42" i="51" s="1"/>
  <c r="F145" i="51" s="1"/>
  <c r="F147" i="51" s="1"/>
  <c r="I15" i="51"/>
  <c r="I124" i="51" l="1"/>
  <c r="K33" i="51"/>
  <c r="K32" i="51"/>
  <c r="K31" i="51"/>
  <c r="K30" i="51"/>
  <c r="K29" i="51"/>
  <c r="I28" i="51"/>
  <c r="K28" i="51" s="1"/>
  <c r="K41" i="51"/>
  <c r="I27" i="51" l="1"/>
  <c r="K12" i="51" l="1"/>
  <c r="I25" i="51"/>
  <c r="K25" i="51" s="1"/>
  <c r="I24" i="51"/>
  <c r="K24" i="51" s="1"/>
  <c r="K10" i="51"/>
  <c r="K66" i="51"/>
  <c r="K65" i="51"/>
  <c r="K62" i="51"/>
  <c r="K61" i="51"/>
  <c r="K60" i="51"/>
  <c r="K59" i="51"/>
  <c r="I79" i="51"/>
  <c r="I80" i="51"/>
  <c r="K115" i="51"/>
  <c r="K114" i="51"/>
  <c r="K113" i="51"/>
  <c r="K112" i="51"/>
  <c r="K111" i="51"/>
  <c r="K110" i="51"/>
  <c r="K117" i="51" l="1"/>
  <c r="K91" i="51"/>
  <c r="K95" i="51"/>
  <c r="K94" i="51"/>
  <c r="K93" i="51"/>
  <c r="K92" i="51"/>
  <c r="K90" i="51"/>
  <c r="K38" i="51" l="1"/>
  <c r="I13" i="51"/>
  <c r="I20" i="51" l="1"/>
  <c r="I26" i="51"/>
  <c r="I21" i="51" l="1"/>
  <c r="I14" i="51" l="1"/>
  <c r="K15" i="51" l="1"/>
  <c r="K14" i="51"/>
  <c r="K67" i="51" l="1"/>
  <c r="K37" i="51" l="1"/>
  <c r="K77" i="51"/>
  <c r="K80" i="51" l="1"/>
  <c r="K79" i="51"/>
  <c r="K11" i="51"/>
  <c r="K63" i="51" l="1"/>
  <c r="K64" i="51"/>
  <c r="K39" i="51" l="1"/>
  <c r="K131" i="51" l="1"/>
  <c r="K143" i="51" s="1"/>
  <c r="K89" i="51" l="1"/>
  <c r="K88" i="51"/>
  <c r="K87" i="51"/>
  <c r="K86" i="51"/>
  <c r="K85" i="51"/>
  <c r="K84" i="51"/>
  <c r="K107" i="51" l="1"/>
  <c r="K127" i="51"/>
  <c r="K126" i="51"/>
  <c r="K125" i="51"/>
  <c r="K124" i="51"/>
  <c r="K47" i="51"/>
  <c r="K48" i="51"/>
  <c r="K57" i="51" l="1"/>
  <c r="K128" i="51"/>
  <c r="K27" i="51"/>
  <c r="K26" i="51"/>
  <c r="K21" i="51"/>
  <c r="K20" i="51"/>
  <c r="K13" i="51"/>
  <c r="K42" i="51" l="1"/>
  <c r="K144" i="51"/>
  <c r="K145" i="51" l="1"/>
  <c r="K146" i="51" s="1"/>
  <c r="K148" i="51" s="1"/>
  <c r="K149" i="51" s="1"/>
</calcChain>
</file>

<file path=xl/sharedStrings.xml><?xml version="1.0" encoding="utf-8"?>
<sst xmlns="http://schemas.openxmlformats.org/spreadsheetml/2006/main" count="485" uniqueCount="296">
  <si>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</si>
  <si>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</si>
  <si>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</si>
  <si>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</si>
  <si>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</si>
  <si>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</si>
  <si>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</si>
  <si>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</si>
  <si>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</si>
  <si>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</si>
  <si>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</si>
  <si>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</si>
  <si>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</si>
  <si>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</si>
  <si>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</si>
  <si>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</si>
  <si>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</si>
  <si>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</si>
  <si>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</si>
  <si>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</si>
  <si>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</si>
  <si>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</si>
  <si>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</si>
  <si>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</si>
  <si>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</si>
  <si>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</si>
  <si>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</si>
  <si>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</si>
  <si>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</si>
  <si>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</si>
  <si>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</si>
  <si>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</si>
  <si>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</si>
  <si>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</si>
  <si>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</si>
  <si>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</si>
  <si>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</si>
  <si>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</si>
  <si>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</si>
  <si>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</si>
  <si>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</si>
  <si>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</si>
  <si>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</si>
  <si>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</si>
  <si>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</si>
  <si>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</si>
  <si>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</si>
  <si>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</si>
  <si>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</si>
  <si>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</si>
  <si>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</si>
  <si>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</si>
  <si>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</si>
  <si>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</si>
  <si>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</si>
  <si>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</si>
  <si>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</si>
  <si>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</si>
  <si>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</si>
  <si>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</si>
  <si>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</si>
  <si>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</si>
  <si>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</si>
  <si>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</si>
  <si>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</si>
  <si>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</si>
  <si>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</si>
  <si>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</si>
  <si>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</si>
  <si>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</si>
  <si>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</si>
  <si>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</si>
  <si>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</si>
  <si>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</si>
  <si>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</si>
  <si>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</si>
  <si>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</si>
  <si>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</si>
  <si>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</si>
  <si>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</si>
  <si>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</si>
  <si>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</si>
  <si>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</si>
  <si>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</si>
  <si>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</si>
  <si>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</si>
  <si>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</si>
  <si>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</si>
  <si>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</si>
  <si>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</si>
  <si>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</si>
  <si>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</si>
  <si>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</si>
  <si>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</si>
  <si>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</si>
  <si>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</si>
  <si>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</si>
  <si>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</si>
  <si>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</si>
  <si>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</si>
  <si>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</si>
  <si>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 xml:space="preserve"> СТ 17/10 Глибокопроникаюча грунтовка супер</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</si>
  <si>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</si>
  <si>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</si>
  <si>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підлоги</t>
  </si>
  <si>
    <t>Влаштування виводу з-під стелі</t>
  </si>
  <si>
    <t>Монтаж реле часу</t>
  </si>
  <si>
    <t>Монтаж розподільчих коробок</t>
  </si>
  <si>
    <t>Монтаж розеток з підрозетником</t>
  </si>
  <si>
    <t>Прокладання кабеля більше 4 мм2</t>
  </si>
  <si>
    <t>Вимикач двоклавішний Schneider Electric Asfora самозажиммаючий 10 А 220В IP20 білий EPH0300121</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</si>
  <si>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</si>
  <si>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</si>
  <si>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</si>
  <si>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</si>
  <si>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Реле часу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</si>
  <si>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</si>
  <si>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</si>
  <si>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</si>
  <si>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</si>
  <si>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</si>
  <si>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Вогнегасник ОУ2 (матеріал замовника)</t>
  </si>
  <si>
    <t>Монтаж коммутаційної шафи 19</t>
  </si>
  <si>
    <t>Монтаж патч-кордів</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</si>
  <si>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</si>
  <si>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</si>
  <si>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</si>
  <si>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</si>
  <si>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</si>
  <si>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Patch Cord RJ45, 568B-P, UTP, Cat 5e,  1,0 м, Сірий</t>
  </si>
  <si>
    <t xml:space="preserve">Patch Cord RJ45, 568B-P, UTP, Cat 5e,  2,0 м, Сірий </t>
  </si>
  <si>
    <t>19" Patch Panel</t>
  </si>
  <si>
    <t>СКС Шафа 19" 600*600</t>
  </si>
  <si>
    <t>Блок 19" на 9 роз.</t>
  </si>
  <si>
    <t>Післябудівельне прибирання</t>
  </si>
  <si>
    <t>Виніс та навантаження сміття</t>
  </si>
  <si>
    <t>маш</t>
  </si>
  <si>
    <t>Мийка скляних вітрин</t>
  </si>
  <si>
    <t>т</t>
  </si>
  <si>
    <t>послуга</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</si>
  <si>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</si>
  <si>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</si>
  <si>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</si>
  <si>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Монтаж подвійного столу для телефонів 1250мм</t>
  </si>
  <si>
    <t xml:space="preserve">Монтаж модуля настінного для аксессуарів 1200 мм </t>
  </si>
  <si>
    <t xml:space="preserve">Дюбель для гіпсокартону MOLLY 5x65 мм 4 шт. Expert Fix </t>
  </si>
  <si>
    <t xml:space="preserve">Монтаж модуля настінного для аксессуарів 600 мм </t>
  </si>
  <si>
    <t>Монтаж стільців</t>
  </si>
  <si>
    <t>Кронштейн під ТВ</t>
  </si>
  <si>
    <t>автомат 10А 1ф</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</si>
  <si>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</si>
  <si>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</si>
  <si>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</si>
  <si>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</si>
  <si>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</si>
  <si>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</si>
  <si>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</si>
  <si>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</si>
  <si>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</si>
  <si>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</si>
  <si>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</si>
  <si>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Плита підвісної стелі Armstrong Retail Board 600x600x12 мм</t>
  </si>
  <si>
    <t>Кабель силовий моноліт ЗЗЦМ ВВГнгд 3х1,5 мідь</t>
  </si>
  <si>
    <t>Коробка для зовнішнього монтажу Schneider Electric ASFORA білий EPH6100121</t>
  </si>
  <si>
    <t>Розетка із заземленням Schneider Electric Asfora 16 А 250 В</t>
  </si>
  <si>
    <t>Клема швидкого монтажу на 3 провідники з важелями EMT 3x0,08-4/2,5 мм 3 шт. сірий</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</si>
  <si>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</si>
  <si>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</si>
  <si>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</si>
  <si>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</si>
  <si>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</si>
  <si>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Ізострічка EMT 0,13x15 мм 10 м біла ПВХ 12-0403 W</t>
  </si>
  <si>
    <t>Стяжка кабельна 5x200 мм  чорний</t>
  </si>
  <si>
    <t>існуючий</t>
  </si>
  <si>
    <t>ВСЬОГО ВАРТІСТЬ МАТЕРІАЛІВ Інших РОБІТ, грн. (без ПДВ):</t>
  </si>
  <si>
    <t>ВСЬОГО ПО Кошторису  без ПДВ, ГРН.:</t>
  </si>
  <si>
    <t>ВСЬОГО ПО Кошторису  з ПДВ, ГРН.:</t>
  </si>
  <si>
    <t xml:space="preserve">Монтаж великого столу для технічної зони 2440 мм </t>
  </si>
  <si>
    <t>Кошторис №1</t>
  </si>
  <si>
    <t xml:space="preserve">Монтаж постера 600 мм </t>
  </si>
  <si>
    <t>Фарба інтер'єрна акрилова  RAL 3020</t>
  </si>
  <si>
    <t>Мішок господарський 55х83 (40 г)</t>
  </si>
  <si>
    <t>Монтаж вивіски та підключення</t>
  </si>
  <si>
    <t>Проведення ТО вивіски (заміна блоку,герметезація швів тощо) за необхідністю</t>
  </si>
  <si>
    <t xml:space="preserve"> СТ 17/10 Глибокопроникаюча грунтовка</t>
  </si>
  <si>
    <t xml:space="preserve"> СТ 17/10 Глибокопроникаюча грунтовка </t>
  </si>
  <si>
    <t>Встановлення закладної деталі під ТВ та монтаж ТВ</t>
  </si>
  <si>
    <t>Монтаж серцевини замка вхідні двері</t>
  </si>
  <si>
    <t>Циліндр RDA 35x35 ключ-ключ 70 мм хром</t>
  </si>
  <si>
    <t>Монтаж шинопровода</t>
  </si>
  <si>
    <t>Шинопровiд однофазний 2м LightMaster CAB2000 чорний</t>
  </si>
  <si>
    <t>Монтаж прожектора на шинопровод</t>
  </si>
  <si>
    <t>Трековий прожектор LightMaster LLT201 LED COB 30 Вт 4000 К чорний</t>
  </si>
  <si>
    <t>Шинопровід 1-фазний LightMaster CAB2000 100 см чорний</t>
  </si>
  <si>
    <t>Підвіс тросовий LightMaster 2 шт./уп. 150 см сталь D2002</t>
  </si>
  <si>
    <t>Затискач для троса подвійний 2 мм</t>
  </si>
  <si>
    <t>Коробка установча Контакт блочна 109 поліпропілен</t>
  </si>
  <si>
    <t>Опалення та вентиляція</t>
  </si>
  <si>
    <t>Монтаж настінної спліт системи</t>
  </si>
  <si>
    <t>Кондиціонер Neoclima NS-18AHElw (спліт)</t>
  </si>
  <si>
    <t>Монтаж мідного трубопроводу</t>
  </si>
  <si>
    <t>Труба мідна м`яка SANCO Ø 10 х 1 мм</t>
  </si>
  <si>
    <t>SANCO Труба мідна м’яка 15/1,0</t>
  </si>
  <si>
    <t>Монтаж ізоляції мідної труби</t>
  </si>
  <si>
    <t>Ізоляція для труб MONOIZOL d18/13</t>
  </si>
  <si>
    <t>Стрічка клейка алюмінієва армована ALENOR 50 мм x 40 м Alenor</t>
  </si>
  <si>
    <t xml:space="preserve">Прокладання гофротруби </t>
  </si>
  <si>
    <t>Труба дренажна 16мм</t>
  </si>
  <si>
    <t>Технічне обслуговування спліт системи</t>
  </si>
  <si>
    <t>Фреон 410А</t>
  </si>
  <si>
    <t>ВСЬОГО ВАРТІСТЬ РОБІТ ПО ОПАЛЕННЯ ТА ВЕНТИЛЯЦІЯ , грн.( без ПДВ):</t>
  </si>
  <si>
    <t>ВСЬОГО ВАРТІСТЬ МАТЕРІАЛІВ ПО  ОПАЛЕННЯ ТА ВЕНТИЛЯЦІЯ, грн. ( без ПДВ):</t>
  </si>
  <si>
    <t>Штукатурка Ферозіт 220 25 кг</t>
  </si>
  <si>
    <t>Шпаклівка Knauf НР FINISH 10 кг</t>
  </si>
  <si>
    <t>Коробка розподільча E.NEXT 100x100x45 IP20 s027026</t>
  </si>
  <si>
    <t>Кабель силовой монолит ЗЗЦМ ВВГп нгд 3х2,5 медь</t>
  </si>
  <si>
    <t>Труба гофрована Контакт 20 мм 50 м</t>
  </si>
  <si>
    <t>Прокладання кабеля для колонок</t>
  </si>
  <si>
    <t>Кабель силовий багатожильний ЗЗКМ ШВВП 2х0,75 мідь</t>
  </si>
  <si>
    <t xml:space="preserve">Заміна карт стелі типу  "Армстронг" </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</si>
  <si>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</si>
  <si>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</si>
  <si>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</si>
  <si>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</si>
  <si>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</si>
  <si>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Щит накладний</t>
  </si>
  <si>
    <t>автомат 25А 1ф</t>
  </si>
  <si>
    <t>Профіль Braz Line 20х10х1,5 мм анодоване срібло 2 м</t>
  </si>
  <si>
    <t>Клей універсальний монтажний Lacrysil Сумасшедшая липучка 0,245 кг</t>
  </si>
  <si>
    <t>Фарбування стін (за 2 рази + грунт) ral 7040</t>
  </si>
  <si>
    <t>Фарба інтер'єрна акрилова  RAL 7040</t>
  </si>
  <si>
    <t xml:space="preserve">Фарбування стін (за 2 рази + грунт) ral 3020 </t>
  </si>
  <si>
    <t xml:space="preserve">Монтаж серцевини замка двері </t>
  </si>
  <si>
    <t>замок для скляних дверей</t>
  </si>
  <si>
    <t>Сейф</t>
  </si>
  <si>
    <t>Анкер розпірний з болтом 10х80 EU 10x80 мм</t>
  </si>
  <si>
    <t xml:space="preserve">Монтаж ПВХ плінтуса на саморізи </t>
  </si>
  <si>
    <t>Плінтус ПВХ TIS горіх 18х56х2500 мм</t>
  </si>
  <si>
    <t>мп</t>
  </si>
  <si>
    <t>Комплект з'єднувачів TIS горіх</t>
  </si>
  <si>
    <t>комп</t>
  </si>
  <si>
    <t>Комплект куточків внутрішніх TIS горіх</t>
  </si>
  <si>
    <t>Комплект куточків зовнішніх TIS горіх</t>
  </si>
  <si>
    <t>Комплект заглушок TIS горіх</t>
  </si>
  <si>
    <t>Саморіз по металу 3.5x25 мм 100 шт Expert Fix</t>
  </si>
  <si>
    <t>уп</t>
  </si>
  <si>
    <t>Монтаж подвійного столу для девайсів 1250мм</t>
  </si>
  <si>
    <t>Монтаж модуля настінного сітка 1800*100*100 мм</t>
  </si>
  <si>
    <t>Монтаж та зборка стелажа металевого 1900*900*450</t>
  </si>
  <si>
    <t>Монтаж стола</t>
  </si>
  <si>
    <t>Монтаж шафи 680*600*2800</t>
  </si>
  <si>
    <t xml:space="preserve"> Автомати 16а</t>
  </si>
  <si>
    <t xml:space="preserve">автомат 32а </t>
  </si>
  <si>
    <t xml:space="preserve">Демонтаж плінтуса </t>
  </si>
  <si>
    <t>Монтаж и сборка ЩР  (до 6 мод)</t>
  </si>
  <si>
    <t>Перекомутація існуючого щитка</t>
  </si>
  <si>
    <t>диф.автомат 25</t>
  </si>
  <si>
    <t>Найменування будови та її адреса : Відкриття нової ТТ VODAFONE за адресою:  м.Кам'янець-Подільский, вул.Соборна ,19</t>
  </si>
  <si>
    <t>Штробління підлоги з заробленням підлоги</t>
  </si>
  <si>
    <t>Шпаклювання відкосів(шпаклювання старт +фініш, 2-х разове грунтовання і шліфування)</t>
  </si>
  <si>
    <t>Шпаклівка SEMIN</t>
  </si>
  <si>
    <t xml:space="preserve">Фарбування відкосів ВЭ фарбою (за 2 рази + грунт) </t>
  </si>
  <si>
    <t>Фарба інтер'єрна акрилова водоемульсійна  RAL 7040</t>
  </si>
  <si>
    <t>Фарбування дерев'янної двері  ral 7045</t>
  </si>
  <si>
    <t>Фарба інтер'єрна акрилова  RAL 7045</t>
  </si>
  <si>
    <t>Монтаж та збірка стелажа універсального 1200*1000*700, 5 полок з рещітками</t>
  </si>
  <si>
    <t>Монтаж та збірка стелажа універсального кутового 1200*350*700, 2 ряда крючків, 3 полки (кутовий), 5 полок</t>
  </si>
  <si>
    <t>Кріплення анкерами сейфа маленького /металлевої шкафи до полу(стіни)</t>
  </si>
  <si>
    <t>обігрівач Білюкс</t>
  </si>
  <si>
    <t>Монтаж обігрівача з підключенням</t>
  </si>
  <si>
    <t>Встановлення накладних освітлювальних приборів</t>
  </si>
  <si>
    <t>Люстра підвісна Light House LS-14647-6 BK Чорний</t>
  </si>
  <si>
    <t>Світильник світлодіодний Victoria Lighting 18 Вт</t>
  </si>
  <si>
    <t>Штроблення під кабель стіни</t>
  </si>
  <si>
    <t>стелаж</t>
  </si>
  <si>
    <t>Монтаж профілю під лед стрічку</t>
  </si>
  <si>
    <t>Профіль алюмінієвий Светкомплект кутовий анодований ЛПУ 17x17 мм 200 см</t>
  </si>
  <si>
    <t>Двосторонній скотч</t>
  </si>
  <si>
    <t>Монтаж Лед стрічки</t>
  </si>
  <si>
    <t>Стрічка світлодіодна IEK LSR-3528W120 9.6 Вт IP20 12 В холодний</t>
  </si>
  <si>
    <t>Конектор IEK IP20 LSCON8-MONO-213-03 3 шт./уп. 8 мм (15см-роз'єм)</t>
  </si>
  <si>
    <t>Монтаж транформаторів (драйвера)</t>
  </si>
  <si>
    <t>Вилка електрична кутова Makel із заземленням 250В 16А ABS-пластик білий</t>
  </si>
  <si>
    <t>Вимикач для бра 129 250В білий</t>
  </si>
  <si>
    <t>Перетворювач напруги Светкомплект 12 В 40 Вт IP20 S-40-12 (S-40-12)</t>
  </si>
  <si>
    <t>кронштейн</t>
  </si>
  <si>
    <t>Фасад будівлі</t>
  </si>
  <si>
    <t>Вивіска всередені приміщення</t>
  </si>
  <si>
    <t>блоки живлення</t>
  </si>
  <si>
    <t>Монтаж вивіски та підключення (композитна накладка)</t>
  </si>
  <si>
    <t>м2</t>
  </si>
  <si>
    <t>Проведення ТО лайтбоксів (заміна блоку,герметезація швів тощо) за необхідністю</t>
  </si>
  <si>
    <t>Брендування вікон</t>
  </si>
  <si>
    <t xml:space="preserve">Фарба інтер'єрна акрилова </t>
  </si>
  <si>
    <t>Фарбування стін (за 2 рази + грунт) з градіентом червоного та фіолетового</t>
  </si>
  <si>
    <t>Монтаж лайт боксів 600*600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</si>
</sst>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sz val="10"/>
      <color rgb="FFFF0000"/>
      <name val="Calibri"/>
      <family val="2"/>
      <charset val="204"/>
      <scheme val="minor"/>
    </font>
    <font>
      <b/>
      <sz val="10"/>
      <name val="Calibri"/>
      <family val="2"/>
      <charset val="204"/>
      <scheme val="minor"/>
    </font>
    <font>
      <sz val="10"/>
      <name val="Arial"/>
      <family val="2"/>
    </font>
    <font>
      <b/>
      <sz val="11"/>
      <color rgb="FF00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5" fillId="0" borderId="0">
      <protection locked="0"/>
    </xf>
    <xf numFmtId="0" fontId="45" fillId="0" borderId="0"/>
    <xf numFmtId="0" fontId="58" fillId="0" borderId="0"/>
  </cellStyleXfs>
  <cellXfs count="243">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left"/>
    </xf>
    <xf numFmtId="49" fontId="44" fillId="3" borderId="1" xfId="49" applyNumberFormat="1" applyFont="1" applyFill="1" applyBorder="1" applyAlignment="1" applyProtection="1">
      <alignment horizontal="left" wrapText="1"/>
      <protection locked="0"/>
    </xf>
    <xf numFmtId="0" fontId="43" fillId="0" borderId="0" xfId="0" applyFont="1"/>
    <xf numFmtId="0" fontId="46" fillId="2" borderId="1" xfId="20" applyFont="1" applyFill="1" applyBorder="1" applyAlignment="1" applyProtection="1">
      <alignment horizontal="left" wrapText="1"/>
    </xf>
    <xf numFmtId="0" fontId="52" fillId="2" borderId="1" xfId="20" applyFont="1" applyFill="1" applyBorder="1" applyAlignment="1" applyProtection="1">
      <alignment horizontal="left" wrapText="1"/>
    </xf>
    <xf numFmtId="0" fontId="48" fillId="3" borderId="1" xfId="49" applyFont="1" applyFill="1" applyBorder="1" applyAlignment="1">
      <alignment horizontal="left" wrapText="1"/>
    </xf>
    <xf numFmtId="0" fontId="54" fillId="3" borderId="1" xfId="49" applyFont="1" applyFill="1" applyBorder="1" applyAlignment="1">
      <alignment horizontal="left" wrapText="1"/>
    </xf>
    <xf numFmtId="0" fontId="44" fillId="3" borderId="1" xfId="49" applyFont="1" applyFill="1" applyBorder="1" applyAlignment="1">
      <alignment horizontal="center" vertical="center" wrapText="1"/>
    </xf>
    <xf numFmtId="1" fontId="44" fillId="3" borderId="1" xfId="49" applyNumberFormat="1" applyFont="1" applyFill="1" applyBorder="1" applyAlignment="1">
      <alignment horizontal="center" vertical="center"/>
    </xf>
    <xf numFmtId="0" fontId="43" fillId="0" borderId="0" xfId="0" applyFont="1" applyAlignment="1">
      <alignment horizontal="center" vertical="center"/>
    </xf>
    <xf numFmtId="49" fontId="52" fillId="2" borderId="1" xfId="49" applyNumberFormat="1" applyFont="1" applyFill="1" applyBorder="1" applyAlignment="1" applyProtection="1">
      <alignment horizontal="center" vertical="center" wrapText="1"/>
      <protection locked="0"/>
    </xf>
    <xf numFmtId="4" fontId="52" fillId="2" borderId="1" xfId="49" applyNumberFormat="1" applyFont="1" applyFill="1" applyBorder="1" applyAlignment="1">
      <alignment horizontal="center" vertical="center"/>
    </xf>
    <xf numFmtId="0" fontId="48" fillId="3" borderId="1" xfId="49" applyFont="1" applyFill="1" applyBorder="1" applyAlignment="1">
      <alignment horizontal="center" vertical="center" wrapText="1"/>
    </xf>
    <xf numFmtId="4" fontId="48" fillId="3" borderId="1" xfId="49" applyNumberFormat="1" applyFont="1" applyFill="1" applyBorder="1" applyAlignment="1">
      <alignment horizontal="center" vertical="center"/>
    </xf>
    <xf numFmtId="4" fontId="48" fillId="3" borderId="1" xfId="49" applyNumberFormat="1" applyFont="1" applyFill="1" applyBorder="1" applyAlignment="1">
      <alignment horizontal="center" vertical="center" wrapText="1"/>
    </xf>
    <xf numFmtId="49" fontId="46" fillId="2" borderId="1" xfId="49" applyNumberFormat="1" applyFont="1" applyFill="1" applyBorder="1" applyAlignment="1" applyProtection="1">
      <alignment horizontal="center" vertical="center" wrapText="1"/>
      <protection locked="0"/>
    </xf>
    <xf numFmtId="4" fontId="46" fillId="2" borderId="1" xfId="49" applyNumberFormat="1" applyFont="1" applyFill="1" applyBorder="1" applyAlignment="1">
      <alignment horizontal="center" vertical="center"/>
    </xf>
    <xf numFmtId="4" fontId="46" fillId="2" borderId="1" xfId="49" applyNumberFormat="1" applyFont="1" applyFill="1" applyBorder="1" applyAlignment="1">
      <alignment horizontal="center" vertical="center" wrapText="1"/>
    </xf>
    <xf numFmtId="4" fontId="44" fillId="3" borderId="1" xfId="49" applyNumberFormat="1" applyFont="1" applyFill="1" applyBorder="1" applyAlignment="1">
      <alignment horizontal="center" vertical="center"/>
    </xf>
    <xf numFmtId="4" fontId="44" fillId="3" borderId="1" xfId="49" applyNumberFormat="1" applyFont="1" applyFill="1" applyBorder="1" applyAlignment="1">
      <alignment horizontal="center" vertical="center" wrapText="1"/>
    </xf>
    <xf numFmtId="49" fontId="44" fillId="3" borderId="1" xfId="49" applyNumberFormat="1" applyFont="1" applyFill="1" applyBorder="1" applyAlignment="1" applyProtection="1">
      <alignment horizontal="center" vertical="center" wrapText="1"/>
      <protection locked="0"/>
    </xf>
    <xf numFmtId="0" fontId="52" fillId="2" borderId="1" xfId="29" applyFont="1" applyFill="1" applyBorder="1" applyAlignment="1" applyProtection="1">
      <alignment horizontal="center" vertical="center" wrapText="1"/>
    </xf>
    <xf numFmtId="0" fontId="46" fillId="2" borderId="1" xfId="29" applyFont="1" applyFill="1" applyBorder="1" applyAlignment="1" applyProtection="1">
      <alignment horizontal="center" vertical="center" wrapText="1"/>
    </xf>
    <xf numFmtId="0" fontId="47" fillId="3" borderId="1" xfId="49" applyFont="1" applyFill="1" applyBorder="1" applyAlignment="1">
      <alignment horizontal="center" wrapText="1"/>
    </xf>
    <xf numFmtId="0" fontId="47" fillId="3" borderId="1" xfId="49" applyFont="1" applyFill="1" applyBorder="1" applyAlignment="1">
      <alignment horizontal="left"/>
    </xf>
    <xf numFmtId="0" fontId="47" fillId="3" borderId="1" xfId="49" applyFont="1" applyFill="1" applyBorder="1" applyAlignment="1">
      <alignment horizontal="left" wrapText="1"/>
    </xf>
    <xf numFmtId="4" fontId="47" fillId="3" borderId="1" xfId="49" applyNumberFormat="1" applyFont="1" applyFill="1" applyBorder="1" applyAlignment="1">
      <alignment horizontal="left" wrapText="1"/>
    </xf>
    <xf numFmtId="1" fontId="48" fillId="0" borderId="1" xfId="49" applyNumberFormat="1" applyFont="1" applyFill="1" applyBorder="1" applyAlignment="1">
      <alignment horizontal="center" vertical="center"/>
    </xf>
    <xf numFmtId="166" fontId="50" fillId="0" borderId="1" xfId="9" applyNumberFormat="1" applyFont="1" applyFill="1" applyBorder="1" applyAlignment="1" applyProtection="1">
      <alignment horizontal="center" vertical="center" wrapText="1"/>
      <protection locked="0"/>
    </xf>
    <xf numFmtId="0" fontId="43" fillId="0" borderId="0" xfId="0" applyFont="1" applyFill="1"/>
    <xf numFmtId="166" fontId="48" fillId="0" borderId="1" xfId="0" applyNumberFormat="1" applyFont="1" applyFill="1" applyBorder="1" applyAlignment="1">
      <alignment horizontal="center" vertical="center"/>
    </xf>
    <xf numFmtId="0" fontId="48" fillId="0" borderId="1" xfId="49" applyFont="1" applyFill="1" applyBorder="1" applyAlignment="1">
      <alignment horizontal="left" vertical="center" wrapText="1"/>
    </xf>
    <xf numFmtId="166" fontId="48" fillId="0" borderId="1" xfId="49" applyNumberFormat="1" applyFont="1" applyFill="1" applyBorder="1" applyAlignment="1">
      <alignment horizontal="center" vertical="center"/>
    </xf>
    <xf numFmtId="0" fontId="48" fillId="0" borderId="16" xfId="0" applyFont="1" applyFill="1" applyBorder="1" applyAlignment="1">
      <alignment horizontal="center" vertical="center"/>
    </xf>
    <xf numFmtId="166" fontId="55" fillId="0" borderId="1" xfId="0" applyNumberFormat="1" applyFont="1" applyFill="1" applyBorder="1" applyAlignment="1">
      <alignment horizontal="left" vertical="center" wrapText="1"/>
    </xf>
    <xf numFmtId="0" fontId="50" fillId="0" borderId="0" xfId="0" applyFont="1" applyFill="1" applyAlignment="1">
      <alignment horizontal="left" vertical="center"/>
    </xf>
    <xf numFmtId="0" fontId="0" fillId="0" borderId="0" xfId="0" applyFill="1"/>
    <xf numFmtId="0" fontId="43" fillId="2" borderId="0" xfId="60" applyFont="1" applyFill="1" applyAlignment="1">
      <alignment horizontal="left" vertical="top"/>
    </xf>
    <xf numFmtId="1" fontId="43" fillId="0" borderId="1" xfId="60" applyNumberFormat="1" applyFont="1" applyFill="1" applyBorder="1" applyAlignment="1">
      <alignment horizontal="left" vertical="top"/>
    </xf>
    <xf numFmtId="166" fontId="60" fillId="0" borderId="1" xfId="9" applyNumberFormat="1" applyFont="1" applyFill="1" applyBorder="1" applyAlignment="1" applyProtection="1">
      <alignment horizontal="center" vertical="center" wrapText="1"/>
      <protection locked="0"/>
    </xf>
    <xf numFmtId="166" fontId="52" fillId="0" borderId="1" xfId="49" applyNumberFormat="1" applyFont="1" applyFill="1" applyBorder="1" applyAlignment="1">
      <alignment horizontal="center" vertical="center"/>
    </xf>
    <xf numFmtId="0" fontId="49" fillId="0" borderId="1" xfId="0" applyFont="1" applyFill="1" applyBorder="1" applyAlignment="1">
      <alignment horizontal="left"/>
    </xf>
    <xf numFmtId="0" fontId="49" fillId="0" borderId="1" xfId="0" applyFont="1" applyBorder="1" applyAlignment="1">
      <alignment horizontal="center" vertical="center"/>
    </xf>
    <xf numFmtId="0" fontId="1" fillId="0" borderId="1" xfId="0" applyFont="1" applyBorder="1" applyAlignment="1">
      <alignment horizontal="left"/>
    </xf>
    <xf numFmtId="4" fontId="49" fillId="2" borderId="1" xfId="49" applyNumberFormat="1" applyFont="1" applyFill="1" applyBorder="1" applyAlignment="1">
      <alignment horizontal="center" vertical="center"/>
    </xf>
    <xf numFmtId="0" fontId="57" fillId="2" borderId="1" xfId="49" applyFont="1" applyFill="1" applyBorder="1" applyAlignment="1">
      <alignment horizontal="left" wrapText="1"/>
    </xf>
    <xf numFmtId="0" fontId="57" fillId="2" borderId="1" xfId="49" applyFont="1" applyFill="1" applyBorder="1" applyAlignment="1">
      <alignment horizontal="center" vertical="center" wrapText="1"/>
    </xf>
    <xf numFmtId="166" fontId="49" fillId="2" borderId="1" xfId="49" applyNumberFormat="1" applyFont="1" applyFill="1" applyBorder="1" applyAlignment="1">
      <alignment horizontal="center" vertical="center"/>
    </xf>
    <xf numFmtId="166" fontId="57" fillId="2" borderId="1" xfId="49" applyNumberFormat="1" applyFont="1" applyFill="1" applyBorder="1" applyAlignment="1">
      <alignment horizontal="center" vertical="center"/>
    </xf>
    <xf numFmtId="4" fontId="49" fillId="2" borderId="1" xfId="49" applyNumberFormat="1" applyFont="1" applyFill="1" applyBorder="1" applyAlignment="1">
      <alignment horizontal="left" wrapText="1"/>
    </xf>
    <xf numFmtId="4" fontId="49" fillId="2" borderId="1" xfId="49" applyNumberFormat="1" applyFont="1" applyFill="1" applyBorder="1" applyAlignment="1">
      <alignment horizontal="left"/>
    </xf>
    <xf numFmtId="4" fontId="57" fillId="2" borderId="1" xfId="49" applyNumberFormat="1" applyFont="1" applyFill="1" applyBorder="1" applyAlignment="1">
      <alignment horizontal="center" vertical="center"/>
    </xf>
    <xf numFmtId="0" fontId="57" fillId="2" borderId="1" xfId="29" applyFont="1" applyFill="1" applyBorder="1" applyAlignment="1">
      <alignment horizontal="left" wrapText="1"/>
    </xf>
    <xf numFmtId="10" fontId="57" fillId="2" borderId="1" xfId="49" applyNumberFormat="1" applyFont="1" applyFill="1" applyBorder="1" applyAlignment="1">
      <alignment horizontal="center" vertical="center" wrapText="1"/>
    </xf>
    <xf numFmtId="9" fontId="57" fillId="2" borderId="1" xfId="49" applyNumberFormat="1" applyFont="1" applyFill="1" applyBorder="1" applyAlignment="1">
      <alignment horizontal="center" vertical="center" wrapText="1"/>
    </xf>
    <xf numFmtId="0" fontId="57" fillId="2" borderId="1" xfId="49" applyFont="1" applyFill="1" applyBorder="1" applyAlignment="1">
      <alignment horizontal="left"/>
    </xf>
    <xf numFmtId="0" fontId="49" fillId="2" borderId="1" xfId="49" applyFont="1" applyFill="1" applyBorder="1" applyAlignment="1">
      <alignment horizontal="center" vertical="center"/>
    </xf>
    <xf numFmtId="0" fontId="49" fillId="2" borderId="1" xfId="49" applyFont="1" applyFill="1" applyBorder="1" applyAlignment="1">
      <alignment horizontal="left"/>
    </xf>
    <xf numFmtId="166" fontId="50" fillId="4" borderId="1" xfId="9" applyNumberFormat="1" applyFont="1" applyFill="1" applyBorder="1" applyAlignment="1">
      <alignment horizontal="center" vertical="center"/>
    </xf>
    <xf numFmtId="0" fontId="46" fillId="2" borderId="1" xfId="20" applyFont="1" applyFill="1" applyBorder="1" applyAlignment="1" applyProtection="1">
      <alignment horizontal="left" vertical="center" wrapText="1"/>
    </xf>
    <xf numFmtId="0" fontId="61" fillId="0" borderId="0" xfId="49" applyFont="1" applyAlignment="1">
      <alignment horizontal="left" vertical="top"/>
    </xf>
    <xf numFmtId="166" fontId="61" fillId="0" borderId="0" xfId="49" applyNumberFormat="1" applyFont="1" applyAlignment="1">
      <alignment horizontal="center" vertical="center"/>
    </xf>
    <xf numFmtId="166" fontId="56" fillId="4" borderId="0" xfId="0" applyNumberFormat="1" applyFont="1" applyFill="1" applyAlignment="1">
      <alignment horizontal="center" vertical="center" wrapText="1"/>
    </xf>
    <xf numFmtId="1" fontId="47" fillId="0" borderId="0" xfId="49" applyNumberFormat="1" applyFont="1" applyFill="1" applyBorder="1" applyAlignment="1"/>
    <xf numFmtId="0" fontId="62" fillId="0" borderId="0" xfId="0" applyFont="1" applyAlignment="1">
      <alignment vertical="center"/>
    </xf>
    <xf numFmtId="0" fontId="47" fillId="0" borderId="0" xfId="49" applyFont="1" applyFill="1" applyBorder="1" applyAlignment="1">
      <alignment horizontal="left" vertical="center" wrapText="1"/>
    </xf>
    <xf numFmtId="166" fontId="47" fillId="0" borderId="0" xfId="49" applyNumberFormat="1" applyFont="1" applyFill="1" applyBorder="1" applyAlignment="1">
      <alignment horizontal="center" vertical="center" wrapText="1"/>
    </xf>
    <xf numFmtId="0" fontId="47" fillId="0" borderId="0" xfId="49" applyFont="1" applyFill="1" applyAlignment="1">
      <alignment horizontal="left" vertical="top"/>
    </xf>
    <xf numFmtId="0" fontId="46" fillId="0" borderId="0" xfId="0" applyFont="1" applyAlignment="1">
      <alignment horizontal="left" vertical="top" wrapText="1"/>
    </xf>
    <xf numFmtId="166" fontId="47" fillId="0" borderId="0" xfId="49" applyNumberFormat="1" applyFont="1" applyAlignment="1">
      <alignment horizontal="center" vertical="center"/>
    </xf>
    <xf numFmtId="0" fontId="46" fillId="2" borderId="1" xfId="49" applyFont="1" applyFill="1" applyBorder="1" applyAlignment="1">
      <alignment horizontal="left" wrapText="1"/>
    </xf>
    <xf numFmtId="49" fontId="50" fillId="4" borderId="1" xfId="49" applyNumberFormat="1" applyFont="1" applyFill="1" applyBorder="1" applyAlignment="1" applyProtection="1">
      <alignment horizontal="left" vertical="center" wrapText="1"/>
      <protection locked="0"/>
    </xf>
    <xf numFmtId="49" fontId="50" fillId="4" borderId="1" xfId="49" applyNumberFormat="1" applyFont="1" applyFill="1" applyBorder="1" applyAlignment="1" applyProtection="1">
      <alignment horizontal="center" vertical="center" wrapText="1"/>
      <protection locked="0"/>
    </xf>
    <xf numFmtId="2" fontId="50"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vertical="center" wrapText="1"/>
    </xf>
    <xf numFmtId="0" fontId="48" fillId="4" borderId="1" xfId="49" applyFont="1" applyFill="1" applyBorder="1" applyAlignment="1">
      <alignment horizontal="center" vertical="center" wrapText="1"/>
    </xf>
    <xf numFmtId="166" fontId="48" fillId="4" borderId="1" xfId="49" applyNumberFormat="1" applyFont="1" applyFill="1" applyBorder="1" applyAlignment="1">
      <alignment horizontal="center" vertical="center"/>
    </xf>
    <xf numFmtId="166" fontId="48" fillId="4" borderId="1" xfId="0" applyNumberFormat="1" applyFont="1" applyFill="1" applyBorder="1" applyAlignment="1">
      <alignment horizontal="center" vertical="center"/>
    </xf>
    <xf numFmtId="4" fontId="50" fillId="4" borderId="1" xfId="49" applyNumberFormat="1" applyFont="1" applyFill="1" applyBorder="1" applyAlignment="1">
      <alignment horizontal="center" vertical="center" wrapText="1"/>
    </xf>
    <xf numFmtId="49" fontId="48" fillId="4" borderId="1" xfId="49" applyNumberFormat="1" applyFont="1" applyFill="1" applyBorder="1" applyAlignment="1" applyProtection="1">
      <alignment horizontal="left" wrapText="1"/>
      <protection locked="0"/>
    </xf>
    <xf numFmtId="49" fontId="48"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wrapText="1"/>
    </xf>
    <xf numFmtId="166" fontId="48" fillId="4" borderId="1" xfId="49" applyNumberFormat="1" applyFont="1" applyFill="1" applyBorder="1" applyAlignment="1">
      <alignment horizontal="center" vertical="center" wrapText="1"/>
    </xf>
    <xf numFmtId="4" fontId="48" fillId="4" borderId="1" xfId="49" applyNumberFormat="1" applyFont="1" applyFill="1" applyBorder="1" applyAlignment="1">
      <alignment horizontal="center" vertical="center"/>
    </xf>
    <xf numFmtId="0" fontId="48" fillId="4" borderId="1" xfId="49" applyFont="1" applyFill="1" applyBorder="1" applyAlignment="1">
      <alignment horizontal="left" wrapText="1"/>
    </xf>
    <xf numFmtId="9" fontId="50" fillId="4" borderId="1" xfId="49" applyNumberFormat="1" applyFont="1" applyFill="1" applyBorder="1" applyAlignment="1">
      <alignment horizontal="center" vertical="center" wrapText="1"/>
    </xf>
    <xf numFmtId="166" fontId="50" fillId="4" borderId="1" xfId="49" applyNumberFormat="1" applyFont="1" applyFill="1" applyBorder="1" applyAlignment="1">
      <alignment horizontal="center" vertical="center"/>
    </xf>
    <xf numFmtId="166" fontId="50" fillId="4" borderId="1" xfId="49" applyNumberFormat="1" applyFont="1" applyFill="1" applyBorder="1" applyAlignment="1">
      <alignment horizontal="center" vertical="center" wrapText="1"/>
    </xf>
    <xf numFmtId="0" fontId="48" fillId="4" borderId="1" xfId="20" applyFont="1" applyFill="1" applyBorder="1" applyAlignment="1" applyProtection="1">
      <alignment horizontal="left" vertical="center" wrapText="1"/>
    </xf>
    <xf numFmtId="0" fontId="48" fillId="4" borderId="1" xfId="29" applyFont="1" applyFill="1" applyBorder="1" applyAlignment="1" applyProtection="1">
      <alignment horizontal="center" vertical="center" wrapText="1"/>
    </xf>
    <xf numFmtId="166" fontId="50" fillId="4" borderId="1" xfId="9" applyNumberFormat="1" applyFont="1" applyFill="1" applyBorder="1" applyAlignment="1" applyProtection="1">
      <alignment horizontal="center" vertical="center" wrapText="1"/>
      <protection locked="0"/>
    </xf>
    <xf numFmtId="0" fontId="48" fillId="4" borderId="1" xfId="49" applyFont="1" applyFill="1" applyBorder="1" applyAlignment="1">
      <alignment horizontal="left" vertical="center" wrapText="1"/>
    </xf>
    <xf numFmtId="0" fontId="50" fillId="4" borderId="1" xfId="49" applyFont="1" applyFill="1" applyBorder="1" applyAlignment="1">
      <alignment horizontal="center" vertical="center" wrapText="1"/>
    </xf>
    <xf numFmtId="0" fontId="50" fillId="4" borderId="1" xfId="20" applyFont="1" applyFill="1" applyBorder="1" applyAlignment="1" applyProtection="1">
      <alignment horizontal="left" vertical="center" wrapText="1"/>
    </xf>
    <xf numFmtId="0" fontId="50" fillId="4" borderId="1" xfId="29" applyFont="1" applyFill="1" applyBorder="1" applyAlignment="1" applyProtection="1">
      <alignment horizontal="center" vertical="center" wrapText="1"/>
    </xf>
    <xf numFmtId="49" fontId="48" fillId="4" borderId="1" xfId="49" applyNumberFormat="1" applyFont="1" applyFill="1" applyBorder="1" applyAlignment="1" applyProtection="1">
      <alignment horizontal="left" vertical="center" wrapText="1"/>
      <protection locked="0"/>
    </xf>
    <xf numFmtId="0" fontId="50" fillId="4" borderId="1" xfId="0" applyFont="1" applyFill="1" applyBorder="1" applyAlignment="1">
      <alignment horizontal="left" vertical="center" wrapText="1"/>
    </xf>
    <xf numFmtId="0" fontId="50" fillId="4" borderId="1" xfId="0" applyFont="1" applyFill="1" applyBorder="1" applyAlignment="1">
      <alignment vertical="center"/>
    </xf>
    <xf numFmtId="0" fontId="53" fillId="4" borderId="1" xfId="49" applyFont="1" applyFill="1" applyBorder="1" applyAlignment="1">
      <alignment horizontal="center" vertical="center" wrapText="1"/>
    </xf>
    <xf numFmtId="166" fontId="53" fillId="4" borderId="1" xfId="49" applyNumberFormat="1" applyFont="1" applyFill="1" applyBorder="1" applyAlignment="1">
      <alignment horizontal="center" vertical="center" wrapText="1"/>
    </xf>
    <xf numFmtId="0" fontId="50" fillId="4" borderId="1" xfId="9" applyFont="1" applyFill="1" applyBorder="1" applyAlignment="1">
      <alignment horizontal="left" wrapText="1"/>
    </xf>
    <xf numFmtId="0" fontId="50" fillId="4" borderId="1" xfId="9" applyFont="1" applyFill="1" applyBorder="1" applyAlignment="1">
      <alignment horizontal="center" vertical="center" wrapText="1"/>
    </xf>
    <xf numFmtId="0" fontId="53" fillId="4" borderId="1" xfId="49" applyFont="1" applyFill="1" applyBorder="1" applyAlignment="1">
      <alignment horizontal="left" vertical="center" wrapText="1"/>
    </xf>
    <xf numFmtId="49" fontId="50" fillId="4" borderId="1" xfId="49" applyNumberFormat="1" applyFont="1" applyFill="1" applyBorder="1" applyAlignment="1" applyProtection="1">
      <alignment horizontal="left" vertical="top" wrapText="1"/>
      <protection locked="0"/>
    </xf>
    <xf numFmtId="166" fontId="48" fillId="4" borderId="1" xfId="0" applyNumberFormat="1" applyFont="1" applyFill="1" applyBorder="1" applyAlignment="1">
      <alignment horizontal="left" vertical="center"/>
    </xf>
    <xf numFmtId="166" fontId="50" fillId="4" borderId="1" xfId="0" applyNumberFormat="1" applyFont="1" applyFill="1" applyBorder="1" applyAlignment="1">
      <alignment horizontal="center" vertical="center"/>
    </xf>
    <xf numFmtId="0" fontId="50" fillId="4" borderId="1" xfId="0" applyFont="1" applyFill="1" applyBorder="1" applyAlignment="1">
      <alignment horizontal="center" vertical="center"/>
    </xf>
    <xf numFmtId="0" fontId="50" fillId="4" borderId="1" xfId="0" applyFont="1" applyFill="1" applyBorder="1" applyAlignment="1">
      <alignment vertical="center" wrapText="1"/>
    </xf>
    <xf numFmtId="0" fontId="50" fillId="4" borderId="1" xfId="49" applyFont="1" applyFill="1" applyBorder="1" applyAlignment="1">
      <alignment horizontal="left" vertical="center" wrapText="1"/>
    </xf>
    <xf numFmtId="0" fontId="50" fillId="4" borderId="1" xfId="49" applyFont="1" applyFill="1" applyBorder="1" applyAlignment="1">
      <alignment horizontal="left" wrapText="1"/>
    </xf>
    <xf numFmtId="0" fontId="50" fillId="4" borderId="1" xfId="0" applyFont="1" applyFill="1" applyBorder="1" applyAlignment="1">
      <alignment wrapText="1"/>
    </xf>
    <xf numFmtId="0" fontId="48" fillId="4" borderId="16" xfId="0" applyFont="1" applyFill="1" applyBorder="1" applyAlignment="1">
      <alignment horizontal="center" vertical="center"/>
    </xf>
    <xf numFmtId="166" fontId="48" fillId="4" borderId="16" xfId="0" applyNumberFormat="1" applyFont="1" applyFill="1" applyBorder="1" applyAlignment="1">
      <alignment horizontal="center" vertical="center"/>
    </xf>
    <xf numFmtId="166" fontId="55" fillId="4" borderId="1" xfId="0" applyNumberFormat="1" applyFont="1" applyFill="1" applyBorder="1" applyAlignment="1">
      <alignment horizontal="left" vertical="center" wrapText="1"/>
    </xf>
    <xf numFmtId="0" fontId="51" fillId="4" borderId="1" xfId="0" applyFont="1" applyFill="1" applyBorder="1" applyAlignment="1">
      <alignment vertical="center" wrapText="1"/>
    </xf>
    <xf numFmtId="0" fontId="48" fillId="4" borderId="1" xfId="0" applyFont="1" applyFill="1" applyBorder="1" applyAlignment="1">
      <alignment vertical="center" wrapText="1"/>
    </xf>
    <xf numFmtId="0" fontId="50" fillId="4" borderId="1" xfId="6" applyFont="1" applyFill="1" applyBorder="1" applyAlignment="1">
      <alignment horizontal="left"/>
    </xf>
    <xf numFmtId="49" fontId="50" fillId="4" borderId="1" xfId="9" applyNumberFormat="1" applyFont="1" applyFill="1" applyBorder="1" applyAlignment="1" applyProtection="1">
      <alignment horizontal="center" vertical="center" wrapText="1"/>
      <protection locked="0"/>
    </xf>
    <xf numFmtId="166" fontId="50" fillId="4" borderId="1" xfId="0" applyNumberFormat="1" applyFont="1" applyFill="1" applyBorder="1" applyAlignment="1">
      <alignment horizontal="left" vertical="center"/>
    </xf>
    <xf numFmtId="166" fontId="48" fillId="4" borderId="1" xfId="0" applyNumberFormat="1" applyFont="1" applyFill="1" applyBorder="1" applyAlignment="1">
      <alignment horizontal="left" vertical="center" wrapText="1"/>
    </xf>
    <xf numFmtId="0" fontId="48" fillId="4" borderId="1" xfId="0" applyFont="1" applyFill="1" applyBorder="1" applyAlignment="1">
      <alignment horizontal="center" vertical="center"/>
    </xf>
    <xf numFmtId="0" fontId="55" fillId="4" borderId="1" xfId="0" applyFont="1" applyFill="1" applyBorder="1" applyAlignment="1">
      <alignment vertical="center" wrapText="1"/>
    </xf>
    <xf numFmtId="0" fontId="55" fillId="4" borderId="1" xfId="0" applyFont="1" applyFill="1" applyBorder="1" applyAlignment="1">
      <alignment horizontal="center" vertical="center"/>
    </xf>
    <xf numFmtId="166" fontId="48" fillId="4" borderId="1" xfId="49" applyNumberFormat="1" applyFont="1" applyFill="1" applyBorder="1" applyAlignment="1" applyProtection="1">
      <alignment horizontal="center" vertical="center" wrapText="1"/>
      <protection locked="0"/>
    </xf>
    <xf numFmtId="0" fontId="50" fillId="4" borderId="1" xfId="49" applyFont="1" applyFill="1" applyBorder="1" applyAlignment="1">
      <alignment horizontal="left" vertical="center"/>
    </xf>
    <xf numFmtId="0" fontId="50" fillId="4" borderId="1" xfId="49" applyFont="1" applyFill="1" applyBorder="1" applyAlignment="1">
      <alignment horizontal="center" vertical="center"/>
    </xf>
    <xf numFmtId="4" fontId="43" fillId="0" borderId="0" xfId="0" applyNumberFormat="1" applyFont="1"/>
    <xf numFmtId="2" fontId="50" fillId="4" borderId="1" xfId="0" applyNumberFormat="1" applyFont="1" applyFill="1" applyBorder="1" applyAlignment="1">
      <alignment horizontal="center" vertical="center" wrapText="1"/>
    </xf>
    <xf numFmtId="4" fontId="48" fillId="4" borderId="1" xfId="49" applyNumberFormat="1" applyFont="1" applyFill="1" applyBorder="1" applyAlignment="1">
      <alignment horizontal="center" vertical="center" wrapText="1"/>
    </xf>
    <xf numFmtId="0" fontId="59" fillId="0" borderId="0" xfId="0" applyFont="1" applyFill="1" applyAlignment="1">
      <alignment horizontal="left" vertical="center"/>
    </xf>
    <xf numFmtId="0" fontId="46" fillId="4" borderId="1" xfId="29" applyFont="1" applyFill="1" applyBorder="1" applyAlignment="1" applyProtection="1">
      <alignment horizontal="center" vertical="center" wrapText="1"/>
    </xf>
    <xf numFmtId="4" fontId="46" fillId="4" borderId="1" xfId="49" applyNumberFormat="1" applyFont="1" applyFill="1" applyBorder="1" applyAlignment="1">
      <alignment horizontal="center" vertical="center" wrapText="1"/>
    </xf>
    <xf numFmtId="0" fontId="46" fillId="4" borderId="1" xfId="20" applyFont="1" applyFill="1" applyBorder="1" applyAlignment="1" applyProtection="1">
      <alignment horizontal="left" wrapText="1"/>
    </xf>
    <xf numFmtId="49" fontId="46" fillId="4" borderId="1" xfId="49" applyNumberFormat="1" applyFont="1" applyFill="1" applyBorder="1" applyAlignment="1" applyProtection="1">
      <alignment horizontal="center" vertical="center" wrapText="1"/>
      <protection locked="0"/>
    </xf>
    <xf numFmtId="4" fontId="46" fillId="4" borderId="1" xfId="49" applyNumberFormat="1" applyFont="1" applyFill="1" applyBorder="1" applyAlignment="1">
      <alignment horizontal="center" vertical="center"/>
    </xf>
    <xf numFmtId="0" fontId="0" fillId="4" borderId="0" xfId="0" applyFill="1"/>
    <xf numFmtId="0" fontId="43" fillId="4" borderId="0" xfId="0" applyFont="1" applyFill="1"/>
    <xf numFmtId="0" fontId="50" fillId="4" borderId="1" xfId="9" applyFont="1" applyFill="1" applyBorder="1" applyAlignment="1">
      <alignment horizontal="left" vertical="center" wrapText="1"/>
    </xf>
    <xf numFmtId="49" fontId="50" fillId="4" borderId="1" xfId="60" applyNumberFormat="1" applyFont="1" applyFill="1" applyBorder="1" applyAlignment="1" applyProtection="1">
      <alignment horizontal="center" vertical="center" wrapText="1"/>
      <protection locked="0"/>
    </xf>
    <xf numFmtId="4" fontId="50" fillId="4" borderId="1" xfId="60" applyNumberFormat="1" applyFont="1" applyFill="1" applyBorder="1" applyAlignment="1">
      <alignment horizontal="center" vertical="center"/>
    </xf>
    <xf numFmtId="2" fontId="50" fillId="4" borderId="1" xfId="0" applyNumberFormat="1" applyFont="1" applyFill="1" applyBorder="1" applyAlignment="1">
      <alignment horizontal="center"/>
    </xf>
    <xf numFmtId="0" fontId="53" fillId="4" borderId="1" xfId="49" applyFont="1" applyFill="1" applyBorder="1" applyAlignment="1">
      <alignment horizontal="left" wrapText="1"/>
    </xf>
    <xf numFmtId="166" fontId="60" fillId="4" borderId="1" xfId="9" applyNumberFormat="1" applyFont="1" applyFill="1" applyBorder="1" applyAlignment="1" applyProtection="1">
      <alignment horizontal="center" vertical="center" wrapText="1"/>
      <protection locked="0"/>
    </xf>
    <xf numFmtId="0" fontId="53" fillId="4" borderId="1" xfId="58" applyFont="1" applyFill="1" applyBorder="1" applyAlignment="1" applyProtection="1">
      <alignment horizontal="left" vertical="center" wrapText="1"/>
    </xf>
    <xf numFmtId="0" fontId="53" fillId="4" borderId="1" xfId="59" applyFont="1" applyFill="1" applyBorder="1" applyAlignment="1" applyProtection="1">
      <alignment horizontal="center" vertical="center" wrapText="1"/>
    </xf>
    <xf numFmtId="166" fontId="53" fillId="4" borderId="1" xfId="49" applyNumberFormat="1" applyFont="1" applyFill="1" applyBorder="1" applyAlignment="1">
      <alignment horizontal="center" vertical="center"/>
    </xf>
    <xf numFmtId="49" fontId="53" fillId="4" borderId="1" xfId="49" applyNumberFormat="1" applyFont="1" applyFill="1" applyBorder="1" applyAlignment="1" applyProtection="1">
      <alignment horizontal="left" vertical="center" wrapText="1"/>
      <protection locked="0"/>
    </xf>
    <xf numFmtId="49" fontId="53" fillId="4" borderId="1" xfId="49" applyNumberFormat="1" applyFont="1" applyFill="1" applyBorder="1" applyAlignment="1" applyProtection="1">
      <alignment horizontal="center" vertical="center" wrapText="1"/>
      <protection locked="0"/>
    </xf>
    <xf numFmtId="166" fontId="48" fillId="4" borderId="1" xfId="3" applyNumberFormat="1" applyFont="1" applyFill="1" applyBorder="1" applyAlignment="1">
      <alignment horizontal="center" vertical="center" wrapText="1"/>
    </xf>
    <xf numFmtId="166" fontId="50" fillId="4" borderId="16" xfId="49" applyNumberFormat="1" applyFont="1" applyFill="1" applyBorder="1" applyAlignment="1">
      <alignment horizontal="center" vertical="center"/>
    </xf>
    <xf numFmtId="0" fontId="0" fillId="4" borderId="1" xfId="0" applyFill="1" applyBorder="1"/>
    <xf numFmtId="0" fontId="61" fillId="0" borderId="0" xfId="49" applyFont="1" applyAlignment="1">
      <alignment horizontal="left" vertical="top"/>
    </xf>
    <xf numFmtId="0" fontId="48" fillId="4" borderId="1" xfId="0" applyFont="1" applyFill="1" applyBorder="1" applyAlignment="1">
      <alignment vertical="center"/>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15" fillId="0" borderId="1" xfId="10" applyFont="1" applyBorder="1" applyAlignment="1">
      <alignment horizontal="left" wrapText="1"/>
    </xf>
    <xf numFmtId="0" fontId="5" fillId="0" borderId="1" xfId="10" applyFont="1" applyBorder="1" applyAlignment="1">
      <alignment horizontal="center"/>
    </xf>
    <xf numFmtId="0" fontId="5" fillId="0" borderId="1" xfId="10" applyFont="1" applyBorder="1" applyAlignment="1">
      <alignment horizontal="left" vertical="top" wrapText="1"/>
    </xf>
    <xf numFmtId="0" fontId="15" fillId="0" borderId="1" xfId="10" applyFont="1" applyBorder="1" applyAlignment="1">
      <alignment horizontal="center"/>
    </xf>
    <xf numFmtId="0" fontId="6" fillId="0" borderId="1" xfId="10" applyFont="1" applyBorder="1" applyAlignment="1">
      <alignment horizontal="center"/>
    </xf>
    <xf numFmtId="0" fontId="15" fillId="0" borderId="1" xfId="10" applyFont="1" applyBorder="1" applyAlignment="1">
      <alignment horizontal="left"/>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7" fillId="0" borderId="0" xfId="49" applyFont="1" applyFill="1" applyBorder="1" applyAlignment="1">
      <alignment horizontal="left" vertical="center" wrapText="1"/>
    </xf>
    <xf numFmtId="0" fontId="62" fillId="0" borderId="0" xfId="0" applyFont="1" applyAlignment="1">
      <alignment vertical="center" wrapText="1"/>
    </xf>
    <xf numFmtId="0" fontId="56" fillId="4" borderId="0" xfId="0" applyFont="1" applyFill="1" applyAlignment="1">
      <alignment horizontal="left" vertical="top" wrapText="1"/>
    </xf>
    <xf numFmtId="0" fontId="56" fillId="0" borderId="0" xfId="49" applyFont="1" applyAlignment="1">
      <alignment horizontal="left"/>
    </xf>
    <xf numFmtId="0" fontId="61" fillId="0" borderId="0" xfId="49" applyFont="1" applyAlignment="1">
      <alignment horizontal="left" vertical="top"/>
    </xf>
    <xf numFmtId="0" fontId="56" fillId="4" borderId="0" xfId="0" applyFont="1" applyFill="1" applyBorder="1" applyAlignment="1">
      <alignment horizontal="center" vertical="center" wrapText="1"/>
    </xf>
    <xf numFmtId="0" fontId="50" fillId="4" borderId="16" xfId="20" applyFont="1" applyFill="1" applyBorder="1" applyAlignment="1" applyProtection="1">
      <alignment horizontal="left" vertical="center" wrapText="1"/>
    </xf>
    <xf numFmtId="0" fontId="50" fillId="4" borderId="16" xfId="29" applyFont="1" applyFill="1" applyBorder="1" applyAlignment="1" applyProtection="1">
      <alignment horizontal="center" vertical="center" wrapText="1"/>
    </xf>
    <xf numFmtId="0" fontId="51" fillId="4" borderId="1" xfId="0" applyFont="1" applyFill="1" applyBorder="1" applyAlignment="1">
      <alignment horizontal="left" vertical="center" wrapText="1"/>
    </xf>
    <xf numFmtId="0" fontId="51" fillId="4" borderId="1" xfId="0" applyFont="1" applyFill="1" applyBorder="1" applyAlignment="1">
      <alignment horizontal="center" vertical="center" wrapText="1"/>
    </xf>
    <xf numFmtId="0" fontId="50" fillId="4" borderId="16" xfId="49" applyFont="1" applyFill="1" applyBorder="1" applyAlignment="1">
      <alignment horizontal="center" vertical="center" wrapText="1"/>
    </xf>
    <xf numFmtId="166" fontId="55" fillId="4" borderId="1" xfId="0" applyNumberFormat="1" applyFont="1" applyFill="1" applyBorder="1" applyAlignment="1">
      <alignment horizontal="center" vertical="center"/>
    </xf>
    <xf numFmtId="4" fontId="52" fillId="4" borderId="1" xfId="49" applyNumberFormat="1" applyFont="1" applyFill="1" applyBorder="1" applyAlignment="1">
      <alignment horizontal="center" vertical="center" wrapText="1"/>
    </xf>
    <xf numFmtId="166" fontId="50" fillId="4" borderId="16" xfId="0" applyNumberFormat="1" applyFont="1" applyFill="1" applyBorder="1" applyAlignment="1">
      <alignment horizontal="center" vertical="center"/>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96" t="s">
        <v>0</v>
      </c>
      <c r="B1" s="197"/>
      <c r="C1" s="197"/>
      <c r="D1" s="197"/>
      <c r="E1" s="197"/>
      <c r="F1" s="197"/>
      <c r="G1" s="197"/>
      <c r="H1" s="197"/>
      <c r="I1" s="197"/>
      <c r="J1" s="197"/>
      <c r="K1" s="197"/>
      <c r="L1" s="197"/>
      <c r="M1" s="197"/>
      <c r="N1" s="197"/>
      <c r="O1" s="197"/>
      <c r="P1" s="197"/>
      <c r="Q1" s="197"/>
    </row>
    <row r="2" spans="1:18" ht="30" customHeight="1">
      <c r="A2" s="198" t="s">
        <v>1</v>
      </c>
      <c r="B2" s="199"/>
      <c r="C2" s="199"/>
      <c r="D2" s="199"/>
      <c r="E2" s="199"/>
      <c r="F2" s="199"/>
      <c r="G2" s="199"/>
      <c r="H2" s="199"/>
      <c r="I2" s="199"/>
      <c r="J2" s="199"/>
      <c r="K2" s="199"/>
      <c r="L2" s="199"/>
      <c r="M2" s="199"/>
      <c r="N2" s="199"/>
      <c r="O2" s="199"/>
      <c r="P2" s="199"/>
      <c r="Q2" s="199"/>
    </row>
    <row r="3" spans="1:18" ht="20.25" customHeight="1">
      <c r="B3" s="11"/>
      <c r="C3" s="11"/>
      <c r="D3" s="11"/>
      <c r="E3" s="200" t="s">
        <v>2</v>
      </c>
      <c r="F3" s="201"/>
      <c r="G3" s="202"/>
      <c r="H3" s="202"/>
      <c r="I3" s="202"/>
      <c r="J3" s="202"/>
      <c r="K3" s="202"/>
      <c r="L3" s="202"/>
      <c r="M3" s="202"/>
      <c r="N3" s="202"/>
      <c r="O3" s="11"/>
      <c r="P3" s="11"/>
      <c r="Q3" s="11"/>
    </row>
    <row r="4" spans="1:18">
      <c r="B4" s="11"/>
      <c r="C4" s="11"/>
      <c r="D4" s="11"/>
      <c r="E4" s="12"/>
      <c r="F4" s="13"/>
      <c r="G4" s="14"/>
      <c r="H4" s="14"/>
      <c r="I4" s="14"/>
      <c r="J4" s="14"/>
      <c r="K4" s="14"/>
      <c r="L4" s="14"/>
      <c r="M4" s="14"/>
      <c r="N4" s="14"/>
      <c r="O4" s="11"/>
      <c r="P4" s="11"/>
      <c r="Q4" s="11"/>
    </row>
    <row r="5" spans="1:18" ht="59.25" customHeight="1">
      <c r="A5" s="15"/>
      <c r="B5" s="203" t="s">
        <v>3</v>
      </c>
      <c r="C5" s="204"/>
      <c r="D5" s="204"/>
      <c r="E5" s="204"/>
      <c r="F5" s="204"/>
      <c r="G5" s="204"/>
      <c r="H5" s="204"/>
      <c r="I5" s="204"/>
      <c r="J5" s="204"/>
      <c r="K5" s="204"/>
      <c r="L5" s="204"/>
      <c r="M5" s="204"/>
      <c r="N5" s="204"/>
      <c r="O5" s="204"/>
      <c r="P5" s="204"/>
      <c r="Q5" s="205"/>
    </row>
    <row r="6" spans="1:18" ht="64.5" customHeight="1">
      <c r="A6" s="16">
        <v>1</v>
      </c>
      <c r="B6" s="188" t="s">
        <v>4</v>
      </c>
      <c r="C6" s="189"/>
      <c r="D6" s="189"/>
      <c r="E6" s="189"/>
      <c r="F6" s="189"/>
      <c r="G6" s="189"/>
      <c r="H6" s="189"/>
      <c r="I6" s="189"/>
      <c r="J6" s="189"/>
      <c r="K6" s="189"/>
      <c r="L6" s="189"/>
      <c r="M6" s="189"/>
      <c r="N6" s="189"/>
      <c r="O6" s="189"/>
      <c r="P6" s="189"/>
      <c r="Q6" s="190"/>
    </row>
    <row r="7" spans="1:18" ht="18" customHeight="1">
      <c r="A7" s="16">
        <v>2</v>
      </c>
      <c r="B7" s="188" t="s">
        <v>5</v>
      </c>
      <c r="C7" s="189"/>
      <c r="D7" s="189"/>
      <c r="E7" s="189"/>
      <c r="F7" s="189"/>
      <c r="G7" s="189"/>
      <c r="H7" s="189"/>
      <c r="I7" s="189"/>
      <c r="J7" s="189"/>
      <c r="K7" s="189"/>
      <c r="L7" s="189"/>
      <c r="M7" s="189"/>
      <c r="N7" s="189"/>
      <c r="O7" s="189"/>
      <c r="P7" s="189"/>
      <c r="Q7" s="190"/>
    </row>
    <row r="8" spans="1:18" ht="45" customHeight="1">
      <c r="A8" s="16">
        <v>3</v>
      </c>
      <c r="B8" s="191" t="s">
        <v>6</v>
      </c>
      <c r="C8" s="192"/>
      <c r="D8" s="192"/>
      <c r="E8" s="192"/>
      <c r="F8" s="192"/>
      <c r="G8" s="192"/>
      <c r="H8" s="192"/>
      <c r="I8" s="192"/>
      <c r="J8" s="192"/>
      <c r="K8" s="192"/>
      <c r="L8" s="192"/>
      <c r="M8" s="192"/>
      <c r="N8" s="192"/>
      <c r="O8" s="192"/>
      <c r="P8" s="192"/>
      <c r="Q8" s="193"/>
    </row>
    <row r="9" spans="1:18" ht="24" customHeight="1">
      <c r="A9" s="16">
        <v>4</v>
      </c>
      <c r="B9" s="188" t="s">
        <v>7</v>
      </c>
      <c r="C9" s="189"/>
      <c r="D9" s="189"/>
      <c r="E9" s="189"/>
      <c r="F9" s="189"/>
      <c r="G9" s="189"/>
      <c r="H9" s="189"/>
      <c r="I9" s="189"/>
      <c r="J9" s="189"/>
      <c r="K9" s="189"/>
      <c r="L9" s="189"/>
      <c r="M9" s="189"/>
      <c r="N9" s="189"/>
      <c r="O9" s="189"/>
      <c r="P9" s="189"/>
      <c r="Q9" s="190"/>
    </row>
    <row r="10" spans="1:18" ht="19.5" customHeight="1">
      <c r="A10" s="16">
        <v>5</v>
      </c>
      <c r="B10" s="188" t="s">
        <v>8</v>
      </c>
      <c r="C10" s="189"/>
      <c r="D10" s="189"/>
      <c r="E10" s="189"/>
      <c r="F10" s="189"/>
      <c r="G10" s="189"/>
      <c r="H10" s="189"/>
      <c r="I10" s="189"/>
      <c r="J10" s="189"/>
      <c r="K10" s="189"/>
      <c r="L10" s="189"/>
      <c r="M10" s="189"/>
      <c r="N10" s="189"/>
      <c r="O10" s="189"/>
      <c r="P10" s="189"/>
      <c r="Q10" s="190"/>
    </row>
    <row r="11" spans="1:18" ht="21" customHeight="1">
      <c r="A11" s="17"/>
      <c r="B11" s="194" t="s">
        <v>9</v>
      </c>
      <c r="C11" s="195"/>
      <c r="D11" s="195"/>
      <c r="E11" s="195"/>
      <c r="F11" s="195"/>
      <c r="G11" s="195"/>
      <c r="H11" s="195"/>
      <c r="I11" s="195"/>
      <c r="J11" s="195"/>
      <c r="K11" s="195"/>
      <c r="L11" s="195"/>
      <c r="M11" s="195"/>
      <c r="N11" s="195"/>
      <c r="O11" s="195"/>
      <c r="P11" s="195"/>
      <c r="Q11" s="195"/>
      <c r="R11" s="21"/>
    </row>
    <row r="12" spans="1:18" ht="21" customHeight="1">
      <c r="A12" s="18"/>
      <c r="B12" s="19"/>
      <c r="C12" s="20"/>
      <c r="D12" s="20"/>
      <c r="E12" s="20"/>
      <c r="F12" s="20"/>
      <c r="G12" s="20"/>
      <c r="H12" s="20"/>
      <c r="I12" s="20"/>
      <c r="J12" s="20"/>
      <c r="K12" s="20"/>
      <c r="L12" s="20"/>
      <c r="M12" s="20"/>
      <c r="N12" s="20"/>
      <c r="O12" s="20"/>
      <c r="P12" s="20"/>
      <c r="Q12" s="20"/>
    </row>
    <row r="13" spans="1:18">
      <c r="A13" s="186" t="s">
        <v>10</v>
      </c>
      <c r="B13" s="186"/>
      <c r="C13" s="186"/>
      <c r="D13" s="186"/>
      <c r="E13" s="186"/>
      <c r="F13" s="186"/>
      <c r="G13" s="186"/>
      <c r="H13" s="186"/>
      <c r="I13" s="186"/>
      <c r="J13" s="186"/>
      <c r="K13" s="186"/>
      <c r="L13" s="186"/>
      <c r="M13" s="186"/>
      <c r="N13" s="186"/>
      <c r="O13" s="186"/>
      <c r="P13" s="186"/>
      <c r="Q13" s="186"/>
    </row>
    <row r="14" spans="1:18" ht="15.75" customHeight="1">
      <c r="A14" s="186" t="s">
        <v>11</v>
      </c>
      <c r="B14" s="186"/>
      <c r="C14" s="186"/>
      <c r="D14" s="186"/>
      <c r="E14" s="186" t="s">
        <v>12</v>
      </c>
      <c r="F14" s="186"/>
      <c r="G14" s="186"/>
      <c r="H14" s="186"/>
      <c r="I14" s="186"/>
      <c r="J14" s="186"/>
      <c r="K14" s="186"/>
      <c r="L14" s="186"/>
      <c r="M14" s="186"/>
      <c r="N14" s="186"/>
      <c r="O14" s="186"/>
      <c r="P14" s="186"/>
      <c r="Q14" s="186"/>
    </row>
    <row r="15" spans="1:18" ht="15.75" customHeight="1">
      <c r="A15" s="186" t="s">
        <v>13</v>
      </c>
      <c r="B15" s="186"/>
      <c r="C15" s="186"/>
      <c r="D15" s="186"/>
      <c r="E15" s="186"/>
      <c r="F15" s="186"/>
      <c r="G15" s="186"/>
      <c r="H15" s="186"/>
      <c r="I15" s="186"/>
      <c r="J15" s="186"/>
      <c r="K15" s="186"/>
      <c r="L15" s="186"/>
      <c r="M15" s="186"/>
      <c r="N15" s="186"/>
      <c r="O15" s="186"/>
      <c r="P15" s="186"/>
      <c r="Q15" s="186"/>
    </row>
    <row r="16" spans="1:18" ht="24" customHeight="1">
      <c r="A16" s="180" t="s">
        <v>14</v>
      </c>
      <c r="B16" s="180"/>
      <c r="C16" s="180"/>
      <c r="D16" s="180"/>
      <c r="E16" s="187" t="s">
        <v>15</v>
      </c>
      <c r="F16" s="187"/>
      <c r="G16" s="187"/>
      <c r="H16" s="187"/>
      <c r="I16" s="187"/>
      <c r="J16" s="187"/>
      <c r="K16" s="187"/>
      <c r="L16" s="187"/>
      <c r="M16" s="187"/>
      <c r="N16" s="187"/>
      <c r="O16" s="187"/>
      <c r="P16" s="187"/>
      <c r="Q16" s="187"/>
    </row>
    <row r="17" spans="1:17" ht="47.25" customHeight="1">
      <c r="A17" s="180"/>
      <c r="B17" s="180"/>
      <c r="C17" s="180"/>
      <c r="D17" s="180"/>
      <c r="E17" s="182" t="s">
        <v>16</v>
      </c>
      <c r="F17" s="182"/>
      <c r="G17" s="182"/>
      <c r="H17" s="182"/>
      <c r="I17" s="182"/>
      <c r="J17" s="182"/>
      <c r="K17" s="182"/>
      <c r="L17" s="182"/>
      <c r="M17" s="182"/>
      <c r="N17" s="182"/>
      <c r="O17" s="182"/>
      <c r="P17" s="182"/>
      <c r="Q17" s="182"/>
    </row>
    <row r="18" spans="1:17" ht="39.75" customHeight="1">
      <c r="A18" s="180"/>
      <c r="B18" s="180"/>
      <c r="C18" s="180"/>
      <c r="D18" s="180"/>
      <c r="E18" s="182" t="s">
        <v>17</v>
      </c>
      <c r="F18" s="182"/>
      <c r="G18" s="182"/>
      <c r="H18" s="182"/>
      <c r="I18" s="182"/>
      <c r="J18" s="182"/>
      <c r="K18" s="182"/>
      <c r="L18" s="182"/>
      <c r="M18" s="182"/>
      <c r="N18" s="182"/>
      <c r="O18" s="182"/>
      <c r="P18" s="182"/>
      <c r="Q18" s="182"/>
    </row>
    <row r="19" spans="1:17" ht="38.25" customHeight="1">
      <c r="A19" s="180"/>
      <c r="B19" s="180"/>
      <c r="C19" s="180"/>
      <c r="D19" s="180"/>
      <c r="E19" s="182" t="s">
        <v>18</v>
      </c>
      <c r="F19" s="182"/>
      <c r="G19" s="182"/>
      <c r="H19" s="182"/>
      <c r="I19" s="182"/>
      <c r="J19" s="182"/>
      <c r="K19" s="182"/>
      <c r="L19" s="182"/>
      <c r="M19" s="182"/>
      <c r="N19" s="182"/>
      <c r="O19" s="182"/>
      <c r="P19" s="182"/>
      <c r="Q19" s="182"/>
    </row>
    <row r="20" spans="1:17" ht="30" customHeight="1">
      <c r="A20" s="180"/>
      <c r="B20" s="180"/>
      <c r="C20" s="180"/>
      <c r="D20" s="180"/>
      <c r="E20" s="182" t="s">
        <v>19</v>
      </c>
      <c r="F20" s="182"/>
      <c r="G20" s="182"/>
      <c r="H20" s="182"/>
      <c r="I20" s="182"/>
      <c r="J20" s="182"/>
      <c r="K20" s="182"/>
      <c r="L20" s="182"/>
      <c r="M20" s="182"/>
      <c r="N20" s="182"/>
      <c r="O20" s="182"/>
      <c r="P20" s="182"/>
      <c r="Q20" s="182"/>
    </row>
    <row r="21" spans="1:17" ht="53.25" customHeight="1">
      <c r="A21" s="180"/>
      <c r="B21" s="180"/>
      <c r="C21" s="180"/>
      <c r="D21" s="180"/>
      <c r="E21" s="182" t="s">
        <v>20</v>
      </c>
      <c r="F21" s="182"/>
      <c r="G21" s="182"/>
      <c r="H21" s="182"/>
      <c r="I21" s="182"/>
      <c r="J21" s="182"/>
      <c r="K21" s="182"/>
      <c r="L21" s="182"/>
      <c r="M21" s="182"/>
      <c r="N21" s="182"/>
      <c r="O21" s="182"/>
      <c r="P21" s="182"/>
      <c r="Q21" s="182"/>
    </row>
    <row r="22" spans="1:17">
      <c r="A22" s="183" t="s">
        <v>21</v>
      </c>
      <c r="B22" s="185"/>
      <c r="C22" s="185"/>
      <c r="D22" s="185"/>
      <c r="E22" s="185"/>
      <c r="F22" s="185"/>
      <c r="G22" s="185"/>
      <c r="H22" s="185"/>
      <c r="I22" s="185"/>
      <c r="J22" s="185"/>
      <c r="K22" s="185"/>
      <c r="L22" s="185"/>
      <c r="M22" s="185"/>
      <c r="N22" s="185"/>
      <c r="O22" s="185"/>
      <c r="P22" s="185"/>
      <c r="Q22" s="185"/>
    </row>
    <row r="23" spans="1:17" ht="48" customHeight="1">
      <c r="A23" s="180" t="s">
        <v>22</v>
      </c>
      <c r="B23" s="181"/>
      <c r="C23" s="181"/>
      <c r="D23" s="181"/>
      <c r="E23" s="182" t="s">
        <v>23</v>
      </c>
      <c r="F23" s="182"/>
      <c r="G23" s="182"/>
      <c r="H23" s="182"/>
      <c r="I23" s="182"/>
      <c r="J23" s="182"/>
      <c r="K23" s="182"/>
      <c r="L23" s="182"/>
      <c r="M23" s="182"/>
      <c r="N23" s="182"/>
      <c r="O23" s="182"/>
      <c r="P23" s="182"/>
      <c r="Q23" s="182"/>
    </row>
    <row r="24" spans="1:17" ht="46.5" customHeight="1">
      <c r="A24" s="181"/>
      <c r="B24" s="181"/>
      <c r="C24" s="181"/>
      <c r="D24" s="181"/>
      <c r="E24" s="182" t="s">
        <v>24</v>
      </c>
      <c r="F24" s="182"/>
      <c r="G24" s="182"/>
      <c r="H24" s="182"/>
      <c r="I24" s="182"/>
      <c r="J24" s="182"/>
      <c r="K24" s="182"/>
      <c r="L24" s="182"/>
      <c r="M24" s="182"/>
      <c r="N24" s="182"/>
      <c r="O24" s="182"/>
      <c r="P24" s="182"/>
      <c r="Q24" s="182"/>
    </row>
    <row r="25" spans="1:17" ht="46.5" customHeight="1">
      <c r="A25" s="181"/>
      <c r="B25" s="181"/>
      <c r="C25" s="181"/>
      <c r="D25" s="181"/>
      <c r="E25" s="182" t="s">
        <v>25</v>
      </c>
      <c r="F25" s="182"/>
      <c r="G25" s="182"/>
      <c r="H25" s="182"/>
      <c r="I25" s="182"/>
      <c r="J25" s="182"/>
      <c r="K25" s="182"/>
      <c r="L25" s="182"/>
      <c r="M25" s="182"/>
      <c r="N25" s="182"/>
      <c r="O25" s="182"/>
      <c r="P25" s="182"/>
      <c r="Q25" s="182"/>
    </row>
    <row r="26" spans="1:17">
      <c r="A26" s="181"/>
      <c r="B26" s="181"/>
      <c r="C26" s="181"/>
      <c r="D26" s="181"/>
      <c r="E26" s="182" t="s">
        <v>26</v>
      </c>
      <c r="F26" s="182"/>
      <c r="G26" s="182"/>
      <c r="H26" s="182"/>
      <c r="I26" s="182"/>
      <c r="J26" s="182"/>
      <c r="K26" s="182"/>
      <c r="L26" s="182"/>
      <c r="M26" s="182"/>
      <c r="N26" s="182"/>
      <c r="O26" s="182"/>
      <c r="P26" s="182"/>
      <c r="Q26" s="182"/>
    </row>
    <row r="27" spans="1:17">
      <c r="A27" s="183" t="s">
        <v>27</v>
      </c>
      <c r="B27" s="183"/>
      <c r="C27" s="183"/>
      <c r="D27" s="183"/>
      <c r="E27" s="183"/>
      <c r="F27" s="183"/>
      <c r="G27" s="183"/>
      <c r="H27" s="183"/>
      <c r="I27" s="183"/>
      <c r="J27" s="183"/>
      <c r="K27" s="183"/>
      <c r="L27" s="183"/>
      <c r="M27" s="183"/>
      <c r="N27" s="183"/>
      <c r="O27" s="183"/>
      <c r="P27" s="183"/>
      <c r="Q27" s="183"/>
    </row>
    <row r="28" spans="1:17" ht="58.5" customHeight="1">
      <c r="A28" s="180" t="s">
        <v>28</v>
      </c>
      <c r="B28" s="180"/>
      <c r="C28" s="180"/>
      <c r="D28" s="180"/>
      <c r="E28" s="182" t="s">
        <v>29</v>
      </c>
      <c r="F28" s="182"/>
      <c r="G28" s="182"/>
      <c r="H28" s="182"/>
      <c r="I28" s="182"/>
      <c r="J28" s="182"/>
      <c r="K28" s="182"/>
      <c r="L28" s="182"/>
      <c r="M28" s="182"/>
      <c r="N28" s="182"/>
      <c r="O28" s="182"/>
      <c r="P28" s="182"/>
      <c r="Q28" s="182"/>
    </row>
    <row r="29" spans="1:17" ht="24" customHeight="1">
      <c r="A29" s="183" t="s">
        <v>30</v>
      </c>
      <c r="B29" s="183"/>
      <c r="C29" s="183"/>
      <c r="D29" s="183"/>
      <c r="E29" s="183"/>
      <c r="F29" s="183"/>
      <c r="G29" s="183"/>
      <c r="H29" s="183"/>
      <c r="I29" s="183"/>
      <c r="J29" s="183"/>
      <c r="K29" s="183"/>
      <c r="L29" s="183"/>
      <c r="M29" s="183"/>
      <c r="N29" s="183"/>
      <c r="O29" s="183"/>
      <c r="P29" s="183"/>
      <c r="Q29" s="183"/>
    </row>
    <row r="30" spans="1:17" ht="50.25" customHeight="1">
      <c r="A30" s="181">
        <v>4</v>
      </c>
      <c r="B30" s="181"/>
      <c r="C30" s="181"/>
      <c r="D30" s="181"/>
      <c r="E30" s="182" t="s">
        <v>31</v>
      </c>
      <c r="F30" s="182"/>
      <c r="G30" s="182"/>
      <c r="H30" s="182"/>
      <c r="I30" s="182"/>
      <c r="J30" s="182"/>
      <c r="K30" s="182"/>
      <c r="L30" s="182"/>
      <c r="M30" s="182"/>
      <c r="N30" s="182"/>
      <c r="O30" s="182"/>
      <c r="P30" s="182"/>
      <c r="Q30" s="182"/>
    </row>
    <row r="31" spans="1:17" ht="45.75" customHeight="1">
      <c r="A31" s="181"/>
      <c r="B31" s="181"/>
      <c r="C31" s="181"/>
      <c r="D31" s="181"/>
      <c r="E31" s="182" t="s">
        <v>32</v>
      </c>
      <c r="F31" s="182"/>
      <c r="G31" s="182"/>
      <c r="H31" s="182"/>
      <c r="I31" s="182"/>
      <c r="J31" s="182"/>
      <c r="K31" s="182"/>
      <c r="L31" s="182"/>
      <c r="M31" s="182"/>
      <c r="N31" s="182"/>
      <c r="O31" s="182"/>
      <c r="P31" s="182"/>
      <c r="Q31" s="182"/>
    </row>
    <row r="32" spans="1:17" ht="30" customHeight="1">
      <c r="A32" s="183" t="s">
        <v>33</v>
      </c>
      <c r="B32" s="183"/>
      <c r="C32" s="183"/>
      <c r="D32" s="183"/>
      <c r="E32" s="183"/>
      <c r="F32" s="183"/>
      <c r="G32" s="183"/>
      <c r="H32" s="183"/>
      <c r="I32" s="183"/>
      <c r="J32" s="183"/>
      <c r="K32" s="183"/>
      <c r="L32" s="183"/>
      <c r="M32" s="183"/>
      <c r="N32" s="183"/>
      <c r="O32" s="183"/>
      <c r="P32" s="183"/>
      <c r="Q32" s="183"/>
    </row>
    <row r="33" spans="1:17" ht="19.5" customHeight="1">
      <c r="A33" s="181">
        <v>5</v>
      </c>
      <c r="B33" s="181"/>
      <c r="C33" s="181"/>
      <c r="D33" s="181"/>
      <c r="E33" s="184" t="s">
        <v>34</v>
      </c>
      <c r="F33" s="184"/>
      <c r="G33" s="184"/>
      <c r="H33" s="184"/>
      <c r="I33" s="184"/>
      <c r="J33" s="184"/>
      <c r="K33" s="184"/>
      <c r="L33" s="184"/>
      <c r="M33" s="184"/>
      <c r="N33" s="184"/>
      <c r="O33" s="184"/>
      <c r="P33" s="184"/>
      <c r="Q33" s="184"/>
    </row>
    <row r="34" spans="1:17" ht="201.75" customHeight="1">
      <c r="A34" s="181"/>
      <c r="B34" s="181"/>
      <c r="C34" s="181"/>
      <c r="D34" s="181"/>
      <c r="E34" s="177" t="s">
        <v>35</v>
      </c>
      <c r="F34" s="177"/>
      <c r="G34" s="177"/>
      <c r="H34" s="177"/>
      <c r="I34" s="177"/>
      <c r="J34" s="177"/>
      <c r="K34" s="177"/>
      <c r="L34" s="177"/>
      <c r="M34" s="177"/>
      <c r="N34" s="177"/>
      <c r="O34" s="177"/>
      <c r="P34" s="177"/>
      <c r="Q34" s="177"/>
    </row>
    <row r="35" spans="1:17" ht="18.75" customHeight="1">
      <c r="A35" s="181"/>
      <c r="B35" s="181"/>
      <c r="C35" s="181"/>
      <c r="D35" s="181"/>
      <c r="E35" s="184" t="s">
        <v>36</v>
      </c>
      <c r="F35" s="184"/>
      <c r="G35" s="184"/>
      <c r="H35" s="184"/>
      <c r="I35" s="184"/>
      <c r="J35" s="184"/>
      <c r="K35" s="184"/>
      <c r="L35" s="184"/>
      <c r="M35" s="184"/>
      <c r="N35" s="184"/>
      <c r="O35" s="184"/>
      <c r="P35" s="184"/>
      <c r="Q35" s="184"/>
    </row>
    <row r="36" spans="1:17" ht="186.75" customHeight="1">
      <c r="A36" s="181"/>
      <c r="B36" s="181"/>
      <c r="C36" s="181"/>
      <c r="D36" s="181"/>
      <c r="E36" s="177" t="s">
        <v>37</v>
      </c>
      <c r="F36" s="178"/>
      <c r="G36" s="178"/>
      <c r="H36" s="178"/>
      <c r="I36" s="178"/>
      <c r="J36" s="178"/>
      <c r="K36" s="178"/>
      <c r="L36" s="178"/>
      <c r="M36" s="178"/>
      <c r="N36" s="178"/>
      <c r="O36" s="178"/>
      <c r="P36" s="178"/>
      <c r="Q36" s="178"/>
    </row>
    <row r="37" spans="1:17" ht="115.5" customHeight="1">
      <c r="A37" s="181"/>
      <c r="B37" s="181"/>
      <c r="C37" s="181"/>
      <c r="D37" s="181"/>
      <c r="E37" s="179" t="s">
        <v>38</v>
      </c>
      <c r="F37" s="179"/>
      <c r="G37" s="179"/>
      <c r="H37" s="179"/>
      <c r="I37" s="179"/>
      <c r="J37" s="179"/>
      <c r="K37" s="179"/>
      <c r="L37" s="179"/>
      <c r="M37" s="179"/>
      <c r="N37" s="179"/>
      <c r="O37" s="179"/>
      <c r="P37" s="179"/>
      <c r="Q37" s="179"/>
    </row>
    <row r="38" spans="1:17" ht="66.75" customHeight="1">
      <c r="A38" s="181"/>
      <c r="B38" s="181"/>
      <c r="C38" s="181"/>
      <c r="D38" s="181"/>
      <c r="E38" s="177" t="s">
        <v>39</v>
      </c>
      <c r="F38" s="178"/>
      <c r="G38" s="178"/>
      <c r="H38" s="178"/>
      <c r="I38" s="178"/>
      <c r="J38" s="178"/>
      <c r="K38" s="178"/>
      <c r="L38" s="178"/>
      <c r="M38" s="178"/>
      <c r="N38" s="178"/>
      <c r="O38" s="178"/>
      <c r="P38" s="178"/>
      <c r="Q38" s="178"/>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24" t="s">
        <v>41</v>
      </c>
      <c r="B2" s="225"/>
      <c r="C2" s="225"/>
      <c r="D2" s="225"/>
      <c r="E2" s="225"/>
      <c r="F2" s="225"/>
      <c r="G2" s="225"/>
      <c r="H2" s="225"/>
      <c r="I2" s="225"/>
      <c r="J2" s="225"/>
      <c r="K2" s="225"/>
      <c r="L2" s="225"/>
      <c r="M2" s="225"/>
      <c r="N2" s="226"/>
    </row>
    <row r="3" spans="1:14">
      <c r="A3" s="209" t="s">
        <v>42</v>
      </c>
      <c r="B3" s="210"/>
      <c r="C3" s="210"/>
      <c r="D3" s="210"/>
      <c r="E3" s="210"/>
      <c r="F3" s="210"/>
      <c r="G3" s="210"/>
      <c r="H3" s="210"/>
      <c r="I3" s="210"/>
      <c r="J3" s="210"/>
      <c r="K3" s="210"/>
      <c r="L3" s="210"/>
      <c r="M3" s="210"/>
      <c r="N3" s="211"/>
    </row>
    <row r="4" spans="1:14" ht="46.5" customHeight="1">
      <c r="A4" s="4" t="s">
        <v>43</v>
      </c>
      <c r="B4" s="227" t="s">
        <v>44</v>
      </c>
      <c r="C4" s="227"/>
      <c r="D4" s="227"/>
      <c r="E4" s="227"/>
      <c r="F4" s="227"/>
      <c r="G4" s="227"/>
      <c r="H4" s="227"/>
      <c r="I4" s="227"/>
      <c r="J4" s="227"/>
      <c r="K4" s="227"/>
      <c r="L4" s="227"/>
      <c r="M4" s="227"/>
      <c r="N4" s="228"/>
    </row>
    <row r="5" spans="1:14" ht="45.75" customHeight="1">
      <c r="A5" s="212" t="s">
        <v>45</v>
      </c>
      <c r="B5" s="213"/>
      <c r="C5" s="213"/>
      <c r="D5" s="213"/>
      <c r="E5" s="213"/>
      <c r="F5" s="213"/>
      <c r="G5" s="213"/>
      <c r="H5" s="213"/>
      <c r="I5" s="213"/>
      <c r="J5" s="213"/>
      <c r="K5" s="213"/>
      <c r="L5" s="213"/>
      <c r="M5" s="213"/>
      <c r="N5" s="214"/>
    </row>
    <row r="6" spans="1:14" ht="29.25" customHeight="1">
      <c r="A6" s="212" t="s">
        <v>46</v>
      </c>
      <c r="B6" s="213"/>
      <c r="C6" s="213"/>
      <c r="D6" s="213"/>
      <c r="E6" s="213"/>
      <c r="F6" s="213"/>
      <c r="G6" s="213"/>
      <c r="H6" s="213"/>
      <c r="I6" s="213"/>
      <c r="J6" s="213"/>
      <c r="K6" s="213"/>
      <c r="L6" s="213"/>
      <c r="M6" s="213"/>
      <c r="N6" s="214"/>
    </row>
    <row r="7" spans="1:14" ht="17.25" customHeight="1">
      <c r="A7" s="5" t="s">
        <v>47</v>
      </c>
      <c r="B7" s="6"/>
      <c r="C7" s="6"/>
      <c r="D7" s="6"/>
      <c r="E7" s="6"/>
      <c r="F7" s="6"/>
      <c r="G7" s="6"/>
      <c r="H7" s="6"/>
      <c r="I7" s="6"/>
      <c r="J7" s="6"/>
      <c r="K7" s="6"/>
      <c r="L7" s="6"/>
      <c r="M7" s="6"/>
      <c r="N7" s="8"/>
    </row>
    <row r="8" spans="1:14" ht="51" customHeight="1">
      <c r="A8" s="212" t="s">
        <v>48</v>
      </c>
      <c r="B8" s="213"/>
      <c r="C8" s="213"/>
      <c r="D8" s="213"/>
      <c r="E8" s="213"/>
      <c r="F8" s="213"/>
      <c r="G8" s="213"/>
      <c r="H8" s="213"/>
      <c r="I8" s="213"/>
      <c r="J8" s="213"/>
      <c r="K8" s="213"/>
      <c r="L8" s="213"/>
      <c r="M8" s="213"/>
      <c r="N8" s="214"/>
    </row>
    <row r="9" spans="1:14" ht="36" customHeight="1">
      <c r="A9" s="212" t="s">
        <v>49</v>
      </c>
      <c r="B9" s="213"/>
      <c r="C9" s="213"/>
      <c r="D9" s="213"/>
      <c r="E9" s="213"/>
      <c r="F9" s="213"/>
      <c r="G9" s="213"/>
      <c r="H9" s="213"/>
      <c r="I9" s="213"/>
      <c r="J9" s="213"/>
      <c r="K9" s="213"/>
      <c r="L9" s="213"/>
      <c r="M9" s="213"/>
      <c r="N9" s="214"/>
    </row>
    <row r="10" spans="1:14" ht="30" customHeight="1">
      <c r="A10" s="212" t="s">
        <v>50</v>
      </c>
      <c r="B10" s="213"/>
      <c r="C10" s="213"/>
      <c r="D10" s="213"/>
      <c r="E10" s="213"/>
      <c r="F10" s="213"/>
      <c r="G10" s="213"/>
      <c r="H10" s="213"/>
      <c r="I10" s="213"/>
      <c r="J10" s="213"/>
      <c r="K10" s="213"/>
      <c r="L10" s="213"/>
      <c r="M10" s="213"/>
      <c r="N10" s="214"/>
    </row>
    <row r="11" spans="1:14" ht="18.75" customHeight="1">
      <c r="A11" s="212" t="s">
        <v>51</v>
      </c>
      <c r="B11" s="213"/>
      <c r="C11" s="213"/>
      <c r="D11" s="213"/>
      <c r="E11" s="213"/>
      <c r="F11" s="213"/>
      <c r="G11" s="213"/>
      <c r="H11" s="213"/>
      <c r="I11" s="213"/>
      <c r="J11" s="213"/>
      <c r="K11" s="213"/>
      <c r="L11" s="213"/>
      <c r="M11" s="213"/>
      <c r="N11" s="214"/>
    </row>
    <row r="12" spans="1:14">
      <c r="A12" s="209" t="s">
        <v>52</v>
      </c>
      <c r="B12" s="210"/>
      <c r="C12" s="210"/>
      <c r="D12" s="210"/>
      <c r="E12" s="210"/>
      <c r="F12" s="210"/>
      <c r="G12" s="210"/>
      <c r="H12" s="210"/>
      <c r="I12" s="210"/>
      <c r="J12" s="210"/>
      <c r="K12" s="210"/>
      <c r="L12" s="210"/>
      <c r="M12" s="210"/>
      <c r="N12" s="211"/>
    </row>
    <row r="13" spans="1:14">
      <c r="A13" s="7" t="s">
        <v>53</v>
      </c>
      <c r="N13" s="9"/>
    </row>
    <row r="14" spans="1:14" ht="117" customHeight="1">
      <c r="A14" s="215" t="s">
        <v>54</v>
      </c>
      <c r="B14" s="216"/>
      <c r="C14" s="216"/>
      <c r="D14" s="216"/>
      <c r="E14" s="216"/>
      <c r="F14" s="216"/>
      <c r="G14" s="216"/>
      <c r="H14" s="216"/>
      <c r="I14" s="216"/>
      <c r="J14" s="216"/>
      <c r="K14" s="216"/>
      <c r="L14" s="216"/>
      <c r="M14" s="216"/>
      <c r="N14" s="217"/>
    </row>
    <row r="15" spans="1:14" ht="28.5" customHeight="1">
      <c r="A15" s="218" t="s">
        <v>55</v>
      </c>
      <c r="B15" s="219"/>
      <c r="C15" s="219"/>
      <c r="D15" s="219"/>
      <c r="E15" s="219"/>
      <c r="F15" s="219"/>
      <c r="G15" s="219"/>
      <c r="H15" s="219"/>
      <c r="I15" s="219"/>
      <c r="J15" s="219"/>
      <c r="K15" s="219"/>
      <c r="L15" s="219"/>
      <c r="M15" s="219"/>
      <c r="N15" s="220"/>
    </row>
    <row r="16" spans="1:14" ht="120" customHeight="1">
      <c r="A16" s="221" t="s">
        <v>56</v>
      </c>
      <c r="B16" s="222"/>
      <c r="C16" s="222"/>
      <c r="D16" s="222"/>
      <c r="E16" s="222"/>
      <c r="F16" s="222"/>
      <c r="G16" s="222"/>
      <c r="H16" s="222"/>
      <c r="I16" s="222"/>
      <c r="J16" s="222"/>
      <c r="K16" s="222"/>
      <c r="L16" s="222"/>
      <c r="M16" s="222"/>
      <c r="N16" s="223"/>
    </row>
    <row r="17" spans="1:14" ht="13.5" customHeight="1">
      <c r="A17" s="212" t="s">
        <v>57</v>
      </c>
      <c r="B17" s="213"/>
      <c r="C17" s="213"/>
      <c r="D17" s="213"/>
      <c r="E17" s="213"/>
      <c r="F17" s="213"/>
      <c r="G17" s="213"/>
      <c r="H17" s="213"/>
      <c r="I17" s="213"/>
      <c r="J17" s="213"/>
      <c r="K17" s="213"/>
      <c r="L17" s="213"/>
      <c r="M17" s="213"/>
      <c r="N17" s="214"/>
    </row>
    <row r="18" spans="1:14" ht="15" customHeight="1">
      <c r="A18" s="212" t="s">
        <v>58</v>
      </c>
      <c r="B18" s="213"/>
      <c r="C18" s="213"/>
      <c r="D18" s="213"/>
      <c r="E18" s="213"/>
      <c r="F18" s="213"/>
      <c r="G18" s="213"/>
      <c r="H18" s="213"/>
      <c r="I18" s="213"/>
      <c r="J18" s="213"/>
      <c r="K18" s="213"/>
      <c r="L18" s="213"/>
      <c r="M18" s="213"/>
      <c r="N18" s="214"/>
    </row>
    <row r="19" spans="1:14" ht="49.5" customHeight="1">
      <c r="A19" s="212" t="s">
        <v>59</v>
      </c>
      <c r="B19" s="213"/>
      <c r="C19" s="213"/>
      <c r="D19" s="213"/>
      <c r="E19" s="213"/>
      <c r="F19" s="213"/>
      <c r="G19" s="213"/>
      <c r="H19" s="213"/>
      <c r="I19" s="213"/>
      <c r="J19" s="213"/>
      <c r="K19" s="213"/>
      <c r="L19" s="213"/>
      <c r="M19" s="213"/>
      <c r="N19" s="214"/>
    </row>
    <row r="20" spans="1:14">
      <c r="A20" s="209" t="s">
        <v>60</v>
      </c>
      <c r="B20" s="210"/>
      <c r="C20" s="210"/>
      <c r="D20" s="210"/>
      <c r="E20" s="210"/>
      <c r="F20" s="210"/>
      <c r="G20" s="210"/>
      <c r="H20" s="210"/>
      <c r="I20" s="210"/>
      <c r="J20" s="210"/>
      <c r="K20" s="210"/>
      <c r="L20" s="210"/>
      <c r="M20" s="210"/>
      <c r="N20" s="211"/>
    </row>
    <row r="21" spans="1:14" ht="77.25" customHeight="1">
      <c r="A21" s="206" t="s">
        <v>61</v>
      </c>
      <c r="B21" s="207"/>
      <c r="C21" s="207"/>
      <c r="D21" s="207"/>
      <c r="E21" s="207"/>
      <c r="F21" s="207"/>
      <c r="G21" s="207"/>
      <c r="H21" s="207"/>
      <c r="I21" s="207"/>
      <c r="J21" s="207"/>
      <c r="K21" s="207"/>
      <c r="L21" s="207"/>
      <c r="M21" s="207"/>
      <c r="N21" s="208"/>
    </row>
    <row r="22" spans="1:14">
      <c r="A22" s="209" t="s">
        <v>62</v>
      </c>
      <c r="B22" s="210"/>
      <c r="C22" s="210"/>
      <c r="D22" s="210"/>
      <c r="E22" s="210"/>
      <c r="F22" s="210"/>
      <c r="G22" s="210"/>
      <c r="H22" s="210"/>
      <c r="I22" s="210"/>
      <c r="J22" s="210"/>
      <c r="K22" s="210"/>
      <c r="L22" s="210"/>
      <c r="M22" s="210"/>
      <c r="N22" s="211"/>
    </row>
    <row r="23" spans="1:14" ht="51.75" customHeight="1">
      <c r="A23" s="206" t="s">
        <v>63</v>
      </c>
      <c r="B23" s="207"/>
      <c r="C23" s="207"/>
      <c r="D23" s="207"/>
      <c r="E23" s="207"/>
      <c r="F23" s="207"/>
      <c r="G23" s="207"/>
      <c r="H23" s="207"/>
      <c r="I23" s="207"/>
      <c r="J23" s="207"/>
      <c r="K23" s="207"/>
      <c r="L23" s="207"/>
      <c r="M23" s="207"/>
      <c r="N23" s="208"/>
    </row>
    <row r="24" spans="1:14">
      <c r="A24" s="209" t="s">
        <v>64</v>
      </c>
      <c r="B24" s="210"/>
      <c r="C24" s="210"/>
      <c r="D24" s="210"/>
      <c r="E24" s="210"/>
      <c r="F24" s="210"/>
      <c r="G24" s="210"/>
      <c r="H24" s="210"/>
      <c r="I24" s="210"/>
      <c r="J24" s="210"/>
      <c r="K24" s="210"/>
      <c r="L24" s="210"/>
      <c r="M24" s="210"/>
      <c r="N24" s="211"/>
    </row>
    <row r="25" spans="1:14" ht="14.25" customHeight="1">
      <c r="A25" s="206" t="s">
        <v>65</v>
      </c>
      <c r="B25" s="207"/>
      <c r="C25" s="207"/>
      <c r="D25" s="207"/>
      <c r="E25" s="207"/>
      <c r="F25" s="207"/>
      <c r="G25" s="207"/>
      <c r="H25" s="207"/>
      <c r="I25" s="207"/>
      <c r="J25" s="207"/>
      <c r="K25" s="207"/>
      <c r="L25" s="207"/>
      <c r="M25" s="207"/>
      <c r="N25" s="208"/>
    </row>
    <row r="26" spans="1:14">
      <c r="A26" s="209" t="s">
        <v>66</v>
      </c>
      <c r="B26" s="210"/>
      <c r="C26" s="210"/>
      <c r="D26" s="210"/>
      <c r="E26" s="210"/>
      <c r="F26" s="210"/>
      <c r="G26" s="210"/>
      <c r="H26" s="210"/>
      <c r="I26" s="210"/>
      <c r="J26" s="210"/>
      <c r="K26" s="210"/>
      <c r="L26" s="210"/>
      <c r="M26" s="210"/>
      <c r="N26" s="211"/>
    </row>
    <row r="27" spans="1:14" ht="63" customHeight="1">
      <c r="A27" s="206" t="s">
        <v>67</v>
      </c>
      <c r="B27" s="207"/>
      <c r="C27" s="207"/>
      <c r="D27" s="207"/>
      <c r="E27" s="207"/>
      <c r="F27" s="207"/>
      <c r="G27" s="207"/>
      <c r="H27" s="207"/>
      <c r="I27" s="207"/>
      <c r="J27" s="207"/>
      <c r="K27" s="207"/>
      <c r="L27" s="207"/>
      <c r="M27" s="207"/>
      <c r="N27" s="208"/>
    </row>
    <row r="28" spans="1:14">
      <c r="A28" s="209" t="s">
        <v>68</v>
      </c>
      <c r="B28" s="210"/>
      <c r="C28" s="210"/>
      <c r="D28" s="210"/>
      <c r="E28" s="210"/>
      <c r="F28" s="210"/>
      <c r="G28" s="210"/>
      <c r="H28" s="210"/>
      <c r="I28" s="210"/>
      <c r="J28" s="210"/>
      <c r="K28" s="210"/>
      <c r="L28" s="210"/>
      <c r="M28" s="210"/>
      <c r="N28" s="211"/>
    </row>
    <row r="29" spans="1:14" ht="17.25" customHeight="1">
      <c r="A29" s="206" t="s">
        <v>69</v>
      </c>
      <c r="B29" s="207"/>
      <c r="C29" s="207"/>
      <c r="D29" s="207"/>
      <c r="E29" s="207"/>
      <c r="F29" s="207"/>
      <c r="G29" s="207"/>
      <c r="H29" s="207"/>
      <c r="I29" s="207"/>
      <c r="J29" s="207"/>
      <c r="K29" s="207"/>
      <c r="L29" s="207"/>
      <c r="M29" s="207"/>
      <c r="N29" s="208"/>
    </row>
    <row r="30" spans="1:14" ht="36" customHeight="1">
      <c r="A30" s="206" t="s">
        <v>70</v>
      </c>
      <c r="B30" s="207"/>
      <c r="C30" s="207"/>
      <c r="D30" s="207"/>
      <c r="E30" s="207"/>
      <c r="F30" s="207"/>
      <c r="G30" s="207"/>
      <c r="H30" s="207"/>
      <c r="I30" s="207"/>
      <c r="J30" s="207"/>
      <c r="K30" s="207"/>
      <c r="L30" s="207"/>
      <c r="M30" s="207"/>
      <c r="N30" s="208"/>
    </row>
    <row r="31" spans="1:14">
      <c r="A31" s="209" t="s">
        <v>71</v>
      </c>
      <c r="B31" s="210"/>
      <c r="C31" s="210"/>
      <c r="D31" s="210"/>
      <c r="E31" s="210"/>
      <c r="F31" s="210"/>
      <c r="G31" s="210"/>
      <c r="H31" s="210"/>
      <c r="I31" s="210"/>
      <c r="J31" s="210"/>
      <c r="K31" s="210"/>
      <c r="L31" s="210"/>
      <c r="M31" s="210"/>
      <c r="N31" s="211"/>
    </row>
    <row r="32" spans="1:14">
      <c r="A32" s="209" t="s">
        <v>72</v>
      </c>
      <c r="B32" s="210"/>
      <c r="C32" s="210"/>
      <c r="D32" s="210"/>
      <c r="E32" s="210"/>
      <c r="F32" s="210"/>
      <c r="G32" s="210"/>
      <c r="H32" s="210"/>
      <c r="I32" s="210"/>
      <c r="J32" s="210"/>
      <c r="K32" s="210"/>
      <c r="L32" s="210"/>
      <c r="M32" s="210"/>
      <c r="N32" s="211"/>
    </row>
    <row r="33" spans="1:14" ht="34.5" customHeight="1">
      <c r="A33" s="206" t="s">
        <v>73</v>
      </c>
      <c r="B33" s="207"/>
      <c r="C33" s="207"/>
      <c r="D33" s="207"/>
      <c r="E33" s="207"/>
      <c r="F33" s="207"/>
      <c r="G33" s="207"/>
      <c r="H33" s="207"/>
      <c r="I33" s="207"/>
      <c r="J33" s="207"/>
      <c r="K33" s="207"/>
      <c r="L33" s="207"/>
      <c r="M33" s="207"/>
      <c r="N33" s="208"/>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3"/>
  <sheetViews>
    <sheetView tabSelected="1" topLeftCell="A130" zoomScaleNormal="100" workbookViewId="0">
      <selection activeCell="B137" sqref="B137"/>
    </sheetView>
  </sheetViews>
  <sheetFormatPr defaultColWidth="9.109375" defaultRowHeight="13.8"/>
  <cols>
    <col min="1" max="1" width="6.33203125" style="33" customWidth="1"/>
    <col min="2" max="2" width="45.5546875" style="26" customWidth="1"/>
    <col min="3" max="3" width="9.33203125" style="26" customWidth="1"/>
    <col min="4" max="6" width="9.88671875" style="26" customWidth="1"/>
    <col min="7" max="7" width="57.33203125" style="26" customWidth="1"/>
    <col min="8" max="8" width="9.109375" style="26" customWidth="1"/>
    <col min="9" max="9" width="9.5546875" style="26" customWidth="1"/>
    <col min="10" max="10" width="10.6640625" style="26" customWidth="1"/>
    <col min="11" max="11" width="13.109375" style="26" customWidth="1"/>
    <col min="12" max="12" width="9.109375" style="26"/>
    <col min="13" max="13" width="10" style="26" bestFit="1" customWidth="1"/>
    <col min="14" max="16384" width="9.109375" style="26"/>
  </cols>
  <sheetData>
    <row r="1" spans="1:11">
      <c r="A1" s="232"/>
      <c r="B1" s="232"/>
      <c r="C1" s="84"/>
      <c r="D1" s="84"/>
      <c r="E1" s="175"/>
      <c r="F1" s="175"/>
      <c r="G1" s="233"/>
      <c r="H1" s="233"/>
      <c r="I1" s="233"/>
      <c r="J1" s="85"/>
      <c r="K1" s="85"/>
    </row>
    <row r="2" spans="1:11">
      <c r="A2" s="232"/>
      <c r="B2" s="232"/>
      <c r="C2" s="84"/>
      <c r="D2" s="84"/>
      <c r="E2" s="175"/>
      <c r="F2" s="175"/>
      <c r="G2" s="84"/>
      <c r="H2" s="84"/>
      <c r="I2" s="85"/>
      <c r="J2" s="85"/>
      <c r="K2" s="85"/>
    </row>
    <row r="3" spans="1:11">
      <c r="A3" s="231"/>
      <c r="B3" s="231"/>
      <c r="C3" s="231"/>
      <c r="D3" s="231"/>
      <c r="E3" s="231"/>
      <c r="F3" s="231"/>
      <c r="G3" s="231"/>
      <c r="H3" s="231"/>
      <c r="I3" s="231"/>
      <c r="J3" s="231"/>
      <c r="K3" s="86"/>
    </row>
    <row r="4" spans="1:11">
      <c r="A4" s="231" t="s">
        <v>257</v>
      </c>
      <c r="B4" s="231"/>
      <c r="C4" s="231"/>
      <c r="D4" s="231"/>
      <c r="E4" s="231"/>
      <c r="F4" s="231"/>
      <c r="G4" s="231"/>
      <c r="H4" s="231"/>
      <c r="I4" s="231"/>
    </row>
    <row r="5" spans="1:11">
      <c r="A5" s="234" t="s">
        <v>178</v>
      </c>
      <c r="B5" s="234"/>
      <c r="C5" s="234"/>
      <c r="D5" s="234"/>
      <c r="E5" s="234"/>
      <c r="F5" s="234"/>
      <c r="G5" s="234"/>
      <c r="H5" s="234"/>
      <c r="I5" s="234"/>
      <c r="J5" s="234"/>
      <c r="K5" s="234"/>
    </row>
    <row r="6" spans="1:11">
      <c r="A6" s="234"/>
      <c r="B6" s="234"/>
      <c r="C6" s="234"/>
      <c r="D6" s="234"/>
      <c r="E6" s="234"/>
      <c r="F6" s="234"/>
      <c r="G6" s="234"/>
      <c r="H6" s="234"/>
      <c r="I6" s="234"/>
      <c r="J6" s="234"/>
      <c r="K6" s="234"/>
    </row>
    <row r="7" spans="1:11" s="53" customFormat="1" ht="82.8">
      <c r="A7" s="47" t="s">
        <v>74</v>
      </c>
      <c r="B7" s="48" t="s">
        <v>75</v>
      </c>
      <c r="C7" s="49" t="s">
        <v>76</v>
      </c>
      <c r="D7" s="50" t="s">
        <v>151</v>
      </c>
      <c r="E7" s="50" t="s">
        <v>156</v>
      </c>
      <c r="F7" s="50" t="s">
        <v>157</v>
      </c>
      <c r="G7" s="49" t="s">
        <v>77</v>
      </c>
      <c r="H7" s="49" t="s">
        <v>78</v>
      </c>
      <c r="I7" s="50" t="s">
        <v>79</v>
      </c>
      <c r="J7" s="50" t="s">
        <v>158</v>
      </c>
      <c r="K7" s="50" t="s">
        <v>159</v>
      </c>
    </row>
    <row r="8" spans="1:11" s="53" customFormat="1" ht="15.6">
      <c r="A8" s="32"/>
      <c r="B8" s="30" t="s">
        <v>80</v>
      </c>
      <c r="C8" s="22"/>
      <c r="D8" s="23"/>
      <c r="E8" s="23"/>
      <c r="F8" s="23"/>
      <c r="G8" s="22"/>
      <c r="H8" s="22"/>
      <c r="I8" s="24"/>
      <c r="J8" s="24"/>
      <c r="K8" s="24"/>
    </row>
    <row r="9" spans="1:11" s="53" customFormat="1" ht="14.4">
      <c r="A9" s="51">
        <v>1</v>
      </c>
      <c r="B9" s="124" t="s">
        <v>253</v>
      </c>
      <c r="C9" s="125" t="s">
        <v>89</v>
      </c>
      <c r="D9" s="82">
        <v>20.28</v>
      </c>
      <c r="E9" s="82">
        <v>10.199999999999999</v>
      </c>
      <c r="F9" s="82">
        <f>D9*E9</f>
        <v>206.85599999999999</v>
      </c>
      <c r="G9" s="140"/>
      <c r="H9" s="141"/>
      <c r="I9" s="114"/>
      <c r="J9" s="114"/>
      <c r="K9" s="114"/>
    </row>
    <row r="10" spans="1:11" s="53" customFormat="1" ht="14.4">
      <c r="A10" s="51">
        <v>2</v>
      </c>
      <c r="B10" s="124" t="s">
        <v>258</v>
      </c>
      <c r="C10" s="125" t="s">
        <v>89</v>
      </c>
      <c r="D10" s="82">
        <v>5</v>
      </c>
      <c r="E10" s="82">
        <v>42.5</v>
      </c>
      <c r="F10" s="82">
        <f t="shared" ref="F10:F71" si="0">D10*E10</f>
        <v>212.5</v>
      </c>
      <c r="G10" s="159" t="s">
        <v>227</v>
      </c>
      <c r="H10" s="129" t="s">
        <v>81</v>
      </c>
      <c r="I10" s="129">
        <v>3</v>
      </c>
      <c r="J10" s="129">
        <v>100.33</v>
      </c>
      <c r="K10" s="102">
        <f t="shared" ref="K10" si="1">J10*I10</f>
        <v>300.99</v>
      </c>
    </row>
    <row r="11" spans="1:11" s="53" customFormat="1" ht="14.4">
      <c r="A11" s="51">
        <v>3</v>
      </c>
      <c r="B11" s="124"/>
      <c r="C11" s="125"/>
      <c r="D11" s="82"/>
      <c r="E11" s="82"/>
      <c r="F11" s="82"/>
      <c r="G11" s="142" t="s">
        <v>228</v>
      </c>
      <c r="H11" s="129" t="s">
        <v>81</v>
      </c>
      <c r="I11" s="129">
        <v>1</v>
      </c>
      <c r="J11" s="129">
        <v>69.17</v>
      </c>
      <c r="K11" s="102">
        <f t="shared" ref="K11:K12" si="2">J11*I11</f>
        <v>69.17</v>
      </c>
    </row>
    <row r="12" spans="1:11" s="160" customFormat="1">
      <c r="A12" s="51">
        <v>4</v>
      </c>
      <c r="B12" s="161" t="s">
        <v>219</v>
      </c>
      <c r="C12" s="162" t="s">
        <v>87</v>
      </c>
      <c r="D12" s="163">
        <v>5.04</v>
      </c>
      <c r="E12" s="82">
        <v>34</v>
      </c>
      <c r="F12" s="82">
        <f t="shared" si="0"/>
        <v>171.36</v>
      </c>
      <c r="G12" s="142" t="s">
        <v>161</v>
      </c>
      <c r="H12" s="96" t="s">
        <v>81</v>
      </c>
      <c r="I12" s="173">
        <v>14</v>
      </c>
      <c r="J12" s="111">
        <v>45</v>
      </c>
      <c r="K12" s="102">
        <f t="shared" si="2"/>
        <v>630</v>
      </c>
    </row>
    <row r="13" spans="1:11" s="53" customFormat="1" ht="27.6">
      <c r="A13" s="51">
        <v>5</v>
      </c>
      <c r="B13" s="139" t="s">
        <v>160</v>
      </c>
      <c r="C13" s="144" t="s">
        <v>88</v>
      </c>
      <c r="D13" s="101">
        <v>11.23</v>
      </c>
      <c r="E13" s="82">
        <v>102</v>
      </c>
      <c r="F13" s="82">
        <f t="shared" si="0"/>
        <v>1145.46</v>
      </c>
      <c r="G13" s="128" t="s">
        <v>184</v>
      </c>
      <c r="H13" s="101" t="s">
        <v>83</v>
      </c>
      <c r="I13" s="101">
        <f>D13*0.1</f>
        <v>1.123</v>
      </c>
      <c r="J13" s="129">
        <v>29.17</v>
      </c>
      <c r="K13" s="102">
        <f t="shared" ref="K13:K33" si="3">J13*I13</f>
        <v>32.757910000000003</v>
      </c>
    </row>
    <row r="14" spans="1:11" s="53" customFormat="1">
      <c r="A14" s="51">
        <v>6</v>
      </c>
      <c r="B14" s="139"/>
      <c r="C14" s="144"/>
      <c r="D14" s="101"/>
      <c r="E14" s="82"/>
      <c r="F14" s="82"/>
      <c r="G14" s="128" t="s">
        <v>212</v>
      </c>
      <c r="H14" s="101" t="s">
        <v>82</v>
      </c>
      <c r="I14" s="101">
        <f>D13*2.4</f>
        <v>26.952000000000002</v>
      </c>
      <c r="J14" s="129">
        <v>4.33</v>
      </c>
      <c r="K14" s="102">
        <f>J14*I14</f>
        <v>116.70216000000001</v>
      </c>
    </row>
    <row r="15" spans="1:11" s="53" customFormat="1">
      <c r="A15" s="51">
        <v>7</v>
      </c>
      <c r="B15" s="139"/>
      <c r="C15" s="144"/>
      <c r="D15" s="101"/>
      <c r="E15" s="82"/>
      <c r="F15" s="82"/>
      <c r="G15" s="127" t="s">
        <v>213</v>
      </c>
      <c r="H15" s="96" t="s">
        <v>82</v>
      </c>
      <c r="I15" s="110">
        <f>D13*1</f>
        <v>11.23</v>
      </c>
      <c r="J15" s="101">
        <v>8.5</v>
      </c>
      <c r="K15" s="102">
        <f t="shared" ref="K15:K19" si="4">J15*I15</f>
        <v>95.454999999999998</v>
      </c>
    </row>
    <row r="16" spans="1:11" s="53" customFormat="1" ht="27.6">
      <c r="A16" s="51">
        <v>8</v>
      </c>
      <c r="B16" s="132" t="s">
        <v>259</v>
      </c>
      <c r="C16" s="116" t="s">
        <v>89</v>
      </c>
      <c r="D16" s="111">
        <v>4</v>
      </c>
      <c r="E16" s="82">
        <v>65.45</v>
      </c>
      <c r="F16" s="82">
        <f t="shared" si="0"/>
        <v>261.8</v>
      </c>
      <c r="G16" s="128" t="s">
        <v>185</v>
      </c>
      <c r="H16" s="101" t="s">
        <v>83</v>
      </c>
      <c r="I16" s="101">
        <v>0.1</v>
      </c>
      <c r="J16" s="101">
        <v>29.17</v>
      </c>
      <c r="K16" s="102">
        <f t="shared" si="4"/>
        <v>2.9170000000000003</v>
      </c>
    </row>
    <row r="17" spans="1:12" s="53" customFormat="1">
      <c r="A17" s="51">
        <v>9</v>
      </c>
      <c r="B17" s="115"/>
      <c r="C17" s="99"/>
      <c r="D17" s="106"/>
      <c r="E17" s="82"/>
      <c r="F17" s="82"/>
      <c r="G17" s="176" t="s">
        <v>260</v>
      </c>
      <c r="H17" s="101" t="s">
        <v>82</v>
      </c>
      <c r="I17" s="101">
        <f>D16*0.3*1.8</f>
        <v>2.16</v>
      </c>
      <c r="J17" s="101">
        <v>36.18</v>
      </c>
      <c r="K17" s="102">
        <f t="shared" si="4"/>
        <v>78.148800000000008</v>
      </c>
    </row>
    <row r="18" spans="1:12" s="53" customFormat="1">
      <c r="A18" s="51">
        <v>10</v>
      </c>
      <c r="B18" s="115" t="s">
        <v>261</v>
      </c>
      <c r="C18" s="99" t="s">
        <v>89</v>
      </c>
      <c r="D18" s="106">
        <v>14</v>
      </c>
      <c r="E18" s="82">
        <v>58.65</v>
      </c>
      <c r="F18" s="82">
        <f t="shared" si="0"/>
        <v>821.1</v>
      </c>
      <c r="G18" s="128" t="s">
        <v>185</v>
      </c>
      <c r="H18" s="101" t="s">
        <v>83</v>
      </c>
      <c r="I18" s="101">
        <f>D18*0.45*0.1</f>
        <v>0.63</v>
      </c>
      <c r="J18" s="101">
        <v>29.17</v>
      </c>
      <c r="K18" s="102">
        <f t="shared" si="4"/>
        <v>18.377100000000002</v>
      </c>
    </row>
    <row r="19" spans="1:12" s="53" customFormat="1">
      <c r="A19" s="51">
        <v>11</v>
      </c>
      <c r="B19" s="115"/>
      <c r="C19" s="99"/>
      <c r="D19" s="106"/>
      <c r="E19" s="82"/>
      <c r="F19" s="82"/>
      <c r="G19" s="143" t="s">
        <v>262</v>
      </c>
      <c r="H19" s="101" t="s">
        <v>83</v>
      </c>
      <c r="I19" s="101">
        <f>D18*0.45*0.28</f>
        <v>1.764</v>
      </c>
      <c r="J19" s="129">
        <v>300</v>
      </c>
      <c r="K19" s="102">
        <f t="shared" si="4"/>
        <v>529.20000000000005</v>
      </c>
    </row>
    <row r="20" spans="1:12" s="53" customFormat="1">
      <c r="A20" s="51">
        <v>12</v>
      </c>
      <c r="B20" s="98" t="s">
        <v>229</v>
      </c>
      <c r="C20" s="144" t="s">
        <v>88</v>
      </c>
      <c r="D20" s="101">
        <f>56.18-8.05-9.34</f>
        <v>38.789999999999992</v>
      </c>
      <c r="E20" s="82">
        <v>51</v>
      </c>
      <c r="F20" s="82">
        <f t="shared" si="0"/>
        <v>1978.2899999999995</v>
      </c>
      <c r="G20" s="128" t="s">
        <v>185</v>
      </c>
      <c r="H20" s="101" t="s">
        <v>83</v>
      </c>
      <c r="I20" s="101">
        <f>D20*0.1</f>
        <v>3.8789999999999996</v>
      </c>
      <c r="J20" s="129">
        <v>29.17</v>
      </c>
      <c r="K20" s="102">
        <f t="shared" si="3"/>
        <v>113.15043</v>
      </c>
    </row>
    <row r="21" spans="1:12" s="53" customFormat="1">
      <c r="A21" s="51">
        <v>13</v>
      </c>
      <c r="B21" s="98"/>
      <c r="C21" s="144"/>
      <c r="D21" s="101"/>
      <c r="E21" s="82"/>
      <c r="F21" s="82"/>
      <c r="G21" s="143" t="s">
        <v>230</v>
      </c>
      <c r="H21" s="101" t="s">
        <v>83</v>
      </c>
      <c r="I21" s="101">
        <f>D20/7*2</f>
        <v>11.08285714285714</v>
      </c>
      <c r="J21" s="129">
        <v>300</v>
      </c>
      <c r="K21" s="102">
        <f t="shared" si="3"/>
        <v>3324.8571428571422</v>
      </c>
    </row>
    <row r="22" spans="1:12" s="53" customFormat="1" ht="27.6">
      <c r="A22" s="51">
        <v>14</v>
      </c>
      <c r="B22" s="98" t="s">
        <v>294</v>
      </c>
      <c r="C22" s="144" t="s">
        <v>88</v>
      </c>
      <c r="D22" s="101">
        <v>9.34</v>
      </c>
      <c r="E22" s="82">
        <v>51</v>
      </c>
      <c r="F22" s="82">
        <f t="shared" ref="F22" si="5">D22*E22</f>
        <v>476.34</v>
      </c>
      <c r="G22" s="128" t="s">
        <v>185</v>
      </c>
      <c r="H22" s="101" t="s">
        <v>83</v>
      </c>
      <c r="I22" s="101">
        <f>D22*0.1</f>
        <v>0.93400000000000005</v>
      </c>
      <c r="J22" s="129">
        <v>29.17</v>
      </c>
      <c r="K22" s="102">
        <f t="shared" ref="K22:K23" si="6">J22*I22</f>
        <v>27.244780000000002</v>
      </c>
    </row>
    <row r="23" spans="1:12" s="53" customFormat="1">
      <c r="A23" s="51">
        <v>15</v>
      </c>
      <c r="B23" s="98"/>
      <c r="C23" s="144"/>
      <c r="D23" s="101"/>
      <c r="E23" s="82"/>
      <c r="F23" s="82"/>
      <c r="G23" s="143" t="s">
        <v>293</v>
      </c>
      <c r="H23" s="101" t="s">
        <v>83</v>
      </c>
      <c r="I23" s="101">
        <f>D22/7*2</f>
        <v>2.6685714285714286</v>
      </c>
      <c r="J23" s="129">
        <v>400</v>
      </c>
      <c r="K23" s="102">
        <f t="shared" si="6"/>
        <v>1067.4285714285713</v>
      </c>
    </row>
    <row r="24" spans="1:12" s="53" customFormat="1">
      <c r="A24" s="51">
        <v>16</v>
      </c>
      <c r="B24" s="98" t="s">
        <v>263</v>
      </c>
      <c r="C24" s="144" t="s">
        <v>88</v>
      </c>
      <c r="D24" s="101">
        <v>3.69</v>
      </c>
      <c r="E24" s="82">
        <v>56.1</v>
      </c>
      <c r="F24" s="82">
        <f t="shared" si="0"/>
        <v>207.00900000000001</v>
      </c>
      <c r="G24" s="128" t="s">
        <v>185</v>
      </c>
      <c r="H24" s="101" t="s">
        <v>83</v>
      </c>
      <c r="I24" s="101">
        <f>D24*0.1</f>
        <v>0.36899999999999999</v>
      </c>
      <c r="J24" s="129">
        <v>29.17</v>
      </c>
      <c r="K24" s="102">
        <f t="shared" ref="K24:K25" si="7">J24*I24</f>
        <v>10.763730000000001</v>
      </c>
    </row>
    <row r="25" spans="1:12" s="53" customFormat="1">
      <c r="A25" s="51">
        <v>17</v>
      </c>
      <c r="B25" s="98"/>
      <c r="C25" s="144"/>
      <c r="D25" s="101"/>
      <c r="E25" s="82"/>
      <c r="F25" s="82"/>
      <c r="G25" s="143" t="s">
        <v>264</v>
      </c>
      <c r="H25" s="101" t="s">
        <v>83</v>
      </c>
      <c r="I25" s="101">
        <f>D24/7*2</f>
        <v>1.0542857142857143</v>
      </c>
      <c r="J25" s="129">
        <v>350</v>
      </c>
      <c r="K25" s="102">
        <f t="shared" si="7"/>
        <v>369</v>
      </c>
      <c r="L25" s="160"/>
    </row>
    <row r="26" spans="1:12" s="53" customFormat="1">
      <c r="A26" s="51">
        <v>18</v>
      </c>
      <c r="B26" s="98" t="s">
        <v>231</v>
      </c>
      <c r="C26" s="144" t="s">
        <v>88</v>
      </c>
      <c r="D26" s="101">
        <v>8.0500000000000007</v>
      </c>
      <c r="E26" s="82">
        <v>51</v>
      </c>
      <c r="F26" s="82">
        <f t="shared" si="0"/>
        <v>410.55</v>
      </c>
      <c r="G26" s="143" t="s">
        <v>185</v>
      </c>
      <c r="H26" s="101" t="s">
        <v>83</v>
      </c>
      <c r="I26" s="101">
        <f>D26*0.1</f>
        <v>0.80500000000000016</v>
      </c>
      <c r="J26" s="129">
        <v>29.17</v>
      </c>
      <c r="K26" s="102">
        <f t="shared" si="3"/>
        <v>23.481850000000005</v>
      </c>
      <c r="L26" s="160"/>
    </row>
    <row r="27" spans="1:12" s="53" customFormat="1">
      <c r="A27" s="51">
        <v>19</v>
      </c>
      <c r="B27" s="115"/>
      <c r="C27" s="99"/>
      <c r="D27" s="106"/>
      <c r="E27" s="82"/>
      <c r="F27" s="82"/>
      <c r="G27" s="143" t="s">
        <v>180</v>
      </c>
      <c r="H27" s="144" t="s">
        <v>83</v>
      </c>
      <c r="I27" s="101">
        <f>D26/7*2</f>
        <v>2.3000000000000003</v>
      </c>
      <c r="J27" s="101">
        <v>550</v>
      </c>
      <c r="K27" s="102">
        <f t="shared" si="3"/>
        <v>1265.0000000000002</v>
      </c>
      <c r="L27" s="160"/>
    </row>
    <row r="28" spans="1:12" s="53" customFormat="1">
      <c r="A28" s="51">
        <v>20</v>
      </c>
      <c r="B28" s="115" t="s">
        <v>236</v>
      </c>
      <c r="C28" s="99" t="s">
        <v>89</v>
      </c>
      <c r="D28" s="106">
        <v>20.28</v>
      </c>
      <c r="E28" s="82">
        <v>28.9</v>
      </c>
      <c r="F28" s="82">
        <f t="shared" si="0"/>
        <v>586.09199999999998</v>
      </c>
      <c r="G28" s="95" t="s">
        <v>237</v>
      </c>
      <c r="H28" s="96" t="s">
        <v>238</v>
      </c>
      <c r="I28" s="110">
        <f>D28*1.1</f>
        <v>22.308000000000003</v>
      </c>
      <c r="J28" s="110">
        <v>16.329999999999998</v>
      </c>
      <c r="K28" s="102">
        <f t="shared" si="3"/>
        <v>364.28964000000002</v>
      </c>
      <c r="L28" s="160"/>
    </row>
    <row r="29" spans="1:12" s="53" customFormat="1">
      <c r="A29" s="51">
        <v>21</v>
      </c>
      <c r="B29" s="115"/>
      <c r="C29" s="99"/>
      <c r="D29" s="106"/>
      <c r="E29" s="82"/>
      <c r="F29" s="82"/>
      <c r="G29" s="95" t="s">
        <v>239</v>
      </c>
      <c r="H29" s="96" t="s">
        <v>240</v>
      </c>
      <c r="I29" s="110">
        <v>7</v>
      </c>
      <c r="J29" s="110">
        <v>15</v>
      </c>
      <c r="K29" s="102">
        <f t="shared" si="3"/>
        <v>105</v>
      </c>
      <c r="L29" s="160"/>
    </row>
    <row r="30" spans="1:12" s="53" customFormat="1">
      <c r="A30" s="51">
        <v>22</v>
      </c>
      <c r="B30" s="115"/>
      <c r="C30" s="99"/>
      <c r="D30" s="106"/>
      <c r="E30" s="82"/>
      <c r="F30" s="82"/>
      <c r="G30" s="95" t="s">
        <v>241</v>
      </c>
      <c r="H30" s="96" t="s">
        <v>240</v>
      </c>
      <c r="I30" s="110">
        <v>3</v>
      </c>
      <c r="J30" s="110">
        <v>15</v>
      </c>
      <c r="K30" s="102">
        <f t="shared" si="3"/>
        <v>45</v>
      </c>
      <c r="L30" s="160"/>
    </row>
    <row r="31" spans="1:12" s="53" customFormat="1">
      <c r="A31" s="51">
        <v>23</v>
      </c>
      <c r="B31" s="115"/>
      <c r="C31" s="99"/>
      <c r="D31" s="106"/>
      <c r="E31" s="82"/>
      <c r="F31" s="82"/>
      <c r="G31" s="95" t="s">
        <v>242</v>
      </c>
      <c r="H31" s="96" t="s">
        <v>240</v>
      </c>
      <c r="I31" s="110">
        <v>2</v>
      </c>
      <c r="J31" s="110">
        <v>15</v>
      </c>
      <c r="K31" s="102">
        <f t="shared" si="3"/>
        <v>30</v>
      </c>
      <c r="L31" s="160"/>
    </row>
    <row r="32" spans="1:12" s="53" customFormat="1">
      <c r="A32" s="51">
        <v>24</v>
      </c>
      <c r="B32" s="115"/>
      <c r="C32" s="99"/>
      <c r="D32" s="106"/>
      <c r="E32" s="82"/>
      <c r="F32" s="82"/>
      <c r="G32" s="95" t="s">
        <v>243</v>
      </c>
      <c r="H32" s="96" t="s">
        <v>240</v>
      </c>
      <c r="I32" s="110">
        <v>2</v>
      </c>
      <c r="J32" s="110">
        <v>15</v>
      </c>
      <c r="K32" s="102">
        <f t="shared" si="3"/>
        <v>30</v>
      </c>
      <c r="L32" s="160"/>
    </row>
    <row r="33" spans="1:12" s="53" customFormat="1">
      <c r="A33" s="51">
        <v>25</v>
      </c>
      <c r="B33" s="115"/>
      <c r="C33" s="99"/>
      <c r="D33" s="106"/>
      <c r="E33" s="82"/>
      <c r="F33" s="82"/>
      <c r="G33" s="127" t="s">
        <v>244</v>
      </c>
      <c r="H33" s="96" t="s">
        <v>245</v>
      </c>
      <c r="I33" s="110">
        <v>1</v>
      </c>
      <c r="J33" s="110">
        <v>30.66</v>
      </c>
      <c r="K33" s="102">
        <f t="shared" si="3"/>
        <v>30.66</v>
      </c>
      <c r="L33" s="160"/>
    </row>
    <row r="34" spans="1:12" s="53" customFormat="1" ht="27.6">
      <c r="A34" s="51">
        <v>26</v>
      </c>
      <c r="B34" s="145" t="s">
        <v>186</v>
      </c>
      <c r="C34" s="146" t="s">
        <v>81</v>
      </c>
      <c r="D34" s="240">
        <v>1</v>
      </c>
      <c r="E34" s="82">
        <v>155.54999999999998</v>
      </c>
      <c r="F34" s="82">
        <f t="shared" si="0"/>
        <v>155.54999999999998</v>
      </c>
      <c r="G34" s="119" t="s">
        <v>148</v>
      </c>
      <c r="H34" s="104" t="s">
        <v>81</v>
      </c>
      <c r="I34" s="147">
        <v>1</v>
      </c>
      <c r="J34" s="147" t="s">
        <v>119</v>
      </c>
      <c r="K34" s="110">
        <v>0</v>
      </c>
    </row>
    <row r="35" spans="1:12" s="53" customFormat="1" ht="27.6">
      <c r="A35" s="51">
        <v>27</v>
      </c>
      <c r="B35" s="117" t="s">
        <v>118</v>
      </c>
      <c r="C35" s="118" t="s">
        <v>81</v>
      </c>
      <c r="D35" s="111">
        <v>2</v>
      </c>
      <c r="E35" s="82">
        <v>55.25</v>
      </c>
      <c r="F35" s="82">
        <f t="shared" si="0"/>
        <v>110.5</v>
      </c>
      <c r="G35" s="119" t="s">
        <v>120</v>
      </c>
      <c r="H35" s="104" t="s">
        <v>81</v>
      </c>
      <c r="I35" s="147">
        <v>1</v>
      </c>
      <c r="J35" s="147" t="s">
        <v>119</v>
      </c>
      <c r="K35" s="110">
        <v>0</v>
      </c>
    </row>
    <row r="36" spans="1:12" s="53" customFormat="1" ht="27.6">
      <c r="A36" s="51">
        <v>28</v>
      </c>
      <c r="B36" s="148"/>
      <c r="C36" s="149"/>
      <c r="D36" s="110"/>
      <c r="E36" s="82"/>
      <c r="F36" s="82"/>
      <c r="G36" s="119" t="s">
        <v>121</v>
      </c>
      <c r="H36" s="104" t="s">
        <v>81</v>
      </c>
      <c r="I36" s="147">
        <v>1</v>
      </c>
      <c r="J36" s="147" t="s">
        <v>119</v>
      </c>
      <c r="K36" s="110">
        <v>0</v>
      </c>
    </row>
    <row r="37" spans="1:12" s="53" customFormat="1">
      <c r="A37" s="51">
        <v>29</v>
      </c>
      <c r="B37" s="148"/>
      <c r="C37" s="149"/>
      <c r="D37" s="110"/>
      <c r="E37" s="82"/>
      <c r="F37" s="82"/>
      <c r="G37" s="137" t="s">
        <v>145</v>
      </c>
      <c r="H37" s="101" t="s">
        <v>81</v>
      </c>
      <c r="I37" s="101">
        <v>4</v>
      </c>
      <c r="J37" s="114">
        <v>15</v>
      </c>
      <c r="K37" s="110">
        <f t="shared" ref="K37:K38" si="8">J37*I37</f>
        <v>60</v>
      </c>
    </row>
    <row r="38" spans="1:12" s="53" customFormat="1">
      <c r="A38" s="51">
        <v>30</v>
      </c>
      <c r="B38" s="132" t="s">
        <v>232</v>
      </c>
      <c r="C38" s="116" t="s">
        <v>81</v>
      </c>
      <c r="D38" s="111">
        <v>1</v>
      </c>
      <c r="E38" s="82">
        <v>80.75</v>
      </c>
      <c r="F38" s="82">
        <f t="shared" si="0"/>
        <v>80.75</v>
      </c>
      <c r="G38" s="95" t="s">
        <v>188</v>
      </c>
      <c r="H38" s="96" t="s">
        <v>81</v>
      </c>
      <c r="I38" s="97">
        <v>1</v>
      </c>
      <c r="J38" s="97">
        <v>204.17</v>
      </c>
      <c r="K38" s="110">
        <f t="shared" si="8"/>
        <v>204.17</v>
      </c>
    </row>
    <row r="39" spans="1:12" s="53" customFormat="1">
      <c r="A39" s="51">
        <v>31</v>
      </c>
      <c r="B39" s="132" t="s">
        <v>187</v>
      </c>
      <c r="C39" s="116" t="s">
        <v>81</v>
      </c>
      <c r="D39" s="111">
        <v>1</v>
      </c>
      <c r="E39" s="82">
        <v>80.75</v>
      </c>
      <c r="F39" s="82">
        <f t="shared" si="0"/>
        <v>80.75</v>
      </c>
      <c r="G39" s="143" t="s">
        <v>233</v>
      </c>
      <c r="H39" s="116" t="s">
        <v>81</v>
      </c>
      <c r="I39" s="111">
        <v>1</v>
      </c>
      <c r="J39" s="129">
        <v>750</v>
      </c>
      <c r="K39" s="110">
        <f t="shared" ref="K39" si="9">I39*J39</f>
        <v>750</v>
      </c>
    </row>
    <row r="40" spans="1:12" s="53" customFormat="1" ht="27.6">
      <c r="A40" s="51">
        <v>32</v>
      </c>
      <c r="B40" s="132" t="s">
        <v>267</v>
      </c>
      <c r="C40" s="116" t="s">
        <v>81</v>
      </c>
      <c r="D40" s="111">
        <v>1</v>
      </c>
      <c r="E40" s="82">
        <v>144.5</v>
      </c>
      <c r="F40" s="82">
        <f t="shared" si="0"/>
        <v>144.5</v>
      </c>
      <c r="G40" s="95" t="s">
        <v>234</v>
      </c>
      <c r="H40" s="96" t="s">
        <v>81</v>
      </c>
      <c r="I40" s="110">
        <v>1</v>
      </c>
      <c r="J40" s="147" t="s">
        <v>119</v>
      </c>
      <c r="K40" s="110">
        <v>0</v>
      </c>
    </row>
    <row r="41" spans="1:12" s="53" customFormat="1">
      <c r="A41" s="51">
        <v>33</v>
      </c>
      <c r="B41" s="132"/>
      <c r="C41" s="116"/>
      <c r="D41" s="111"/>
      <c r="E41" s="82"/>
      <c r="F41" s="82"/>
      <c r="G41" s="95" t="s">
        <v>235</v>
      </c>
      <c r="H41" s="96" t="s">
        <v>81</v>
      </c>
      <c r="I41" s="110">
        <v>4</v>
      </c>
      <c r="J41" s="114">
        <v>25</v>
      </c>
      <c r="K41" s="110">
        <f t="shared" ref="K41" si="10">I41*J41</f>
        <v>100</v>
      </c>
    </row>
    <row r="42" spans="1:12" s="53" customFormat="1" ht="27.6">
      <c r="A42" s="51">
        <v>34</v>
      </c>
      <c r="B42" s="28" t="s">
        <v>92</v>
      </c>
      <c r="C42" s="45"/>
      <c r="D42" s="241"/>
      <c r="E42" s="82"/>
      <c r="F42" s="241">
        <f>SUM(F9:F41)</f>
        <v>7049.4070000000002</v>
      </c>
      <c r="G42" s="28" t="s">
        <v>93</v>
      </c>
      <c r="H42" s="34"/>
      <c r="I42" s="35"/>
      <c r="J42" s="52"/>
      <c r="K42" s="63">
        <f>SUM(K9:K41)</f>
        <v>9793.7641142857137</v>
      </c>
    </row>
    <row r="43" spans="1:12" s="53" customFormat="1" ht="15.6">
      <c r="A43" s="51">
        <v>35</v>
      </c>
      <c r="B43" s="30" t="s">
        <v>91</v>
      </c>
      <c r="C43" s="36"/>
      <c r="D43" s="38"/>
      <c r="E43" s="38"/>
      <c r="F43" s="38"/>
      <c r="G43" s="29"/>
      <c r="H43" s="36"/>
      <c r="I43" s="37"/>
      <c r="J43" s="37"/>
      <c r="K43" s="37"/>
    </row>
    <row r="44" spans="1:12" s="53" customFormat="1">
      <c r="A44" s="51">
        <v>36</v>
      </c>
      <c r="B44" s="55" t="s">
        <v>177</v>
      </c>
      <c r="C44" s="57" t="s">
        <v>81</v>
      </c>
      <c r="D44" s="136">
        <v>1</v>
      </c>
      <c r="E44" s="82">
        <v>637.5</v>
      </c>
      <c r="F44" s="82">
        <f t="shared" si="0"/>
        <v>637.5</v>
      </c>
      <c r="G44" s="58"/>
      <c r="H44" s="54"/>
      <c r="I44" s="54"/>
      <c r="J44" s="52"/>
      <c r="K44" s="52"/>
    </row>
    <row r="45" spans="1:12" s="53" customFormat="1" ht="14.4">
      <c r="A45" s="51">
        <v>37</v>
      </c>
      <c r="B45" s="134" t="s">
        <v>143</v>
      </c>
      <c r="C45" s="135" t="s">
        <v>81</v>
      </c>
      <c r="D45" s="136">
        <v>2</v>
      </c>
      <c r="E45" s="82">
        <v>170</v>
      </c>
      <c r="F45" s="82">
        <f t="shared" si="0"/>
        <v>340</v>
      </c>
      <c r="G45" s="137"/>
      <c r="H45" s="101"/>
      <c r="I45" s="101"/>
      <c r="J45" s="114"/>
      <c r="K45" s="114"/>
    </row>
    <row r="46" spans="1:12" s="53" customFormat="1" ht="14.4">
      <c r="A46" s="51">
        <v>38</v>
      </c>
      <c r="B46" s="134" t="s">
        <v>246</v>
      </c>
      <c r="C46" s="135" t="s">
        <v>81</v>
      </c>
      <c r="D46" s="136">
        <v>2</v>
      </c>
      <c r="E46" s="82">
        <v>170</v>
      </c>
      <c r="F46" s="82">
        <f t="shared" si="0"/>
        <v>340</v>
      </c>
      <c r="G46" s="137"/>
      <c r="H46" s="101"/>
      <c r="I46" s="101"/>
      <c r="J46" s="114"/>
      <c r="K46" s="114"/>
    </row>
    <row r="47" spans="1:12" s="53" customFormat="1">
      <c r="A47" s="51">
        <v>39</v>
      </c>
      <c r="B47" s="138" t="s">
        <v>146</v>
      </c>
      <c r="C47" s="135" t="s">
        <v>81</v>
      </c>
      <c r="D47" s="136">
        <v>2</v>
      </c>
      <c r="E47" s="82">
        <v>127.5</v>
      </c>
      <c r="F47" s="82">
        <f t="shared" si="0"/>
        <v>255</v>
      </c>
      <c r="G47" s="137" t="s">
        <v>145</v>
      </c>
      <c r="H47" s="101" t="s">
        <v>81</v>
      </c>
      <c r="I47" s="101">
        <v>4</v>
      </c>
      <c r="J47" s="114">
        <v>10.119999999999999</v>
      </c>
      <c r="K47" s="114">
        <f>J47*I47</f>
        <v>40.479999999999997</v>
      </c>
    </row>
    <row r="48" spans="1:12" s="53" customFormat="1">
      <c r="A48" s="51">
        <v>40</v>
      </c>
      <c r="B48" s="138" t="s">
        <v>144</v>
      </c>
      <c r="C48" s="135" t="s">
        <v>81</v>
      </c>
      <c r="D48" s="136">
        <v>1</v>
      </c>
      <c r="E48" s="82">
        <v>255</v>
      </c>
      <c r="F48" s="82">
        <f t="shared" si="0"/>
        <v>255</v>
      </c>
      <c r="G48" s="137" t="s">
        <v>145</v>
      </c>
      <c r="H48" s="101" t="s">
        <v>81</v>
      </c>
      <c r="I48" s="101">
        <v>3</v>
      </c>
      <c r="J48" s="114">
        <v>10.119999999999999</v>
      </c>
      <c r="K48" s="114">
        <f>J48*I48</f>
        <v>30.36</v>
      </c>
    </row>
    <row r="49" spans="1:12" s="53" customFormat="1">
      <c r="A49" s="51">
        <v>41</v>
      </c>
      <c r="B49" s="138" t="s">
        <v>247</v>
      </c>
      <c r="C49" s="135" t="s">
        <v>81</v>
      </c>
      <c r="D49" s="136">
        <v>1</v>
      </c>
      <c r="E49" s="82">
        <v>127.5</v>
      </c>
      <c r="F49" s="82">
        <f t="shared" si="0"/>
        <v>127.5</v>
      </c>
      <c r="G49" s="137"/>
      <c r="H49" s="101"/>
      <c r="I49" s="101"/>
      <c r="J49" s="114"/>
      <c r="K49" s="114"/>
    </row>
    <row r="50" spans="1:12" s="53" customFormat="1" ht="27.6">
      <c r="A50" s="51">
        <v>42</v>
      </c>
      <c r="B50" s="138" t="s">
        <v>248</v>
      </c>
      <c r="C50" s="135" t="s">
        <v>81</v>
      </c>
      <c r="D50" s="136">
        <v>6</v>
      </c>
      <c r="E50" s="82">
        <v>278.8</v>
      </c>
      <c r="F50" s="82">
        <f t="shared" si="0"/>
        <v>1672.8000000000002</v>
      </c>
      <c r="G50" s="137" t="s">
        <v>274</v>
      </c>
      <c r="H50" s="101"/>
      <c r="I50" s="101"/>
      <c r="J50" s="147" t="s">
        <v>119</v>
      </c>
      <c r="K50" s="114"/>
    </row>
    <row r="51" spans="1:12" s="53" customFormat="1" ht="27.6">
      <c r="A51" s="51">
        <v>43</v>
      </c>
      <c r="B51" s="139" t="s">
        <v>265</v>
      </c>
      <c r="C51" s="135" t="s">
        <v>81</v>
      </c>
      <c r="D51" s="136">
        <v>2</v>
      </c>
      <c r="E51" s="82">
        <v>278.8</v>
      </c>
      <c r="F51" s="82">
        <f t="shared" si="0"/>
        <v>557.6</v>
      </c>
      <c r="G51" s="137"/>
      <c r="H51" s="101"/>
      <c r="I51" s="101"/>
      <c r="J51" s="114"/>
      <c r="K51" s="114"/>
    </row>
    <row r="52" spans="1:12" s="53" customFormat="1" ht="41.4">
      <c r="A52" s="51">
        <v>44</v>
      </c>
      <c r="B52" s="139" t="s">
        <v>266</v>
      </c>
      <c r="C52" s="135" t="s">
        <v>81</v>
      </c>
      <c r="D52" s="136">
        <v>2</v>
      </c>
      <c r="E52" s="82">
        <v>278.8</v>
      </c>
      <c r="F52" s="82">
        <f t="shared" si="0"/>
        <v>557.6</v>
      </c>
      <c r="G52" s="137" t="s">
        <v>274</v>
      </c>
      <c r="H52" s="101" t="s">
        <v>81</v>
      </c>
      <c r="I52" s="101">
        <v>4</v>
      </c>
      <c r="J52" s="114">
        <v>3695</v>
      </c>
      <c r="K52" s="114">
        <f>I52*J52</f>
        <v>14780</v>
      </c>
    </row>
    <row r="53" spans="1:12" s="53" customFormat="1">
      <c r="A53" s="51">
        <v>45</v>
      </c>
      <c r="B53" s="139" t="s">
        <v>249</v>
      </c>
      <c r="C53" s="135" t="s">
        <v>81</v>
      </c>
      <c r="D53" s="136">
        <v>1</v>
      </c>
      <c r="E53" s="82">
        <v>127.5</v>
      </c>
      <c r="F53" s="82">
        <f t="shared" si="0"/>
        <v>127.5</v>
      </c>
      <c r="G53" s="137"/>
      <c r="H53" s="101"/>
      <c r="I53" s="101"/>
      <c r="J53" s="114"/>
      <c r="K53" s="114"/>
    </row>
    <row r="54" spans="1:12" s="53" customFormat="1">
      <c r="A54" s="51">
        <v>46</v>
      </c>
      <c r="B54" s="139" t="s">
        <v>250</v>
      </c>
      <c r="C54" s="135" t="s">
        <v>81</v>
      </c>
      <c r="D54" s="242">
        <v>1</v>
      </c>
      <c r="E54" s="82">
        <v>212.5</v>
      </c>
      <c r="F54" s="82">
        <f t="shared" si="0"/>
        <v>212.5</v>
      </c>
      <c r="G54" s="137"/>
      <c r="H54" s="101"/>
      <c r="I54" s="101"/>
      <c r="J54" s="114"/>
      <c r="K54" s="114"/>
    </row>
    <row r="55" spans="1:12" s="53" customFormat="1">
      <c r="A55" s="51">
        <v>47</v>
      </c>
      <c r="B55" s="115" t="s">
        <v>147</v>
      </c>
      <c r="C55" s="135" t="s">
        <v>112</v>
      </c>
      <c r="D55" s="136">
        <v>1</v>
      </c>
      <c r="E55" s="82">
        <v>170</v>
      </c>
      <c r="F55" s="82">
        <f t="shared" si="0"/>
        <v>170</v>
      </c>
      <c r="G55" s="137"/>
      <c r="H55" s="101"/>
      <c r="I55" s="101"/>
      <c r="J55" s="114"/>
      <c r="K55" s="114"/>
    </row>
    <row r="56" spans="1:12" s="53" customFormat="1">
      <c r="A56" s="51">
        <v>48</v>
      </c>
      <c r="B56" s="115" t="s">
        <v>179</v>
      </c>
      <c r="C56" s="135" t="s">
        <v>81</v>
      </c>
      <c r="D56" s="136">
        <v>1</v>
      </c>
      <c r="E56" s="82">
        <v>63.75</v>
      </c>
      <c r="F56" s="82">
        <f t="shared" si="0"/>
        <v>63.75</v>
      </c>
      <c r="G56" s="137"/>
      <c r="H56" s="101"/>
      <c r="I56" s="101"/>
      <c r="J56" s="114"/>
      <c r="K56" s="114"/>
    </row>
    <row r="57" spans="1:12" s="53" customFormat="1" ht="14.4">
      <c r="A57" s="51">
        <v>49</v>
      </c>
      <c r="B57" s="28" t="s">
        <v>94</v>
      </c>
      <c r="C57" s="45"/>
      <c r="D57" s="241"/>
      <c r="E57" s="82"/>
      <c r="F57" s="241">
        <f>SUM(F44:F56)</f>
        <v>5316.7500000000009</v>
      </c>
      <c r="G57" s="28" t="s">
        <v>95</v>
      </c>
      <c r="H57" s="34"/>
      <c r="I57" s="35"/>
      <c r="J57" s="52"/>
      <c r="K57" s="63">
        <f>SUM(K46:K55)</f>
        <v>14850.84</v>
      </c>
    </row>
    <row r="58" spans="1:12" s="53" customFormat="1" ht="15.6">
      <c r="A58" s="51">
        <v>50</v>
      </c>
      <c r="B58" s="30" t="s">
        <v>84</v>
      </c>
      <c r="C58" s="36"/>
      <c r="D58" s="38"/>
      <c r="E58" s="38"/>
      <c r="F58" s="38"/>
      <c r="G58" s="29"/>
      <c r="H58" s="36"/>
      <c r="I58" s="37"/>
      <c r="J58" s="37"/>
      <c r="K58" s="37"/>
    </row>
    <row r="59" spans="1:12" s="53" customFormat="1" ht="14.4">
      <c r="A59" s="51">
        <v>51</v>
      </c>
      <c r="B59" s="115" t="s">
        <v>109</v>
      </c>
      <c r="C59" s="99" t="s">
        <v>89</v>
      </c>
      <c r="D59" s="106">
        <v>160</v>
      </c>
      <c r="E59" s="82">
        <v>17.849999999999998</v>
      </c>
      <c r="F59" s="82">
        <f t="shared" si="0"/>
        <v>2855.9999999999995</v>
      </c>
      <c r="G59" s="108" t="s">
        <v>162</v>
      </c>
      <c r="H59" s="116" t="s">
        <v>89</v>
      </c>
      <c r="I59" s="164">
        <v>65</v>
      </c>
      <c r="J59" s="106">
        <v>26.28</v>
      </c>
      <c r="K59" s="100">
        <f t="shared" ref="K59:K62" si="11">J59*I59</f>
        <v>1708.2</v>
      </c>
      <c r="L59" s="160"/>
    </row>
    <row r="60" spans="1:12" s="53" customFormat="1" ht="14.4">
      <c r="A60" s="51">
        <v>52</v>
      </c>
      <c r="B60" s="120"/>
      <c r="C60" s="116"/>
      <c r="D60" s="111"/>
      <c r="E60" s="82"/>
      <c r="F60" s="82"/>
      <c r="G60" s="108" t="s">
        <v>215</v>
      </c>
      <c r="H60" s="116" t="s">
        <v>89</v>
      </c>
      <c r="I60" s="164">
        <v>95</v>
      </c>
      <c r="J60" s="106">
        <v>40.32</v>
      </c>
      <c r="K60" s="100">
        <f t="shared" si="11"/>
        <v>3830.4</v>
      </c>
      <c r="L60" s="160"/>
    </row>
    <row r="61" spans="1:12" s="53" customFormat="1" ht="14.4">
      <c r="A61" s="51">
        <v>53</v>
      </c>
      <c r="B61" s="120"/>
      <c r="C61" s="116"/>
      <c r="D61" s="111"/>
      <c r="E61" s="82"/>
      <c r="F61" s="82"/>
      <c r="G61" s="121" t="s">
        <v>171</v>
      </c>
      <c r="H61" s="122" t="s">
        <v>81</v>
      </c>
      <c r="I61" s="164">
        <v>1</v>
      </c>
      <c r="J61" s="123">
        <v>14.4</v>
      </c>
      <c r="K61" s="100">
        <f t="shared" si="11"/>
        <v>14.4</v>
      </c>
      <c r="L61" s="160"/>
    </row>
    <row r="62" spans="1:12" s="53" customFormat="1" ht="14.4">
      <c r="A62" s="51">
        <v>54</v>
      </c>
      <c r="B62" s="120"/>
      <c r="C62" s="116"/>
      <c r="D62" s="111"/>
      <c r="E62" s="82"/>
      <c r="F62" s="82"/>
      <c r="G62" s="119" t="s">
        <v>172</v>
      </c>
      <c r="H62" s="104" t="s">
        <v>90</v>
      </c>
      <c r="I62" s="164">
        <v>1</v>
      </c>
      <c r="J62" s="106">
        <v>133</v>
      </c>
      <c r="K62" s="100">
        <f t="shared" si="11"/>
        <v>133</v>
      </c>
      <c r="L62" s="160"/>
    </row>
    <row r="63" spans="1:12" s="53" customFormat="1" ht="27.6">
      <c r="A63" s="51">
        <v>55</v>
      </c>
      <c r="B63" s="120"/>
      <c r="C63" s="116"/>
      <c r="D63" s="111"/>
      <c r="E63" s="82"/>
      <c r="F63" s="82"/>
      <c r="G63" s="119" t="s">
        <v>100</v>
      </c>
      <c r="H63" s="104" t="s">
        <v>90</v>
      </c>
      <c r="I63" s="100">
        <v>1</v>
      </c>
      <c r="J63" s="106">
        <v>66.67</v>
      </c>
      <c r="K63" s="100">
        <f t="shared" ref="K63:K65" si="12">J63*I63</f>
        <v>66.67</v>
      </c>
    </row>
    <row r="64" spans="1:12" s="53" customFormat="1">
      <c r="A64" s="51">
        <v>56</v>
      </c>
      <c r="B64" s="115" t="s">
        <v>102</v>
      </c>
      <c r="C64" s="116" t="s">
        <v>89</v>
      </c>
      <c r="D64" s="106">
        <v>50</v>
      </c>
      <c r="E64" s="82">
        <v>11.049999999999999</v>
      </c>
      <c r="F64" s="82">
        <f t="shared" si="0"/>
        <v>552.5</v>
      </c>
      <c r="G64" s="119" t="s">
        <v>216</v>
      </c>
      <c r="H64" s="116" t="s">
        <v>89</v>
      </c>
      <c r="I64" s="100">
        <v>50</v>
      </c>
      <c r="J64" s="106">
        <v>4.96</v>
      </c>
      <c r="K64" s="100">
        <f t="shared" si="12"/>
        <v>248</v>
      </c>
    </row>
    <row r="65" spans="1:11" s="53" customFormat="1" ht="14.4">
      <c r="A65" s="51">
        <v>57</v>
      </c>
      <c r="B65" s="115"/>
      <c r="C65" s="116"/>
      <c r="D65" s="106"/>
      <c r="E65" s="82"/>
      <c r="F65" s="82"/>
      <c r="G65" s="119" t="s">
        <v>172</v>
      </c>
      <c r="H65" s="104" t="s">
        <v>90</v>
      </c>
      <c r="I65" s="164">
        <v>0.5</v>
      </c>
      <c r="J65" s="106">
        <v>133</v>
      </c>
      <c r="K65" s="100">
        <f t="shared" si="12"/>
        <v>66.5</v>
      </c>
    </row>
    <row r="66" spans="1:11" s="53" customFormat="1" ht="27.6">
      <c r="A66" s="51">
        <v>58</v>
      </c>
      <c r="B66" s="115"/>
      <c r="C66" s="116"/>
      <c r="D66" s="106"/>
      <c r="E66" s="82"/>
      <c r="F66" s="82"/>
      <c r="G66" s="119" t="s">
        <v>100</v>
      </c>
      <c r="H66" s="104" t="s">
        <v>90</v>
      </c>
      <c r="I66" s="100">
        <v>0.5</v>
      </c>
      <c r="J66" s="106">
        <v>66.67</v>
      </c>
      <c r="K66" s="100">
        <f t="shared" ref="K66" si="13">J66*I66</f>
        <v>33.335000000000001</v>
      </c>
    </row>
    <row r="67" spans="1:11" s="53" customFormat="1">
      <c r="A67" s="51">
        <v>59</v>
      </c>
      <c r="B67" s="115" t="s">
        <v>217</v>
      </c>
      <c r="C67" s="99" t="s">
        <v>89</v>
      </c>
      <c r="D67" s="106">
        <v>13</v>
      </c>
      <c r="E67" s="82">
        <v>14.45</v>
      </c>
      <c r="F67" s="82">
        <f t="shared" si="0"/>
        <v>187.85</v>
      </c>
      <c r="G67" s="115" t="s">
        <v>218</v>
      </c>
      <c r="H67" s="116" t="s">
        <v>89</v>
      </c>
      <c r="I67" s="100">
        <f>D67</f>
        <v>13</v>
      </c>
      <c r="J67" s="106">
        <v>9.25</v>
      </c>
      <c r="K67" s="100">
        <f>J67*I67</f>
        <v>120.25</v>
      </c>
    </row>
    <row r="68" spans="1:11" s="53" customFormat="1" ht="27.6">
      <c r="A68" s="51">
        <v>60</v>
      </c>
      <c r="B68" s="124" t="s">
        <v>221</v>
      </c>
      <c r="C68" s="125" t="s">
        <v>81</v>
      </c>
      <c r="D68" s="82">
        <v>2</v>
      </c>
      <c r="E68" s="82">
        <v>85</v>
      </c>
      <c r="F68" s="82">
        <f t="shared" si="0"/>
        <v>170</v>
      </c>
      <c r="G68" s="126" t="s">
        <v>222</v>
      </c>
      <c r="H68" s="116" t="s">
        <v>81</v>
      </c>
      <c r="I68" s="123">
        <v>2</v>
      </c>
      <c r="J68" s="111" t="s">
        <v>116</v>
      </c>
      <c r="K68" s="100"/>
    </row>
    <row r="69" spans="1:11" s="53" customFormat="1" ht="27.6">
      <c r="A69" s="51">
        <v>61</v>
      </c>
      <c r="B69" s="124" t="s">
        <v>223</v>
      </c>
      <c r="C69" s="125" t="s">
        <v>81</v>
      </c>
      <c r="D69" s="82">
        <v>1</v>
      </c>
      <c r="E69" s="82">
        <v>85</v>
      </c>
      <c r="F69" s="82">
        <f t="shared" si="0"/>
        <v>85</v>
      </c>
      <c r="G69" s="126" t="s">
        <v>224</v>
      </c>
      <c r="H69" s="116" t="s">
        <v>81</v>
      </c>
      <c r="I69" s="123">
        <v>1</v>
      </c>
      <c r="J69" s="111" t="s">
        <v>116</v>
      </c>
      <c r="K69" s="100"/>
    </row>
    <row r="70" spans="1:11" s="53" customFormat="1">
      <c r="A70" s="51">
        <v>62</v>
      </c>
      <c r="B70" s="115" t="s">
        <v>255</v>
      </c>
      <c r="C70" s="116" t="s">
        <v>139</v>
      </c>
      <c r="D70" s="106">
        <v>1</v>
      </c>
      <c r="E70" s="82">
        <v>425</v>
      </c>
      <c r="F70" s="82">
        <f t="shared" si="0"/>
        <v>425</v>
      </c>
      <c r="G70" s="115"/>
      <c r="H70" s="116"/>
      <c r="I70" s="111"/>
      <c r="J70" s="111"/>
      <c r="K70" s="110"/>
    </row>
    <row r="71" spans="1:11" s="53" customFormat="1">
      <c r="A71" s="51">
        <v>63</v>
      </c>
      <c r="B71" s="115" t="s">
        <v>254</v>
      </c>
      <c r="C71" s="116" t="s">
        <v>81</v>
      </c>
      <c r="D71" s="106">
        <v>1</v>
      </c>
      <c r="E71" s="82">
        <v>403.75</v>
      </c>
      <c r="F71" s="82">
        <f t="shared" si="0"/>
        <v>403.75</v>
      </c>
      <c r="G71" s="115" t="s">
        <v>225</v>
      </c>
      <c r="H71" s="116" t="s">
        <v>81</v>
      </c>
      <c r="I71" s="111">
        <v>2</v>
      </c>
      <c r="J71" s="111" t="s">
        <v>173</v>
      </c>
      <c r="K71" s="110">
        <v>1</v>
      </c>
    </row>
    <row r="72" spans="1:11" s="53" customFormat="1" ht="27.6">
      <c r="A72" s="51">
        <v>64</v>
      </c>
      <c r="B72" s="115"/>
      <c r="C72" s="116"/>
      <c r="D72" s="106"/>
      <c r="E72" s="82"/>
      <c r="F72" s="82"/>
      <c r="G72" s="115" t="s">
        <v>256</v>
      </c>
      <c r="H72" s="116" t="s">
        <v>81</v>
      </c>
      <c r="I72" s="111">
        <v>2</v>
      </c>
      <c r="J72" s="111" t="s">
        <v>119</v>
      </c>
      <c r="K72" s="110"/>
    </row>
    <row r="73" spans="1:11" s="53" customFormat="1" ht="27.6">
      <c r="A73" s="51">
        <v>65</v>
      </c>
      <c r="B73" s="115"/>
      <c r="C73" s="116"/>
      <c r="D73" s="106"/>
      <c r="E73" s="82"/>
      <c r="F73" s="82"/>
      <c r="G73" s="115" t="s">
        <v>252</v>
      </c>
      <c r="H73" s="116" t="s">
        <v>81</v>
      </c>
      <c r="I73" s="111">
        <v>2</v>
      </c>
      <c r="J73" s="111" t="s">
        <v>116</v>
      </c>
      <c r="K73" s="110">
        <v>1</v>
      </c>
    </row>
    <row r="74" spans="1:11" s="53" customFormat="1" ht="27.6">
      <c r="A74" s="51">
        <v>66</v>
      </c>
      <c r="B74" s="115"/>
      <c r="C74" s="116"/>
      <c r="D74" s="106"/>
      <c r="E74" s="82"/>
      <c r="F74" s="82"/>
      <c r="G74" s="115" t="s">
        <v>226</v>
      </c>
      <c r="H74" s="116" t="s">
        <v>81</v>
      </c>
      <c r="I74" s="111">
        <v>2</v>
      </c>
      <c r="J74" s="111" t="s">
        <v>116</v>
      </c>
      <c r="K74" s="110">
        <v>0</v>
      </c>
    </row>
    <row r="75" spans="1:11" s="53" customFormat="1" ht="27.6">
      <c r="A75" s="51">
        <v>67</v>
      </c>
      <c r="B75" s="115"/>
      <c r="C75" s="116"/>
      <c r="D75" s="106"/>
      <c r="E75" s="82"/>
      <c r="F75" s="82"/>
      <c r="G75" s="115" t="s">
        <v>149</v>
      </c>
      <c r="H75" s="116" t="s">
        <v>81</v>
      </c>
      <c r="I75" s="111">
        <v>2</v>
      </c>
      <c r="J75" s="111" t="s">
        <v>116</v>
      </c>
      <c r="K75" s="110">
        <v>0</v>
      </c>
    </row>
    <row r="76" spans="1:11" s="53" customFormat="1" ht="27.6">
      <c r="A76" s="51">
        <v>68</v>
      </c>
      <c r="B76" s="115"/>
      <c r="C76" s="116"/>
      <c r="D76" s="106"/>
      <c r="E76" s="82"/>
      <c r="F76" s="82"/>
      <c r="G76" s="115" t="s">
        <v>251</v>
      </c>
      <c r="H76" s="116" t="s">
        <v>81</v>
      </c>
      <c r="I76" s="111">
        <v>4</v>
      </c>
      <c r="J76" s="111" t="s">
        <v>116</v>
      </c>
      <c r="K76" s="110">
        <v>0</v>
      </c>
    </row>
    <row r="77" spans="1:11" s="53" customFormat="1">
      <c r="A77" s="51">
        <v>69</v>
      </c>
      <c r="B77" s="115"/>
      <c r="C77" s="116"/>
      <c r="D77" s="106"/>
      <c r="E77" s="82"/>
      <c r="F77" s="82"/>
      <c r="G77" s="159" t="s">
        <v>220</v>
      </c>
      <c r="H77" s="116" t="s">
        <v>81</v>
      </c>
      <c r="I77" s="111">
        <v>2</v>
      </c>
      <c r="J77" s="114">
        <v>38.58</v>
      </c>
      <c r="K77" s="110">
        <f t="shared" ref="K77" si="14">J77*I77</f>
        <v>77.16</v>
      </c>
    </row>
    <row r="78" spans="1:11" s="53" customFormat="1" ht="41.4">
      <c r="A78" s="51">
        <v>70</v>
      </c>
      <c r="B78" s="115" t="s">
        <v>103</v>
      </c>
      <c r="C78" s="99" t="s">
        <v>81</v>
      </c>
      <c r="D78" s="106">
        <v>2</v>
      </c>
      <c r="E78" s="82">
        <v>106.25</v>
      </c>
      <c r="F78" s="82">
        <f t="shared" ref="F78:F139" si="15">D78*E78</f>
        <v>212.5</v>
      </c>
      <c r="G78" s="119" t="s">
        <v>150</v>
      </c>
      <c r="H78" s="104" t="s">
        <v>81</v>
      </c>
      <c r="I78" s="100">
        <v>5</v>
      </c>
      <c r="J78" s="111" t="s">
        <v>116</v>
      </c>
      <c r="K78" s="110">
        <v>0</v>
      </c>
    </row>
    <row r="79" spans="1:11" s="53" customFormat="1">
      <c r="A79" s="51">
        <v>71</v>
      </c>
      <c r="B79" s="115" t="s">
        <v>273</v>
      </c>
      <c r="C79" s="99" t="s">
        <v>89</v>
      </c>
      <c r="D79" s="106">
        <v>9.9</v>
      </c>
      <c r="E79" s="82">
        <v>42.5</v>
      </c>
      <c r="F79" s="82">
        <f t="shared" si="15"/>
        <v>420.75</v>
      </c>
      <c r="G79" s="128" t="s">
        <v>101</v>
      </c>
      <c r="H79" s="101" t="s">
        <v>83</v>
      </c>
      <c r="I79" s="101">
        <f>D79*0.1*0.1</f>
        <v>9.9000000000000019E-2</v>
      </c>
      <c r="J79" s="129">
        <v>29.17</v>
      </c>
      <c r="K79" s="110">
        <f t="shared" ref="K79:K80" si="16">J79*I79</f>
        <v>2.8878300000000006</v>
      </c>
    </row>
    <row r="80" spans="1:11" s="53" customFormat="1">
      <c r="A80" s="51">
        <v>72</v>
      </c>
      <c r="B80" s="115"/>
      <c r="C80" s="99"/>
      <c r="D80" s="106"/>
      <c r="E80" s="82"/>
      <c r="F80" s="82"/>
      <c r="G80" s="127" t="s">
        <v>213</v>
      </c>
      <c r="H80" s="101" t="s">
        <v>82</v>
      </c>
      <c r="I80" s="101">
        <f>D79*0.1*1.8</f>
        <v>1.7820000000000003</v>
      </c>
      <c r="J80" s="101">
        <v>8.5</v>
      </c>
      <c r="K80" s="110">
        <f t="shared" si="16"/>
        <v>15.147000000000002</v>
      </c>
    </row>
    <row r="81" spans="1:13" s="53" customFormat="1">
      <c r="A81" s="51">
        <v>73</v>
      </c>
      <c r="B81" s="115" t="s">
        <v>104</v>
      </c>
      <c r="C81" s="99" t="s">
        <v>81</v>
      </c>
      <c r="D81" s="106">
        <v>2</v>
      </c>
      <c r="E81" s="82">
        <v>107.1</v>
      </c>
      <c r="F81" s="82">
        <f t="shared" si="15"/>
        <v>214.2</v>
      </c>
      <c r="G81" s="119"/>
      <c r="H81" s="104"/>
      <c r="I81" s="100"/>
      <c r="J81" s="114"/>
      <c r="K81" s="110"/>
    </row>
    <row r="82" spans="1:13" s="53" customFormat="1" ht="14.4">
      <c r="A82" s="51">
        <v>74</v>
      </c>
      <c r="B82" s="108" t="s">
        <v>105</v>
      </c>
      <c r="C82" s="99" t="s">
        <v>81</v>
      </c>
      <c r="D82" s="106">
        <v>3</v>
      </c>
      <c r="E82" s="82">
        <v>107.1</v>
      </c>
      <c r="F82" s="82">
        <f t="shared" si="15"/>
        <v>321.29999999999995</v>
      </c>
      <c r="G82" s="126"/>
      <c r="H82" s="122"/>
      <c r="I82" s="123"/>
      <c r="J82" s="114"/>
      <c r="K82" s="114"/>
    </row>
    <row r="83" spans="1:13" s="53" customFormat="1" ht="27.6">
      <c r="A83" s="51">
        <v>75</v>
      </c>
      <c r="B83" s="115" t="s">
        <v>106</v>
      </c>
      <c r="C83" s="99" t="s">
        <v>81</v>
      </c>
      <c r="D83" s="106">
        <v>1</v>
      </c>
      <c r="E83" s="82">
        <v>113.05</v>
      </c>
      <c r="F83" s="82">
        <f t="shared" si="15"/>
        <v>113.05</v>
      </c>
      <c r="G83" s="120" t="s">
        <v>115</v>
      </c>
      <c r="H83" s="130" t="s">
        <v>81</v>
      </c>
      <c r="I83" s="111">
        <v>1</v>
      </c>
      <c r="J83" s="111" t="s">
        <v>116</v>
      </c>
      <c r="K83" s="114">
        <v>0</v>
      </c>
    </row>
    <row r="84" spans="1:13" s="53" customFormat="1">
      <c r="A84" s="51">
        <v>76</v>
      </c>
      <c r="B84" s="115" t="s">
        <v>107</v>
      </c>
      <c r="C84" s="99" t="s">
        <v>81</v>
      </c>
      <c r="D84" s="106">
        <v>8</v>
      </c>
      <c r="E84" s="82">
        <v>85</v>
      </c>
      <c r="F84" s="82">
        <f t="shared" si="15"/>
        <v>680</v>
      </c>
      <c r="G84" s="120" t="s">
        <v>214</v>
      </c>
      <c r="H84" s="130" t="s">
        <v>81</v>
      </c>
      <c r="I84" s="100">
        <v>8</v>
      </c>
      <c r="J84" s="111">
        <v>19.8</v>
      </c>
      <c r="K84" s="123">
        <f>J84*I84</f>
        <v>158.4</v>
      </c>
    </row>
    <row r="85" spans="1:13" s="53" customFormat="1">
      <c r="A85" s="51">
        <v>77</v>
      </c>
      <c r="B85" s="115" t="s">
        <v>108</v>
      </c>
      <c r="C85" s="99" t="s">
        <v>81</v>
      </c>
      <c r="D85" s="106">
        <v>6</v>
      </c>
      <c r="E85" s="82">
        <v>68</v>
      </c>
      <c r="F85" s="82">
        <f t="shared" si="15"/>
        <v>408</v>
      </c>
      <c r="G85" s="131" t="s">
        <v>164</v>
      </c>
      <c r="H85" s="116" t="s">
        <v>81</v>
      </c>
      <c r="I85" s="111">
        <f>D85</f>
        <v>6</v>
      </c>
      <c r="J85" s="111">
        <v>74.17</v>
      </c>
      <c r="K85" s="123">
        <f t="shared" ref="K85:K87" si="17">J85*I85</f>
        <v>445.02</v>
      </c>
    </row>
    <row r="86" spans="1:13" s="53" customFormat="1" ht="14.4">
      <c r="A86" s="51">
        <v>78</v>
      </c>
      <c r="B86" s="108"/>
      <c r="C86" s="99"/>
      <c r="D86" s="106"/>
      <c r="E86" s="82"/>
      <c r="F86" s="82"/>
      <c r="G86" s="159" t="s">
        <v>196</v>
      </c>
      <c r="H86" s="116" t="s">
        <v>81</v>
      </c>
      <c r="I86" s="111">
        <f>D85</f>
        <v>6</v>
      </c>
      <c r="J86" s="111">
        <v>4.16</v>
      </c>
      <c r="K86" s="123">
        <f t="shared" si="17"/>
        <v>24.96</v>
      </c>
    </row>
    <row r="87" spans="1:13" s="53" customFormat="1" ht="14.4">
      <c r="A87" s="51">
        <v>79</v>
      </c>
      <c r="B87" s="108"/>
      <c r="C87" s="99"/>
      <c r="D87" s="106"/>
      <c r="E87" s="82"/>
      <c r="F87" s="82"/>
      <c r="G87" s="132" t="s">
        <v>111</v>
      </c>
      <c r="H87" s="116" t="s">
        <v>81</v>
      </c>
      <c r="I87" s="111">
        <v>2</v>
      </c>
      <c r="J87" s="114">
        <v>35.83</v>
      </c>
      <c r="K87" s="123">
        <f t="shared" si="17"/>
        <v>71.66</v>
      </c>
    </row>
    <row r="88" spans="1:13" s="53" customFormat="1" ht="27.6">
      <c r="A88" s="51">
        <v>80</v>
      </c>
      <c r="B88" s="115" t="s">
        <v>117</v>
      </c>
      <c r="C88" s="99" t="s">
        <v>81</v>
      </c>
      <c r="D88" s="106">
        <v>2</v>
      </c>
      <c r="E88" s="82">
        <v>68</v>
      </c>
      <c r="F88" s="82">
        <f t="shared" si="15"/>
        <v>136</v>
      </c>
      <c r="G88" s="133" t="s">
        <v>110</v>
      </c>
      <c r="H88" s="116" t="s">
        <v>81</v>
      </c>
      <c r="I88" s="111">
        <v>2</v>
      </c>
      <c r="J88" s="111">
        <v>75.83</v>
      </c>
      <c r="K88" s="123">
        <f>J88*I88</f>
        <v>151.66</v>
      </c>
    </row>
    <row r="89" spans="1:13" s="53" customFormat="1" ht="14.4">
      <c r="A89" s="51">
        <v>81</v>
      </c>
      <c r="B89" s="108"/>
      <c r="C89" s="99"/>
      <c r="D89" s="106"/>
      <c r="E89" s="82"/>
      <c r="F89" s="82"/>
      <c r="G89" s="134" t="s">
        <v>196</v>
      </c>
      <c r="H89" s="116" t="s">
        <v>81</v>
      </c>
      <c r="I89" s="111">
        <v>2</v>
      </c>
      <c r="J89" s="111">
        <v>4.16</v>
      </c>
      <c r="K89" s="123">
        <f>J89*I89</f>
        <v>8.32</v>
      </c>
      <c r="L89" s="160"/>
      <c r="M89" s="160"/>
    </row>
    <row r="90" spans="1:13" s="53" customFormat="1">
      <c r="A90" s="51">
        <v>82</v>
      </c>
      <c r="B90" s="132" t="s">
        <v>189</v>
      </c>
      <c r="C90" s="101" t="s">
        <v>89</v>
      </c>
      <c r="D90" s="101">
        <v>11</v>
      </c>
      <c r="E90" s="82">
        <v>59.5</v>
      </c>
      <c r="F90" s="82">
        <f t="shared" si="15"/>
        <v>654.5</v>
      </c>
      <c r="G90" s="115" t="s">
        <v>190</v>
      </c>
      <c r="H90" s="104" t="s">
        <v>81</v>
      </c>
      <c r="I90" s="100">
        <v>5</v>
      </c>
      <c r="J90" s="111">
        <v>253.33</v>
      </c>
      <c r="K90" s="100">
        <f t="shared" ref="K90:K96" si="18">J90*I90</f>
        <v>1266.6500000000001</v>
      </c>
      <c r="L90" s="160"/>
      <c r="M90" s="160"/>
    </row>
    <row r="91" spans="1:13" s="53" customFormat="1">
      <c r="A91" s="51">
        <v>83</v>
      </c>
      <c r="B91" s="132"/>
      <c r="C91" s="101"/>
      <c r="D91" s="101"/>
      <c r="E91" s="82"/>
      <c r="F91" s="82"/>
      <c r="G91" s="174" t="s">
        <v>193</v>
      </c>
      <c r="H91" s="104" t="s">
        <v>81</v>
      </c>
      <c r="I91" s="100">
        <v>1</v>
      </c>
      <c r="J91" s="111">
        <v>130</v>
      </c>
      <c r="K91" s="100">
        <f t="shared" si="18"/>
        <v>130</v>
      </c>
      <c r="L91" s="160"/>
      <c r="M91" s="160"/>
    </row>
    <row r="92" spans="1:13" s="53" customFormat="1">
      <c r="A92" s="51">
        <v>84</v>
      </c>
      <c r="B92" s="115"/>
      <c r="C92" s="99"/>
      <c r="D92" s="106"/>
      <c r="E92" s="82"/>
      <c r="F92" s="82"/>
      <c r="G92" s="174" t="s">
        <v>194</v>
      </c>
      <c r="H92" s="130" t="s">
        <v>81</v>
      </c>
      <c r="I92" s="100">
        <v>4</v>
      </c>
      <c r="J92" s="111">
        <v>106.67</v>
      </c>
      <c r="K92" s="100">
        <f t="shared" si="18"/>
        <v>426.68</v>
      </c>
      <c r="L92" s="160"/>
      <c r="M92" s="160"/>
    </row>
    <row r="93" spans="1:13" s="53" customFormat="1">
      <c r="A93" s="51">
        <v>85</v>
      </c>
      <c r="B93" s="120"/>
      <c r="C93" s="130"/>
      <c r="D93" s="100"/>
      <c r="E93" s="82"/>
      <c r="F93" s="82"/>
      <c r="G93" s="120" t="s">
        <v>195</v>
      </c>
      <c r="H93" s="130" t="s">
        <v>81</v>
      </c>
      <c r="I93" s="100">
        <v>8</v>
      </c>
      <c r="J93" s="111">
        <v>6.08</v>
      </c>
      <c r="K93" s="100">
        <f t="shared" si="18"/>
        <v>48.64</v>
      </c>
      <c r="L93" s="160"/>
      <c r="M93" s="160"/>
    </row>
    <row r="94" spans="1:13" s="61" customFormat="1" ht="29.4" customHeight="1">
      <c r="A94" s="51">
        <v>86</v>
      </c>
      <c r="B94" s="132" t="s">
        <v>191</v>
      </c>
      <c r="C94" s="101" t="s">
        <v>81</v>
      </c>
      <c r="D94" s="101">
        <v>26</v>
      </c>
      <c r="E94" s="82">
        <v>76.5</v>
      </c>
      <c r="F94" s="82">
        <f t="shared" si="15"/>
        <v>1989</v>
      </c>
      <c r="G94" s="165" t="s">
        <v>165</v>
      </c>
      <c r="H94" s="122" t="s">
        <v>90</v>
      </c>
      <c r="I94" s="123">
        <v>9</v>
      </c>
      <c r="J94" s="151">
        <v>45.83</v>
      </c>
      <c r="K94" s="100">
        <f t="shared" si="18"/>
        <v>412.46999999999997</v>
      </c>
      <c r="L94" s="160"/>
      <c r="M94" s="160"/>
    </row>
    <row r="95" spans="1:13" s="61" customFormat="1" ht="27.6">
      <c r="A95" s="51">
        <v>87</v>
      </c>
      <c r="B95" s="98"/>
      <c r="C95" s="101"/>
      <c r="D95" s="101"/>
      <c r="E95" s="82"/>
      <c r="F95" s="82"/>
      <c r="G95" s="115" t="s">
        <v>192</v>
      </c>
      <c r="H95" s="122" t="s">
        <v>81</v>
      </c>
      <c r="I95" s="123">
        <v>26</v>
      </c>
      <c r="J95" s="111">
        <v>595.83000000000004</v>
      </c>
      <c r="K95" s="100">
        <f t="shared" si="18"/>
        <v>15491.580000000002</v>
      </c>
      <c r="L95" s="160"/>
      <c r="M95" s="160"/>
    </row>
    <row r="96" spans="1:13" s="61" customFormat="1">
      <c r="A96" s="51">
        <v>88</v>
      </c>
      <c r="B96" s="98" t="s">
        <v>270</v>
      </c>
      <c r="C96" s="101" t="s">
        <v>81</v>
      </c>
      <c r="D96" s="101">
        <v>4</v>
      </c>
      <c r="E96" s="82">
        <v>119</v>
      </c>
      <c r="F96" s="82">
        <f t="shared" si="15"/>
        <v>476</v>
      </c>
      <c r="G96" s="115" t="s">
        <v>271</v>
      </c>
      <c r="H96" s="122" t="s">
        <v>81</v>
      </c>
      <c r="I96" s="123">
        <v>2</v>
      </c>
      <c r="J96" s="111">
        <v>975</v>
      </c>
      <c r="K96" s="100">
        <f t="shared" si="18"/>
        <v>1950</v>
      </c>
      <c r="L96" s="160"/>
      <c r="M96" s="160"/>
    </row>
    <row r="97" spans="1:13" s="61" customFormat="1" ht="27.6">
      <c r="A97" s="51">
        <v>89</v>
      </c>
      <c r="B97" s="98"/>
      <c r="C97" s="101"/>
      <c r="D97" s="101"/>
      <c r="E97" s="82"/>
      <c r="F97" s="82"/>
      <c r="G97" s="115" t="s">
        <v>272</v>
      </c>
      <c r="H97" s="122" t="s">
        <v>81</v>
      </c>
      <c r="I97" s="123">
        <v>2</v>
      </c>
      <c r="J97" s="106" t="s">
        <v>119</v>
      </c>
      <c r="K97" s="100">
        <v>0</v>
      </c>
      <c r="L97" s="160"/>
      <c r="M97" s="160"/>
    </row>
    <row r="98" spans="1:13" s="61" customFormat="1" ht="27.6">
      <c r="A98" s="51">
        <v>90</v>
      </c>
      <c r="B98" s="235" t="s">
        <v>275</v>
      </c>
      <c r="C98" s="236" t="s">
        <v>89</v>
      </c>
      <c r="D98" s="106">
        <v>5</v>
      </c>
      <c r="E98" s="82">
        <v>67.149999999999991</v>
      </c>
      <c r="F98" s="82">
        <f t="shared" si="15"/>
        <v>335.74999999999994</v>
      </c>
      <c r="G98" s="131" t="s">
        <v>276</v>
      </c>
      <c r="H98" s="116" t="s">
        <v>81</v>
      </c>
      <c r="I98" s="111">
        <v>3</v>
      </c>
      <c r="J98" s="111">
        <v>216.67</v>
      </c>
      <c r="K98" s="123">
        <f t="shared" ref="K98:K103" si="19">J98*I98</f>
        <v>650.01</v>
      </c>
    </row>
    <row r="99" spans="1:13" s="61" customFormat="1" ht="33.6" customHeight="1">
      <c r="A99" s="51">
        <v>91</v>
      </c>
      <c r="B99" s="235"/>
      <c r="C99" s="236"/>
      <c r="D99" s="106"/>
      <c r="E99" s="82"/>
      <c r="F99" s="82"/>
      <c r="G99" s="237" t="s">
        <v>277</v>
      </c>
      <c r="H99" s="238" t="s">
        <v>81</v>
      </c>
      <c r="I99" s="111">
        <v>1</v>
      </c>
      <c r="J99" s="111">
        <v>16.579999999999998</v>
      </c>
      <c r="K99" s="123">
        <f t="shared" si="19"/>
        <v>16.579999999999998</v>
      </c>
    </row>
    <row r="100" spans="1:13" s="61" customFormat="1">
      <c r="A100" s="51">
        <v>92</v>
      </c>
      <c r="B100" s="237" t="s">
        <v>278</v>
      </c>
      <c r="C100" s="238" t="s">
        <v>89</v>
      </c>
      <c r="D100" s="106">
        <v>5</v>
      </c>
      <c r="E100" s="82">
        <v>59.5</v>
      </c>
      <c r="F100" s="82">
        <f t="shared" si="15"/>
        <v>297.5</v>
      </c>
      <c r="G100" s="237" t="s">
        <v>279</v>
      </c>
      <c r="H100" s="238" t="s">
        <v>81</v>
      </c>
      <c r="I100" s="111">
        <v>1</v>
      </c>
      <c r="J100" s="111">
        <v>221.67</v>
      </c>
      <c r="K100" s="123">
        <f t="shared" si="19"/>
        <v>221.67</v>
      </c>
    </row>
    <row r="101" spans="1:13" s="61" customFormat="1" ht="29.4" customHeight="1">
      <c r="A101" s="51">
        <v>93</v>
      </c>
      <c r="B101" s="115"/>
      <c r="C101" s="99"/>
      <c r="D101" s="106"/>
      <c r="E101" s="82"/>
      <c r="F101" s="82"/>
      <c r="G101" s="237" t="s">
        <v>280</v>
      </c>
      <c r="H101" s="238" t="s">
        <v>81</v>
      </c>
      <c r="I101" s="111">
        <v>2</v>
      </c>
      <c r="J101" s="111">
        <v>46.67</v>
      </c>
      <c r="K101" s="123">
        <f t="shared" si="19"/>
        <v>93.34</v>
      </c>
    </row>
    <row r="102" spans="1:13" s="53" customFormat="1" ht="27.6">
      <c r="A102" s="51">
        <v>94</v>
      </c>
      <c r="B102" s="115" t="s">
        <v>281</v>
      </c>
      <c r="C102" s="99" t="s">
        <v>81</v>
      </c>
      <c r="D102" s="106">
        <v>2</v>
      </c>
      <c r="E102" s="82">
        <v>51.85</v>
      </c>
      <c r="F102" s="82">
        <f t="shared" si="15"/>
        <v>103.7</v>
      </c>
      <c r="G102" s="131" t="s">
        <v>284</v>
      </c>
      <c r="H102" s="116" t="s">
        <v>81</v>
      </c>
      <c r="I102" s="111">
        <v>2</v>
      </c>
      <c r="J102" s="111">
        <v>187.5</v>
      </c>
      <c r="K102" s="123">
        <f t="shared" si="19"/>
        <v>375</v>
      </c>
    </row>
    <row r="103" spans="1:13" s="53" customFormat="1" ht="27.6">
      <c r="A103" s="51">
        <v>95</v>
      </c>
      <c r="B103" s="115"/>
      <c r="C103" s="99"/>
      <c r="D103" s="106"/>
      <c r="E103" s="82"/>
      <c r="F103" s="82"/>
      <c r="G103" s="131" t="s">
        <v>282</v>
      </c>
      <c r="H103" s="239" t="s">
        <v>81</v>
      </c>
      <c r="I103" s="111">
        <v>2</v>
      </c>
      <c r="J103" s="111">
        <v>26.67</v>
      </c>
      <c r="K103" s="123">
        <f t="shared" si="19"/>
        <v>53.34</v>
      </c>
    </row>
    <row r="104" spans="1:13" s="53" customFormat="1">
      <c r="A104" s="51">
        <v>96</v>
      </c>
      <c r="B104" s="115"/>
      <c r="C104" s="99"/>
      <c r="D104" s="106"/>
      <c r="E104" s="82"/>
      <c r="F104" s="82"/>
      <c r="G104" s="131" t="s">
        <v>283</v>
      </c>
      <c r="H104" s="116" t="s">
        <v>81</v>
      </c>
      <c r="I104" s="111">
        <v>2</v>
      </c>
      <c r="J104" s="111">
        <v>14.33</v>
      </c>
      <c r="K104" s="123">
        <f>J104*I104</f>
        <v>28.66</v>
      </c>
    </row>
    <row r="105" spans="1:13" ht="27.6">
      <c r="A105" s="51">
        <v>97</v>
      </c>
      <c r="B105" s="108" t="s">
        <v>114</v>
      </c>
      <c r="C105" s="99" t="s">
        <v>112</v>
      </c>
      <c r="D105" s="106">
        <v>1</v>
      </c>
      <c r="E105" s="82">
        <v>1275</v>
      </c>
      <c r="F105" s="82">
        <f t="shared" si="15"/>
        <v>1275</v>
      </c>
      <c r="G105" s="133"/>
      <c r="H105" s="116"/>
      <c r="I105" s="111"/>
      <c r="J105" s="114"/>
      <c r="K105" s="114"/>
    </row>
    <row r="106" spans="1:13" s="59" customFormat="1">
      <c r="A106" s="51">
        <v>98</v>
      </c>
      <c r="B106" s="108" t="s">
        <v>113</v>
      </c>
      <c r="C106" s="99" t="s">
        <v>81</v>
      </c>
      <c r="D106" s="106">
        <v>1</v>
      </c>
      <c r="E106" s="82">
        <v>3000</v>
      </c>
      <c r="F106" s="82">
        <f t="shared" si="15"/>
        <v>3000</v>
      </c>
      <c r="G106" s="133"/>
      <c r="H106" s="116"/>
      <c r="I106" s="111"/>
      <c r="J106" s="114"/>
      <c r="K106" s="114"/>
    </row>
    <row r="107" spans="1:13" s="59" customFormat="1" ht="27.6">
      <c r="A107" s="51">
        <v>99</v>
      </c>
      <c r="B107" s="156" t="s">
        <v>96</v>
      </c>
      <c r="C107" s="154"/>
      <c r="D107" s="155"/>
      <c r="E107" s="82"/>
      <c r="F107" s="155">
        <f>SUM(F59:F106)</f>
        <v>15317.35</v>
      </c>
      <c r="G107" s="156" t="s">
        <v>97</v>
      </c>
      <c r="H107" s="157"/>
      <c r="I107" s="158"/>
      <c r="J107" s="114"/>
      <c r="K107" s="166">
        <f>SUM(K59:K106)</f>
        <v>28342.589829999997</v>
      </c>
    </row>
    <row r="108" spans="1:13" s="59" customFormat="1" ht="15.6">
      <c r="A108" s="51">
        <v>100</v>
      </c>
      <c r="B108" s="30" t="s">
        <v>197</v>
      </c>
      <c r="C108" s="31"/>
      <c r="D108" s="31"/>
      <c r="E108" s="31"/>
      <c r="F108" s="31"/>
      <c r="G108" s="31"/>
      <c r="H108" s="31"/>
      <c r="I108" s="31"/>
      <c r="J108" s="31"/>
      <c r="K108" s="31"/>
    </row>
    <row r="109" spans="1:13" s="59" customFormat="1" ht="27.6">
      <c r="A109" s="51">
        <v>101</v>
      </c>
      <c r="B109" s="112" t="s">
        <v>198</v>
      </c>
      <c r="C109" s="113" t="s">
        <v>81</v>
      </c>
      <c r="D109" s="152">
        <v>1</v>
      </c>
      <c r="E109" s="82">
        <v>1877.6499999999999</v>
      </c>
      <c r="F109" s="82">
        <f t="shared" si="15"/>
        <v>1877.6499999999999</v>
      </c>
      <c r="G109" s="112" t="s">
        <v>199</v>
      </c>
      <c r="H109" s="104" t="s">
        <v>81</v>
      </c>
      <c r="I109" s="106">
        <v>1</v>
      </c>
      <c r="J109" s="106" t="s">
        <v>119</v>
      </c>
      <c r="K109" s="114">
        <v>0</v>
      </c>
    </row>
    <row r="110" spans="1:13" s="59" customFormat="1">
      <c r="A110" s="51">
        <v>102</v>
      </c>
      <c r="B110" s="112" t="s">
        <v>200</v>
      </c>
      <c r="C110" s="113" t="s">
        <v>89</v>
      </c>
      <c r="D110" s="152">
        <v>5</v>
      </c>
      <c r="E110" s="82">
        <v>55.25</v>
      </c>
      <c r="F110" s="82">
        <f t="shared" si="15"/>
        <v>276.25</v>
      </c>
      <c r="G110" s="112" t="s">
        <v>201</v>
      </c>
      <c r="H110" s="104" t="s">
        <v>89</v>
      </c>
      <c r="I110" s="107">
        <v>5</v>
      </c>
      <c r="J110" s="152">
        <v>149</v>
      </c>
      <c r="K110" s="107">
        <f t="shared" ref="K110:K115" si="20">J110*I110</f>
        <v>745</v>
      </c>
    </row>
    <row r="111" spans="1:13" s="59" customFormat="1">
      <c r="A111" s="51">
        <v>103</v>
      </c>
      <c r="B111" s="112"/>
      <c r="C111" s="113"/>
      <c r="D111" s="152"/>
      <c r="E111" s="82">
        <v>0</v>
      </c>
      <c r="F111" s="82">
        <f t="shared" si="15"/>
        <v>0</v>
      </c>
      <c r="G111" s="112" t="s">
        <v>202</v>
      </c>
      <c r="H111" s="104" t="s">
        <v>89</v>
      </c>
      <c r="I111" s="107">
        <v>5</v>
      </c>
      <c r="J111" s="152">
        <v>129.16999999999999</v>
      </c>
      <c r="K111" s="107">
        <f t="shared" si="20"/>
        <v>645.84999999999991</v>
      </c>
    </row>
    <row r="112" spans="1:13" s="59" customFormat="1">
      <c r="A112" s="51">
        <v>104</v>
      </c>
      <c r="B112" s="112" t="s">
        <v>203</v>
      </c>
      <c r="C112" s="113" t="s">
        <v>89</v>
      </c>
      <c r="D112" s="152">
        <v>5</v>
      </c>
      <c r="E112" s="82">
        <v>17</v>
      </c>
      <c r="F112" s="82">
        <f t="shared" si="15"/>
        <v>85</v>
      </c>
      <c r="G112" s="112" t="s">
        <v>204</v>
      </c>
      <c r="H112" s="104" t="s">
        <v>89</v>
      </c>
      <c r="I112" s="107">
        <v>5</v>
      </c>
      <c r="J112" s="152">
        <v>10.25</v>
      </c>
      <c r="K112" s="107">
        <f t="shared" si="20"/>
        <v>51.25</v>
      </c>
      <c r="L112" s="153"/>
    </row>
    <row r="113" spans="1:11" s="53" customFormat="1">
      <c r="A113" s="51">
        <v>105</v>
      </c>
      <c r="B113" s="112"/>
      <c r="C113" s="113"/>
      <c r="D113" s="152"/>
      <c r="E113" s="82">
        <v>0</v>
      </c>
      <c r="F113" s="82">
        <f t="shared" si="15"/>
        <v>0</v>
      </c>
      <c r="G113" s="112" t="s">
        <v>205</v>
      </c>
      <c r="H113" s="104" t="s">
        <v>89</v>
      </c>
      <c r="I113" s="107">
        <v>10</v>
      </c>
      <c r="J113" s="152">
        <v>3.02</v>
      </c>
      <c r="K113" s="107">
        <f t="shared" si="20"/>
        <v>30.2</v>
      </c>
    </row>
    <row r="114" spans="1:11" s="53" customFormat="1">
      <c r="A114" s="51">
        <v>106</v>
      </c>
      <c r="B114" s="115" t="s">
        <v>206</v>
      </c>
      <c r="C114" s="116" t="s">
        <v>89</v>
      </c>
      <c r="D114" s="106">
        <v>2</v>
      </c>
      <c r="E114" s="82">
        <v>11.049999999999999</v>
      </c>
      <c r="F114" s="82">
        <f t="shared" si="15"/>
        <v>22.099999999999998</v>
      </c>
      <c r="G114" s="112" t="s">
        <v>207</v>
      </c>
      <c r="H114" s="104" t="s">
        <v>89</v>
      </c>
      <c r="I114" s="107">
        <v>2</v>
      </c>
      <c r="J114" s="152">
        <v>19</v>
      </c>
      <c r="K114" s="107">
        <f>J114*I114</f>
        <v>38</v>
      </c>
    </row>
    <row r="115" spans="1:11" s="53" customFormat="1">
      <c r="A115" s="51">
        <v>107</v>
      </c>
      <c r="B115" s="112" t="s">
        <v>208</v>
      </c>
      <c r="C115" s="113" t="s">
        <v>139</v>
      </c>
      <c r="D115" s="152">
        <v>1</v>
      </c>
      <c r="E115" s="82">
        <v>408</v>
      </c>
      <c r="F115" s="82">
        <f t="shared" si="15"/>
        <v>408</v>
      </c>
      <c r="G115" s="112" t="s">
        <v>209</v>
      </c>
      <c r="H115" s="104" t="s">
        <v>82</v>
      </c>
      <c r="I115" s="107">
        <v>1.5</v>
      </c>
      <c r="J115" s="152">
        <v>400</v>
      </c>
      <c r="K115" s="107">
        <f t="shared" si="20"/>
        <v>600</v>
      </c>
    </row>
    <row r="116" spans="1:11" s="53" customFormat="1" ht="27.6">
      <c r="A116" s="51">
        <v>108</v>
      </c>
      <c r="B116" s="112" t="s">
        <v>269</v>
      </c>
      <c r="C116" s="113" t="s">
        <v>81</v>
      </c>
      <c r="D116" s="152">
        <v>2</v>
      </c>
      <c r="E116" s="82">
        <v>170</v>
      </c>
      <c r="F116" s="82">
        <f t="shared" si="15"/>
        <v>340</v>
      </c>
      <c r="G116" s="112" t="s">
        <v>268</v>
      </c>
      <c r="H116" s="104" t="s">
        <v>81</v>
      </c>
      <c r="I116" s="106">
        <v>2</v>
      </c>
      <c r="J116" s="106" t="s">
        <v>119</v>
      </c>
      <c r="K116" s="114">
        <v>0</v>
      </c>
    </row>
    <row r="117" spans="1:11" s="53" customFormat="1" ht="27.6">
      <c r="A117" s="51">
        <v>109</v>
      </c>
      <c r="B117" s="27" t="s">
        <v>210</v>
      </c>
      <c r="C117" s="154"/>
      <c r="D117" s="155"/>
      <c r="E117" s="82"/>
      <c r="F117" s="155">
        <f>SUM(F109:F116)</f>
        <v>3008.9999999999995</v>
      </c>
      <c r="G117" s="156" t="s">
        <v>211</v>
      </c>
      <c r="H117" s="157"/>
      <c r="I117" s="158"/>
      <c r="J117" s="52"/>
      <c r="K117" s="63">
        <f>SUM(K109:K116)</f>
        <v>2110.3000000000002</v>
      </c>
    </row>
    <row r="118" spans="1:11" s="53" customFormat="1" ht="15.6">
      <c r="A118" s="51">
        <v>110</v>
      </c>
      <c r="B118" s="30" t="s">
        <v>85</v>
      </c>
      <c r="C118" s="31"/>
      <c r="D118" s="31"/>
      <c r="E118" s="31"/>
      <c r="F118" s="31"/>
      <c r="G118" s="22"/>
      <c r="H118" s="31"/>
      <c r="I118" s="42"/>
      <c r="J118" s="42"/>
      <c r="K118" s="42"/>
    </row>
    <row r="119" spans="1:11" s="53" customFormat="1" ht="27.6">
      <c r="A119" s="51">
        <v>111</v>
      </c>
      <c r="B119" s="112" t="s">
        <v>122</v>
      </c>
      <c r="C119" s="113" t="s">
        <v>81</v>
      </c>
      <c r="D119" s="106">
        <v>1</v>
      </c>
      <c r="E119" s="82">
        <v>204</v>
      </c>
      <c r="F119" s="82">
        <f t="shared" si="15"/>
        <v>204</v>
      </c>
      <c r="G119" s="119" t="s">
        <v>132</v>
      </c>
      <c r="H119" s="104" t="s">
        <v>81</v>
      </c>
      <c r="I119" s="106">
        <v>1</v>
      </c>
      <c r="J119" s="106" t="s">
        <v>119</v>
      </c>
      <c r="K119" s="114">
        <v>0</v>
      </c>
    </row>
    <row r="120" spans="1:11" s="53" customFormat="1" ht="27.6">
      <c r="A120" s="51">
        <v>112</v>
      </c>
      <c r="B120" s="112"/>
      <c r="C120" s="113"/>
      <c r="D120" s="106"/>
      <c r="E120" s="82"/>
      <c r="F120" s="82"/>
      <c r="G120" s="119" t="s">
        <v>131</v>
      </c>
      <c r="H120" s="104" t="s">
        <v>81</v>
      </c>
      <c r="I120" s="106">
        <v>1</v>
      </c>
      <c r="J120" s="106" t="s">
        <v>119</v>
      </c>
      <c r="K120" s="114">
        <v>0</v>
      </c>
    </row>
    <row r="121" spans="1:11" s="53" customFormat="1" ht="27.6">
      <c r="A121" s="51">
        <v>113</v>
      </c>
      <c r="B121" s="112" t="s">
        <v>123</v>
      </c>
      <c r="C121" s="113" t="s">
        <v>81</v>
      </c>
      <c r="D121" s="106">
        <v>9</v>
      </c>
      <c r="E121" s="82">
        <v>42.5</v>
      </c>
      <c r="F121" s="82">
        <f t="shared" si="15"/>
        <v>382.5</v>
      </c>
      <c r="G121" s="119" t="s">
        <v>130</v>
      </c>
      <c r="H121" s="104" t="s">
        <v>81</v>
      </c>
      <c r="I121" s="106">
        <v>5</v>
      </c>
      <c r="J121" s="106" t="s">
        <v>119</v>
      </c>
      <c r="K121" s="114">
        <v>0</v>
      </c>
    </row>
    <row r="122" spans="1:11" s="53" customFormat="1" ht="27.6">
      <c r="A122" s="51">
        <v>114</v>
      </c>
      <c r="B122" s="112"/>
      <c r="C122" s="113"/>
      <c r="D122" s="106"/>
      <c r="E122" s="82"/>
      <c r="F122" s="82"/>
      <c r="G122" s="119" t="s">
        <v>129</v>
      </c>
      <c r="H122" s="104" t="s">
        <v>81</v>
      </c>
      <c r="I122" s="106">
        <v>4</v>
      </c>
      <c r="J122" s="106" t="s">
        <v>119</v>
      </c>
      <c r="K122" s="114">
        <v>0</v>
      </c>
    </row>
    <row r="123" spans="1:11" s="60" customFormat="1" ht="27.6">
      <c r="A123" s="51">
        <v>115</v>
      </c>
      <c r="B123" s="112" t="s">
        <v>124</v>
      </c>
      <c r="C123" s="113" t="s">
        <v>81</v>
      </c>
      <c r="D123" s="106">
        <v>1</v>
      </c>
      <c r="E123" s="82">
        <v>51</v>
      </c>
      <c r="F123" s="82">
        <f t="shared" si="15"/>
        <v>51</v>
      </c>
      <c r="G123" s="119" t="s">
        <v>133</v>
      </c>
      <c r="H123" s="104" t="s">
        <v>81</v>
      </c>
      <c r="I123" s="106">
        <v>1</v>
      </c>
      <c r="J123" s="106" t="s">
        <v>119</v>
      </c>
      <c r="K123" s="114">
        <v>0</v>
      </c>
    </row>
    <row r="124" spans="1:11" s="60" customFormat="1" ht="27.6">
      <c r="A124" s="51">
        <v>116</v>
      </c>
      <c r="B124" s="112" t="s">
        <v>125</v>
      </c>
      <c r="C124" s="113" t="s">
        <v>89</v>
      </c>
      <c r="D124" s="106">
        <v>146.25</v>
      </c>
      <c r="E124" s="82">
        <v>15.299999999999999</v>
      </c>
      <c r="F124" s="82">
        <f t="shared" si="15"/>
        <v>2237.625</v>
      </c>
      <c r="G124" s="119" t="s">
        <v>141</v>
      </c>
      <c r="H124" s="104" t="s">
        <v>89</v>
      </c>
      <c r="I124" s="100">
        <f>D124</f>
        <v>146.25</v>
      </c>
      <c r="J124" s="106">
        <v>17</v>
      </c>
      <c r="K124" s="100">
        <f>J124*I124</f>
        <v>2486.25</v>
      </c>
    </row>
    <row r="125" spans="1:11">
      <c r="A125" s="51">
        <v>117</v>
      </c>
      <c r="B125" s="112" t="s">
        <v>126</v>
      </c>
      <c r="C125" s="113" t="s">
        <v>81</v>
      </c>
      <c r="D125" s="106">
        <v>9</v>
      </c>
      <c r="E125" s="82">
        <v>20.399999999999999</v>
      </c>
      <c r="F125" s="82">
        <f t="shared" si="15"/>
        <v>183.6</v>
      </c>
      <c r="G125" s="119" t="s">
        <v>128</v>
      </c>
      <c r="H125" s="104" t="s">
        <v>81</v>
      </c>
      <c r="I125" s="100">
        <v>9</v>
      </c>
      <c r="J125" s="106">
        <v>2.87</v>
      </c>
      <c r="K125" s="100">
        <f t="shared" ref="K125:K127" si="21">J125*I125</f>
        <v>25.830000000000002</v>
      </c>
    </row>
    <row r="126" spans="1:11" ht="27.6">
      <c r="A126" s="51">
        <v>118</v>
      </c>
      <c r="B126" s="167" t="s">
        <v>127</v>
      </c>
      <c r="C126" s="168" t="s">
        <v>81</v>
      </c>
      <c r="D126" s="123">
        <v>4</v>
      </c>
      <c r="E126" s="82">
        <v>52.699999999999996</v>
      </c>
      <c r="F126" s="82">
        <f t="shared" si="15"/>
        <v>210.79999999999998</v>
      </c>
      <c r="G126" s="170" t="s">
        <v>142</v>
      </c>
      <c r="H126" s="171" t="s">
        <v>81</v>
      </c>
      <c r="I126" s="169">
        <v>4</v>
      </c>
      <c r="J126" s="106">
        <v>247.5</v>
      </c>
      <c r="K126" s="100">
        <f t="shared" si="21"/>
        <v>990</v>
      </c>
    </row>
    <row r="127" spans="1:11" s="53" customFormat="1" ht="27.6">
      <c r="A127" s="51">
        <v>119</v>
      </c>
      <c r="B127" s="167"/>
      <c r="C127" s="168"/>
      <c r="D127" s="123"/>
      <c r="E127" s="82"/>
      <c r="F127" s="82"/>
      <c r="G127" s="170" t="s">
        <v>163</v>
      </c>
      <c r="H127" s="171" t="s">
        <v>81</v>
      </c>
      <c r="I127" s="169">
        <v>4</v>
      </c>
      <c r="J127" s="106">
        <v>75.83</v>
      </c>
      <c r="K127" s="100">
        <f t="shared" si="21"/>
        <v>303.32</v>
      </c>
    </row>
    <row r="128" spans="1:11" s="53" customFormat="1" ht="27.6">
      <c r="A128" s="51">
        <v>120</v>
      </c>
      <c r="B128" s="27" t="s">
        <v>98</v>
      </c>
      <c r="C128" s="46"/>
      <c r="D128" s="155"/>
      <c r="E128" s="82"/>
      <c r="F128" s="155">
        <f>SUM(F119:F126)</f>
        <v>3269.5250000000001</v>
      </c>
      <c r="G128" s="83" t="s">
        <v>99</v>
      </c>
      <c r="H128" s="39"/>
      <c r="I128" s="40"/>
      <c r="J128" s="52"/>
      <c r="K128" s="63">
        <f>SUM(K119:K127)</f>
        <v>3805.4</v>
      </c>
    </row>
    <row r="129" spans="1:11" s="53" customFormat="1" ht="15.6">
      <c r="A129" s="51">
        <v>121</v>
      </c>
      <c r="B129" s="30" t="s">
        <v>86</v>
      </c>
      <c r="C129" s="31"/>
      <c r="D129" s="43"/>
      <c r="E129" s="43"/>
      <c r="F129" s="43"/>
      <c r="G129" s="25"/>
      <c r="H129" s="44"/>
      <c r="I129" s="42"/>
      <c r="J129" s="42"/>
      <c r="K129" s="42"/>
    </row>
    <row r="130" spans="1:11" s="53" customFormat="1" ht="14.4">
      <c r="A130" s="51">
        <v>122</v>
      </c>
      <c r="B130" s="98" t="s">
        <v>134</v>
      </c>
      <c r="C130" s="99" t="s">
        <v>88</v>
      </c>
      <c r="D130" s="172">
        <v>38.5</v>
      </c>
      <c r="E130" s="82">
        <v>37.4</v>
      </c>
      <c r="F130" s="82">
        <f t="shared" si="15"/>
        <v>1439.8999999999999</v>
      </c>
      <c r="G130" s="103"/>
      <c r="H130" s="104"/>
      <c r="I130" s="100"/>
      <c r="J130" s="100"/>
      <c r="K130" s="100"/>
    </row>
    <row r="131" spans="1:11" s="53" customFormat="1" ht="14.4">
      <c r="A131" s="51">
        <v>123</v>
      </c>
      <c r="B131" s="98" t="s">
        <v>135</v>
      </c>
      <c r="C131" s="99" t="s">
        <v>138</v>
      </c>
      <c r="D131" s="172">
        <v>1</v>
      </c>
      <c r="E131" s="82">
        <v>246.5</v>
      </c>
      <c r="F131" s="82">
        <f t="shared" si="15"/>
        <v>246.5</v>
      </c>
      <c r="G131" s="103" t="s">
        <v>181</v>
      </c>
      <c r="H131" s="104" t="s">
        <v>81</v>
      </c>
      <c r="I131" s="100">
        <v>30</v>
      </c>
      <c r="J131" s="100">
        <v>5.9</v>
      </c>
      <c r="K131" s="100">
        <f>J131*I131</f>
        <v>177</v>
      </c>
    </row>
    <row r="132" spans="1:11" s="53" customFormat="1" ht="14.4">
      <c r="A132" s="51">
        <v>124</v>
      </c>
      <c r="B132" s="105" t="s">
        <v>140</v>
      </c>
      <c r="C132" s="99" t="s">
        <v>136</v>
      </c>
      <c r="D132" s="106">
        <v>1</v>
      </c>
      <c r="E132" s="82">
        <v>935</v>
      </c>
      <c r="F132" s="82">
        <f t="shared" si="15"/>
        <v>935</v>
      </c>
      <c r="G132" s="103"/>
      <c r="H132" s="104"/>
      <c r="I132" s="107"/>
      <c r="J132" s="100"/>
      <c r="K132" s="100"/>
    </row>
    <row r="133" spans="1:11" s="53" customFormat="1" ht="14.4">
      <c r="A133" s="51">
        <v>125</v>
      </c>
      <c r="B133" s="105" t="s">
        <v>287</v>
      </c>
      <c r="C133" s="99"/>
      <c r="D133" s="106"/>
      <c r="E133" s="82"/>
      <c r="F133" s="82"/>
      <c r="G133" s="103"/>
      <c r="H133" s="104"/>
      <c r="I133" s="107"/>
      <c r="J133" s="100"/>
      <c r="K133" s="100"/>
    </row>
    <row r="134" spans="1:11" s="53" customFormat="1" ht="27.6">
      <c r="A134" s="51">
        <v>126</v>
      </c>
      <c r="B134" s="105" t="s">
        <v>183</v>
      </c>
      <c r="C134" s="99" t="s">
        <v>139</v>
      </c>
      <c r="D134" s="106">
        <v>1</v>
      </c>
      <c r="E134" s="82">
        <v>255</v>
      </c>
      <c r="F134" s="82">
        <f t="shared" si="15"/>
        <v>255</v>
      </c>
      <c r="G134" s="103"/>
      <c r="H134" s="104"/>
      <c r="I134" s="107"/>
      <c r="J134" s="100"/>
      <c r="K134" s="100"/>
    </row>
    <row r="135" spans="1:11" s="53" customFormat="1" ht="14.4">
      <c r="A135" s="51">
        <v>127</v>
      </c>
      <c r="B135" s="105" t="s">
        <v>182</v>
      </c>
      <c r="C135" s="99" t="s">
        <v>89</v>
      </c>
      <c r="D135" s="106">
        <v>2.1</v>
      </c>
      <c r="E135" s="82">
        <v>148.75</v>
      </c>
      <c r="F135" s="82">
        <f t="shared" si="15"/>
        <v>312.375</v>
      </c>
      <c r="G135" s="103"/>
      <c r="H135" s="104"/>
      <c r="I135" s="107"/>
      <c r="J135" s="100"/>
      <c r="K135" s="100"/>
    </row>
    <row r="136" spans="1:11" s="53" customFormat="1" ht="14.4">
      <c r="A136" s="51">
        <v>128</v>
      </c>
      <c r="B136" s="105" t="s">
        <v>286</v>
      </c>
      <c r="C136" s="99"/>
      <c r="D136" s="106"/>
      <c r="E136" s="82"/>
      <c r="F136" s="82"/>
      <c r="G136" s="103"/>
      <c r="H136" s="104"/>
      <c r="I136" s="107"/>
      <c r="J136" s="100"/>
      <c r="K136" s="100"/>
    </row>
    <row r="137" spans="1:11" s="53" customFormat="1" ht="14.4">
      <c r="A137" s="51">
        <v>129</v>
      </c>
      <c r="B137" s="105" t="s">
        <v>295</v>
      </c>
      <c r="C137" s="99" t="s">
        <v>81</v>
      </c>
      <c r="D137" s="106">
        <v>2</v>
      </c>
      <c r="E137" s="82">
        <v>127.5</v>
      </c>
      <c r="F137" s="82">
        <f t="shared" si="15"/>
        <v>255</v>
      </c>
      <c r="G137" s="103" t="s">
        <v>285</v>
      </c>
      <c r="H137" s="104" t="s">
        <v>81</v>
      </c>
      <c r="I137" s="107">
        <v>2</v>
      </c>
      <c r="J137" s="100">
        <v>300</v>
      </c>
      <c r="K137" s="100">
        <f>I137*J137</f>
        <v>600</v>
      </c>
    </row>
    <row r="138" spans="1:11" s="53" customFormat="1" ht="27.6">
      <c r="A138" s="51">
        <v>130</v>
      </c>
      <c r="B138" s="105" t="s">
        <v>291</v>
      </c>
      <c r="C138" s="99" t="s">
        <v>139</v>
      </c>
      <c r="D138" s="106">
        <v>1</v>
      </c>
      <c r="E138" s="82">
        <v>255</v>
      </c>
      <c r="F138" s="82">
        <f t="shared" si="15"/>
        <v>255</v>
      </c>
      <c r="G138" s="103" t="s">
        <v>288</v>
      </c>
      <c r="H138" s="104" t="s">
        <v>81</v>
      </c>
      <c r="I138" s="107">
        <v>2</v>
      </c>
      <c r="J138" s="100">
        <v>200</v>
      </c>
      <c r="K138" s="100">
        <f>I138*J138</f>
        <v>400</v>
      </c>
    </row>
    <row r="139" spans="1:11" s="53" customFormat="1" ht="27.6">
      <c r="A139" s="51">
        <v>131</v>
      </c>
      <c r="B139" s="105" t="s">
        <v>289</v>
      </c>
      <c r="C139" s="99" t="s">
        <v>89</v>
      </c>
      <c r="D139" s="106">
        <v>11</v>
      </c>
      <c r="E139" s="82">
        <v>85</v>
      </c>
      <c r="F139" s="82">
        <f t="shared" si="15"/>
        <v>935</v>
      </c>
      <c r="G139" s="103"/>
      <c r="H139" s="104"/>
      <c r="I139" s="107"/>
      <c r="J139" s="100"/>
      <c r="K139" s="100"/>
    </row>
    <row r="140" spans="1:11" s="53" customFormat="1" ht="14.4">
      <c r="A140" s="51">
        <v>132</v>
      </c>
      <c r="B140" s="105" t="s">
        <v>292</v>
      </c>
      <c r="C140" s="99" t="s">
        <v>290</v>
      </c>
      <c r="D140" s="106">
        <v>1.9</v>
      </c>
      <c r="E140" s="82">
        <v>85</v>
      </c>
      <c r="F140" s="82">
        <f t="shared" ref="F140:F142" si="22">D140*E140</f>
        <v>161.5</v>
      </c>
      <c r="G140" s="103"/>
      <c r="H140" s="104"/>
      <c r="I140" s="107"/>
      <c r="J140" s="100"/>
      <c r="K140" s="100"/>
    </row>
    <row r="141" spans="1:11" s="53" customFormat="1" ht="14.4">
      <c r="A141" s="51">
        <v>133</v>
      </c>
      <c r="B141" s="105" t="s">
        <v>137</v>
      </c>
      <c r="C141" s="99" t="s">
        <v>88</v>
      </c>
      <c r="D141" s="106">
        <v>15.42</v>
      </c>
      <c r="E141" s="82">
        <v>34</v>
      </c>
      <c r="F141" s="82">
        <f t="shared" si="22"/>
        <v>524.28</v>
      </c>
      <c r="G141" s="103"/>
      <c r="H141" s="104"/>
      <c r="I141" s="107"/>
      <c r="J141" s="100"/>
      <c r="K141" s="100"/>
    </row>
    <row r="142" spans="1:11" s="53" customFormat="1" ht="14.4">
      <c r="A142" s="51">
        <v>134</v>
      </c>
      <c r="B142" s="108" t="s">
        <v>170</v>
      </c>
      <c r="C142" s="109" t="s">
        <v>154</v>
      </c>
      <c r="D142" s="110">
        <v>487</v>
      </c>
      <c r="E142" s="82">
        <v>10.625</v>
      </c>
      <c r="F142" s="82">
        <f t="shared" si="22"/>
        <v>5174.375</v>
      </c>
      <c r="G142" s="103"/>
      <c r="H142" s="104"/>
      <c r="I142" s="107"/>
      <c r="J142" s="100"/>
      <c r="K142" s="100"/>
    </row>
    <row r="143" spans="1:11" ht="27.6">
      <c r="A143" s="51"/>
      <c r="B143" s="27" t="s">
        <v>155</v>
      </c>
      <c r="C143" s="46"/>
      <c r="D143" s="41"/>
      <c r="E143" s="41"/>
      <c r="F143" s="41">
        <f>SUM(F130:F142)</f>
        <v>10493.93</v>
      </c>
      <c r="G143" s="94" t="s">
        <v>174</v>
      </c>
      <c r="H143" s="39"/>
      <c r="I143" s="40"/>
      <c r="J143" s="56"/>
      <c r="K143" s="64">
        <f>SUM(K130:K142)</f>
        <v>1177</v>
      </c>
    </row>
    <row r="144" spans="1:11" ht="14.4">
      <c r="A144" s="51"/>
      <c r="B144" s="65"/>
      <c r="C144" s="66"/>
      <c r="D144" s="67"/>
      <c r="E144" s="67"/>
      <c r="F144" s="68"/>
      <c r="G144" s="69" t="s">
        <v>166</v>
      </c>
      <c r="H144" s="70"/>
      <c r="I144" s="71"/>
      <c r="J144" s="71"/>
      <c r="K144" s="72">
        <f>K143+K128+K107+K57+K42+K117</f>
        <v>60079.893944285723</v>
      </c>
    </row>
    <row r="145" spans="1:13" ht="14.4">
      <c r="A145" s="51"/>
      <c r="B145" s="69" t="s">
        <v>167</v>
      </c>
      <c r="C145" s="70"/>
      <c r="D145" s="73"/>
      <c r="E145" s="73"/>
      <c r="F145" s="75">
        <f>F143+F128+F107+F57+F42+F117</f>
        <v>44455.962</v>
      </c>
      <c r="G145" s="76" t="s">
        <v>168</v>
      </c>
      <c r="H145" s="77">
        <v>0.05</v>
      </c>
      <c r="I145" s="71"/>
      <c r="J145" s="71"/>
      <c r="K145" s="72">
        <f>K144*H145</f>
        <v>3003.9946972142861</v>
      </c>
    </row>
    <row r="146" spans="1:13" ht="14.4">
      <c r="A146" s="62"/>
      <c r="B146" s="76"/>
      <c r="C146" s="78"/>
      <c r="D146" s="74"/>
      <c r="E146" s="74"/>
      <c r="F146" s="75"/>
      <c r="G146" s="79" t="s">
        <v>153</v>
      </c>
      <c r="H146" s="70"/>
      <c r="I146" s="71"/>
      <c r="J146" s="71"/>
      <c r="K146" s="72">
        <f>K144+K145</f>
        <v>63083.888641500009</v>
      </c>
      <c r="M146" s="150"/>
    </row>
    <row r="147" spans="1:13" ht="14.4">
      <c r="A147" s="62"/>
      <c r="B147" s="79" t="s">
        <v>152</v>
      </c>
      <c r="C147" s="80"/>
      <c r="D147" s="73"/>
      <c r="E147" s="73"/>
      <c r="F147" s="75">
        <f>F145</f>
        <v>44455.962</v>
      </c>
      <c r="G147" s="79" t="s">
        <v>175</v>
      </c>
      <c r="H147" s="80"/>
      <c r="I147" s="71"/>
      <c r="J147" s="71"/>
      <c r="K147" s="72">
        <f>F147+K146</f>
        <v>107539.8506415</v>
      </c>
      <c r="M147" s="150"/>
    </row>
    <row r="148" spans="1:13" ht="14.4">
      <c r="A148" s="62"/>
      <c r="B148" s="81"/>
      <c r="C148" s="80"/>
      <c r="D148" s="81"/>
      <c r="E148" s="81"/>
      <c r="F148" s="80"/>
      <c r="G148" s="79" t="s">
        <v>169</v>
      </c>
      <c r="H148" s="80"/>
      <c r="I148" s="71"/>
      <c r="J148" s="71"/>
      <c r="K148" s="72">
        <f>K147*0.2</f>
        <v>21507.970128300003</v>
      </c>
    </row>
    <row r="149" spans="1:13" ht="14.4">
      <c r="A149" s="62"/>
      <c r="B149" s="81"/>
      <c r="C149" s="80"/>
      <c r="D149" s="81"/>
      <c r="E149" s="81"/>
      <c r="F149" s="81"/>
      <c r="G149" s="79" t="s">
        <v>176</v>
      </c>
      <c r="H149" s="80"/>
      <c r="I149" s="71"/>
      <c r="J149" s="71"/>
      <c r="K149" s="72">
        <f>K148+K147</f>
        <v>129047.8207698</v>
      </c>
    </row>
    <row r="151" spans="1:13">
      <c r="A151" s="87"/>
      <c r="B151" s="88"/>
      <c r="C151" s="88"/>
      <c r="D151" s="87"/>
      <c r="E151" s="87"/>
      <c r="F151" s="87"/>
      <c r="G151" s="89"/>
      <c r="H151" s="229"/>
      <c r="I151" s="229"/>
      <c r="J151" s="229"/>
      <c r="K151" s="229"/>
    </row>
    <row r="152" spans="1:13">
      <c r="A152" s="87"/>
      <c r="B152" s="88"/>
      <c r="C152" s="88"/>
      <c r="D152" s="87"/>
      <c r="E152" s="87"/>
      <c r="F152" s="87"/>
      <c r="G152" s="89"/>
      <c r="H152" s="89"/>
      <c r="I152" s="90"/>
      <c r="J152" s="90"/>
      <c r="K152" s="90"/>
    </row>
    <row r="153" spans="1:13">
      <c r="A153" s="91"/>
      <c r="B153" s="230"/>
      <c r="C153" s="230"/>
      <c r="D153" s="92"/>
      <c r="E153" s="92"/>
      <c r="F153" s="92"/>
      <c r="G153" s="229"/>
      <c r="H153" s="229"/>
      <c r="I153" s="229"/>
      <c r="J153" s="229"/>
      <c r="K153" s="93"/>
    </row>
  </sheetData>
  <autoFilter ref="A7:I149"/>
  <dataConsolidate/>
  <mergeCells count="9">
    <mergeCell ref="H151:K151"/>
    <mergeCell ref="B153:C153"/>
    <mergeCell ref="G153:J153"/>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2022-05-17T11:25:08Z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