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Users\ZDUDENKO\предварительный просчет\"/>
    </mc:Choice>
  </mc:AlternateContent>
  <bookViews>
    <workbookView xWindow="0" yWindow="0" windowWidth="20490" windowHeight="7245" tabRatio="516" firstSheet="2" activeTab="2"/>
  </bookViews>
  <sheets>
    <sheet name="Додаток 2" sheetId="42" state="hidden" r:id="rId1"/>
    <sheet name="Основні положеня" sheetId="40" state="hidden" r:id="rId2"/>
    <sheet name="Лист1" sheetId="51" r:id="rId3"/>
  </sheets>
  <definedNames>
    <definedName name="_xlnm._FilterDatabase" localSheetId="2" hidden="1">Лист1!$A$7:$I$125</definedName>
    <definedName name="Виконується">#REF!</definedName>
  </definedNames>
  <calcPr calcId="162913" iterateDelta="1E-4"/>
</workbook>
</file>

<file path=xl/calcChain.xml><?xml version="1.0" encoding="utf-8"?>
<calcChain xmlns="http://schemas.openxmlformats.org/spreadsheetml/2006/main">
  <c r="K119" i="51" l="1"/>
  <c r="K110" i="51"/>
  <c r="K51" i="51"/>
  <c r="F51" i="51"/>
  <c r="F67" i="51"/>
  <c r="F110" i="51"/>
  <c r="F119" i="51"/>
  <c r="F25" i="51"/>
  <c r="F13" i="51"/>
  <c r="F14" i="51"/>
  <c r="F16" i="51"/>
  <c r="F23" i="51"/>
  <c r="F27" i="51"/>
  <c r="F29" i="51"/>
  <c r="F30" i="51"/>
  <c r="F33" i="51"/>
  <c r="F34" i="51"/>
  <c r="F36" i="51"/>
  <c r="F37" i="51"/>
  <c r="F43" i="51"/>
  <c r="F44" i="51"/>
  <c r="F45" i="51"/>
  <c r="F47" i="51"/>
  <c r="F48" i="51"/>
  <c r="F49" i="51"/>
  <c r="F53" i="51"/>
  <c r="F54" i="51"/>
  <c r="F55" i="51"/>
  <c r="F56" i="51"/>
  <c r="F57" i="51"/>
  <c r="F58" i="51"/>
  <c r="F59" i="51"/>
  <c r="F60" i="51"/>
  <c r="F61" i="51"/>
  <c r="F62" i="51"/>
  <c r="F63" i="51"/>
  <c r="F64" i="51"/>
  <c r="F65" i="51"/>
  <c r="F66" i="51"/>
  <c r="F69" i="51"/>
  <c r="F99" i="51" s="1"/>
  <c r="F74" i="51"/>
  <c r="F77" i="51"/>
  <c r="F78" i="51"/>
  <c r="F79" i="51"/>
  <c r="F80" i="51"/>
  <c r="F81" i="51"/>
  <c r="F82" i="51"/>
  <c r="F86" i="51"/>
  <c r="F87" i="51"/>
  <c r="F88" i="51"/>
  <c r="F89" i="51"/>
  <c r="F90" i="51"/>
  <c r="F91" i="51"/>
  <c r="F94" i="51"/>
  <c r="F96" i="51"/>
  <c r="F97" i="51"/>
  <c r="F98" i="51"/>
  <c r="F101" i="51"/>
  <c r="F103" i="51"/>
  <c r="F105" i="51"/>
  <c r="F106" i="51"/>
  <c r="F107" i="51"/>
  <c r="F108" i="51"/>
  <c r="F112" i="51"/>
  <c r="F113" i="51"/>
  <c r="F114" i="51"/>
  <c r="F115" i="51"/>
  <c r="F117" i="51"/>
  <c r="F118" i="51"/>
  <c r="F9" i="51"/>
  <c r="K113" i="51"/>
  <c r="I77" i="51"/>
  <c r="K77" i="51" s="1"/>
  <c r="D26" i="51"/>
  <c r="F26" i="51" s="1"/>
  <c r="I13" i="51"/>
  <c r="I92" i="51"/>
  <c r="K92" i="51" s="1"/>
  <c r="I36" i="51" l="1"/>
  <c r="K36" i="51" s="1"/>
  <c r="I109" i="51"/>
  <c r="I108" i="51"/>
  <c r="I107" i="51"/>
  <c r="K81" i="51"/>
  <c r="I46" i="51"/>
  <c r="I45" i="51"/>
  <c r="I44" i="51"/>
  <c r="I35" i="51"/>
  <c r="K29" i="51"/>
  <c r="K25" i="51" l="1"/>
  <c r="I24" i="51"/>
  <c r="K24" i="51" s="1"/>
  <c r="K23" i="51"/>
  <c r="I21" i="51"/>
  <c r="I16" i="51"/>
  <c r="D32" i="51" l="1"/>
  <c r="I26" i="51"/>
  <c r="I27" i="51"/>
  <c r="I28" i="51"/>
  <c r="I32" i="51" l="1"/>
  <c r="F32" i="51"/>
  <c r="F121" i="51" s="1"/>
  <c r="F123" i="51" s="1"/>
  <c r="I106" i="51"/>
  <c r="K21" i="51" l="1"/>
  <c r="K16" i="51"/>
  <c r="K22" i="51"/>
  <c r="K20" i="51"/>
  <c r="K19" i="51"/>
  <c r="K18" i="51"/>
  <c r="K17" i="51"/>
  <c r="K26" i="51"/>
  <c r="I33" i="51" l="1"/>
  <c r="I34" i="51"/>
  <c r="I50" i="51" l="1"/>
  <c r="I49" i="51"/>
  <c r="I12" i="51" l="1"/>
  <c r="I11" i="51"/>
  <c r="I10" i="51"/>
  <c r="I9" i="51"/>
  <c r="I78" i="51"/>
  <c r="I79" i="51" l="1"/>
  <c r="I89" i="51"/>
  <c r="I91" i="51"/>
  <c r="I94" i="51"/>
  <c r="I95" i="51"/>
  <c r="K96" i="51" l="1"/>
  <c r="K76" i="51" l="1"/>
  <c r="K75" i="51"/>
  <c r="K48" i="51"/>
  <c r="K31" i="51"/>
  <c r="K30" i="51"/>
  <c r="K43" i="51"/>
  <c r="K15" i="51" l="1"/>
  <c r="K14" i="51"/>
  <c r="K13" i="51"/>
  <c r="K12" i="51"/>
  <c r="K11" i="51"/>
  <c r="K10" i="51"/>
  <c r="K9" i="51"/>
  <c r="K42" i="51" l="1"/>
  <c r="K41" i="51"/>
  <c r="K40" i="51"/>
  <c r="K39" i="51"/>
  <c r="K38" i="51"/>
  <c r="K37" i="51"/>
  <c r="K50" i="51"/>
  <c r="K72" i="51" l="1"/>
  <c r="K71" i="51"/>
  <c r="K70" i="51"/>
  <c r="K69" i="51"/>
  <c r="K99" i="51" s="1"/>
  <c r="K120" i="51" s="1"/>
  <c r="K47" i="51" l="1"/>
  <c r="K28" i="51" l="1"/>
  <c r="K27" i="51"/>
  <c r="K78" i="51" l="1"/>
  <c r="K46" i="51" l="1"/>
  <c r="K85" i="51"/>
  <c r="K73" i="51" l="1"/>
  <c r="K74" i="51"/>
  <c r="K114" i="51" l="1"/>
  <c r="K95" i="51" l="1"/>
  <c r="K94" i="51"/>
  <c r="K93" i="51"/>
  <c r="K91" i="51"/>
  <c r="K90" i="51"/>
  <c r="K89" i="51"/>
  <c r="K109" i="51" l="1"/>
  <c r="K108" i="51"/>
  <c r="K107" i="51"/>
  <c r="K106" i="51"/>
  <c r="K67" i="51" l="1"/>
  <c r="K35" i="51"/>
  <c r="K34" i="51"/>
  <c r="K33" i="51"/>
  <c r="K32" i="51"/>
  <c r="K121" i="51" l="1"/>
  <c r="K122" i="51" s="1"/>
  <c r="K123" i="51" l="1"/>
  <c r="K124" i="51" s="1"/>
  <c r="K125" i="51" s="1"/>
</calcChain>
</file>

<file path=xl/sharedStrings.xml><?xml version="1.0" encoding="utf-8"?>
<sst xmlns="http://schemas.openxmlformats.org/spreadsheetml/2006/main" count="415" uniqueCount="261">
  <si>
    <t>Додаток 2
до Форми Закупівельної документації у рамках проведення Тендеру, запиту Комерційних пропозицій,
що є Додатком 4 до Положення про закупівлі в АТ «Райффайзен Банк Аваль»,
затвердженого Постановою Правління №П-96/2 від 30.05.2016 р.</t>
  </si>
  <si>
    <t>Додаток 2
до Закупівельної документації у рамках проведення Тендеру, запиту Комерційних пропозицій</t>
  </si>
  <si>
    <t>Перелік  документації Учасника закупівель</t>
  </si>
  <si>
    <t xml:space="preserve">Даний перелік надається  Учасником закупівлі в обов'язковому порядку. Копії документів, зазначені у переліку, повинні бути завірені печаткою підприємства та підписані уповноваженою особою (ми) Учасника закупівлі. У випадку неможливості надати документ, надати письмове пояснення або посилання на таку відсутність. У разі надання колективного Учасника, т.б. підпис майбутнього договору (ів) двома юридичними особами, необхідно надати зазначені документи з огляду залученого колективного учасника. 
</t>
  </si>
  <si>
    <t xml:space="preserve">Інформаційна довідка про контрагента, в якій повідомляється:  назва компанії,  код ЄДРПОУ, юридична та фактична адреси, адреса розташування виробництва, телефон, факс, електронна пошта, адреса Інтернет-сайту (за наявності), банківські реквізити, напрямки діяльності компанії, дані про головну компанію (в разі наявності такої); відомості про  директора та бухгалтера підприємства: П.І.Б., посада, ІПН, роб. та мобільний телефон; відомості про контактну посадову особу  учасника: П.І.Б., посада, повноваження, ІПН, роб. та мобільний телефон. </t>
  </si>
  <si>
    <t>Довідка про відсутність змін до установчих документів та в керівному складі станом на останню дату.</t>
  </si>
  <si>
    <t xml:space="preserve">Копію заяви про відсутність процедури банкрутства юридичної особи, про відсутність упродовж останніх трьох років стягнень контролюючих органів за порушення норм і правил, регулюючих надання  послуг, за умови, що такі послуги відносяться до предмету даного тендеру, про відсутність   заборгованості перед податковими органами та державними фондами.  </t>
  </si>
  <si>
    <t>Баланс  підприємства, декларація з податку на прибуток та про сплату комунального податку за останній звітний період.</t>
  </si>
  <si>
    <t>Дозвіл директора, бухгалтера, контактної особи на обробку їх персональних даних.</t>
  </si>
  <si>
    <t>інші документи у разі потреби додаються до переліку.</t>
  </si>
  <si>
    <t>ПЕРЕЛІК ДОКУМЕНТІВ, ЯКІ ПІДТВЕРДЖУЮТЬ ПОВНОВАЖЕННЯ, КОНТРАГЕНТА НА УКЛАДАННЯ ГОСПОДАРСЬКОГО ДОГОВОРУ</t>
  </si>
  <si>
    <t>Назва розділу документів</t>
  </si>
  <si>
    <t>Назва документу</t>
  </si>
  <si>
    <t>Документи юридичних осіб</t>
  </si>
  <si>
    <t xml:space="preserve">1. Засвідчені нотаріально або уповноваженими особами контрагента та скріплені печаткою контрагента
</t>
  </si>
  <si>
    <t>1. Копія статуту юридичної особи</t>
  </si>
  <si>
    <t>2.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</si>
  <si>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3. Ліцензії та дозволи на здійснення діяльності, яка є предметом договору, що планується укласти з Банком (не надається, якщо відомості про наявність ліцензій та дозволів зазначені у вищевказаному Витягу);</t>
  </si>
  <si>
    <t>4. Копія документів про призначення посадових осіб (наказів, рішень протоколів зборів, відповідно до установчих документів);</t>
  </si>
  <si>
    <t>5. Рішення відповідного органу контрагента про укладання господарського договору згідно з його статутом, в тому числі щодо укладання значного правочину або правочину, щодо вчинення якого є заінтересованість;</t>
  </si>
  <si>
    <t>6.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</si>
  <si>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Документи фізичних осіб – підприємців</t>
  </si>
  <si>
    <t xml:space="preserve">2.
Засвідчені нотаріально або засвідчені підписом контрагента та скріплені його печаткою
</t>
  </si>
  <si>
    <t>1. Витяг з Єдиного державного реєстру юридичних осіб, фізичних осіб-підприємців та громадських формувань, із зазначенням в ньому усіх відомостей, що можливо отримати з реєстру у формі Витягу, датований не пізніше ніж за 30 днів до дати надання його до Банку;</t>
  </si>
  <si>
    <t>2. Ліцензії та дозволи на здійснення діяльності, яка є предметом договору, що планується укладати з Банком(не надається, якщо відомості про наявність ліцензій та дозволів зазначені у вищевказаному Витягу);</t>
  </si>
  <si>
    <t>3. Копія свідоцтва про реєстрацію платника податку на додану вартість (ПДВ)/ витягу з реєстру платників ПДВ або копію свідоцтва про право сплати єдиного податку суб’єктом малого підприємництва/ витягу з Реєстру платників єдиного податку;</t>
  </si>
  <si>
    <t>4. Ксерокопія паспорту та довідка про присвоєння ідентифікаційного номера</t>
  </si>
  <si>
    <t>Документи фізичних осіб</t>
  </si>
  <si>
    <t xml:space="preserve">3. Засвідчені нотаріально або засвідчені підписом контрагента </t>
  </si>
  <si>
    <t>1. Копія паспорту та довідка про присвоєння ідентифікаційного номера (для іноземців – копія закордонного паспорту, посвідки на проживання, дозволу на працевлаштування) та, за необхідності, інші документи, якщо їх надання передбачено  нормативними документами Банку для укладання окремих  видів договорів (договорів підряду тощо.)</t>
  </si>
  <si>
    <t>Документи юридичних осіб-нерезидентів</t>
  </si>
  <si>
    <t>1. Копія легалізованого або засвідченого шляхом проставлення апостиля витягу з торговельного, банківського або судового реєстру або реєстраційного посвідчення місцевого органу влади іноземної держави про реєстрацію юридичної особи, з перекладом на українську мову та засвідченням нотаріусом України підпису перекладача</t>
  </si>
  <si>
    <t>2. Якщо від імені контрагента діє представник за довіреністю – Копія завіреної нотаріально за місцем її видачі, легалізованої або засвідченої шляхом проставлення апостилю довіреності, з перекладом на українську мову та засвідченням нотаріусом України підпису перекладача</t>
  </si>
  <si>
    <t>ДОКУМЕНТИ, ЩО ПІДТВЕРДЖУЮТЬ НАЯВНІСТЬ МАЙНОВИХ ПРАВ/ПРАВ ПРОДАЖУ/ПРАВ НАДАННЯ ТЕХНІЧНОЇ ПІДТРИМКИ ПРОГРАМНОГО ЗАБЕЗПЕЧЕННЯ (ДАЛІ – ПЗ)</t>
  </si>
  <si>
    <t>1. Документи, що підтверджують статус партнера виробника ПЗ:</t>
  </si>
  <si>
    <t xml:space="preserve">
1) авторизаційний лист від виробника ПЗ, що визначає статус співпраці між виробником та партнером (дистриб’ютор, диллер, сертифікований партнер тощо), в якому  має бути інформація про наявний обсяг прав, які є в Учасника як партнера  виробника ПЗ для   цілей закупівлі Банком  - право на продаж ПЗ покупцям або надання послуг техпідтримки ПЗ. Якщо авторизаційний лист містить посилання на статус Учасника із спеціальною абревіатурою та специфічною термінологією, прийнятою в системі виробника, надається лист Учасника (або роз’яснення у відповідній графі заяви-анкети Учасника), в якому вказується роз’яснення що означає такий статус в контексті взаємовідносин із покупцями  із посиланням на дані виробника. 
2) лист від виробника ПЗ із схемою продажу ПЗ та ліцензій щодо прав на ПЗ для кінцевих користувачів-клієнтів. Якщо такий лист від виробника відсутній, Учасник вказує таку інформацію про схему продажу ПЗ та ліцензій  у відповідній графі заяви-анкети Учасника. 
3) текст ліцензії на ПЗ від виробника. Якщо ліцензія виробника на ПЗ розміщена на сайті виробника надається роздрукований з сайту виробника ПЗ текст ліцензії із зазначенням дати роздрукованої редакції ліцензії. Текст ліцензії має бути перекладений на українську мову. 
</t>
  </si>
  <si>
    <t>2. Документи, що підтверджують майнові права на ПЗ (обрати один з варіантів 2.1-2.3)*</t>
  </si>
  <si>
    <r>
      <rPr>
        <b/>
        <sz val="10"/>
        <rFont val="Century Gothic"/>
        <family val="2"/>
        <charset val="204"/>
      </rPr>
      <t>2.1. Документи щодо ПЗ, створеного за участю персоналу (службові твори):</t>
    </r>
    <r>
      <rPr>
        <sz val="10"/>
        <rFont val="Century Gothic"/>
        <family val="2"/>
        <charset val="204"/>
      </rPr>
      <t xml:space="preserve">
1) договір про передачу (відчуження) майнових прав на твір або договір про передачу виключного права на використання твору або договір про розподіл майнових прав на твір, договір про співавторство;
  2) внутрішній нормативний документ (наказ тощо) про склад працівників, які задіяні для створення ПЗ,  службове завдання, трудовий договір/контракт з працівником та/або посадова інструкція тощо;
3) акт про виконання робіт, що стосується створення ПЗ, дані із внутрішнього репозитарію про консолідацію елементів ПЗ, створених працівниками тощо;
4) документи, що підтверджують розрахунок із працівниками-авторами ПЗ;
5)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6) технічна/проектна та користувацька документація на ПЗ    (Технічне завдання, ескізний проект, технічний проект, робочий проект, впровадження, інструкція користувача тощо).
 7) вихідний  текст (або фрагменти  вихідного тексту) програми в обсязі,  необхідному для її  ідентифікації
</t>
    </r>
  </si>
  <si>
    <r>
      <rPr>
        <b/>
        <sz val="10"/>
        <rFont val="Century Gothic"/>
        <family val="2"/>
        <charset val="204"/>
      </rPr>
      <t xml:space="preserve">2.2. Документи щодо ПЗ, права на яке придбане від третіх осіб-розробників ПЗ:   </t>
    </r>
    <r>
      <rPr>
        <sz val="10"/>
        <rFont val="Century Gothic"/>
        <family val="2"/>
        <charset val="204"/>
      </rPr>
      <t xml:space="preserve">
1) договір про створення за замовленням ПЗ  або договір про передачу виключного права на ПЗ, до якого додається:
-  акт про виконання робіт, що підтверджує  створення та передачу ПЗ та прав на нього до Учасника;
- документи, що підтверджують розрахунки між Учасником та автором/виконавцем ПЗ (акт звірки, лист автора про повний розрахунок з ним за договором та відсутність претензій до покупця).
2) Свідоцтво про реєстрацію авторського права на твір, видане Державною службою інтелектуальної власності та витяг із Державного реєстру свідоцтв про реєстрацію авторського права на твір (за наявності);
</t>
    </r>
  </si>
  <si>
    <r>
      <rPr>
        <b/>
        <sz val="10"/>
        <rFont val="Century Gothic"/>
        <family val="2"/>
        <charset val="204"/>
      </rPr>
      <t>2.3. Документи на ПЗ, яке перебуває в Учасника в користуванні на правах ліцензії:</t>
    </r>
    <r>
      <rPr>
        <sz val="10"/>
        <rFont val="Century Gothic"/>
        <family val="2"/>
        <charset val="204"/>
      </rPr>
      <t xml:space="preserve">
1) ліцензійний договір та письмовий дозвіл власника виключних майнових прав на передачу прав на ПЗ Банку;
2) документи, що підтверджують наявність у власника виключних майнових прав на ПЗ – надаються  документи згідно п .2.1-2.2. вище в залежності від способу набуття прав на ПЗ.
</t>
    </r>
  </si>
  <si>
    <t>Додаток №1</t>
  </si>
  <si>
    <t xml:space="preserve">Загальні умови та вимоги щодо надання Комерційних пропозицій за наданою Закупівельною документацією 
</t>
  </si>
  <si>
    <t>1. Загальні положення:</t>
  </si>
  <si>
    <t>Предмет Закупівлі:</t>
  </si>
  <si>
    <t>Тендер з вибору підрядників на виконання робіт по поточному ремонту приміщень (в тому числі благоустрій, ремонт/улаштування інженерних мереж) АТ "Райффайзен Банк Аваль" по Україні, строком на 2 роки.</t>
  </si>
  <si>
    <t>1.1. АТ «Райффайзен Банк Аваль» - юридична адреса: Україна, 01011, м. Київ, вул. Лєскова, 9  (надалі — Організатор) запрошує взяти участь у тендері по   поточному ремонту приміщень (в тому числі благоустрій, ремонт/улаштування інженерних мереж)  АТ "Райффайзен Банк Аваль" по Україні, строком на 2 роки.</t>
  </si>
  <si>
    <t>За результатами тендеру буде здійснений вибір підрядників на виконання робіт по поточному ремонту приміщень  АТ "Райффайзен Банк Аваль" у кожному окремому регіоні.</t>
  </si>
  <si>
    <t xml:space="preserve">1.2. За довідками звертатися до Організатора: </t>
  </si>
  <si>
    <r>
      <rPr>
        <sz val="11"/>
        <color indexed="8"/>
        <rFont val="Calibri"/>
        <family val="2"/>
        <charset val="204"/>
      </rPr>
      <t xml:space="preserve">  -  з організаційних і комерційних питань контактна особа – Потурнак Сергій, тел. (050) 380-41-60, e-mail: </t>
    </r>
    <r>
      <rPr>
        <u/>
        <sz val="11"/>
        <color indexed="12"/>
        <rFont val="Calibri"/>
        <family val="2"/>
        <charset val="204"/>
      </rPr>
      <t>sergii.poturnakI@aval.ua;</t>
    </r>
    <r>
      <rPr>
        <sz val="10"/>
        <rFont val="Arial"/>
        <family val="2"/>
        <charset val="204"/>
      </rPr>
      <t xml:space="preserve">
  -  з питань, що стосуються технічних вимог і умов, контактна особа –  Мельниченко Олена, тел.  (050) 415-42-58, e-mail: </t>
    </r>
    <r>
      <rPr>
        <u/>
        <sz val="11"/>
        <color indexed="12"/>
        <rFont val="Calibri"/>
        <family val="2"/>
        <charset val="204"/>
      </rPr>
      <t xml:space="preserve">olena.melnychenko@aval.ua.
</t>
    </r>
    <r>
      <rPr>
        <sz val="11"/>
        <rFont val="Calibri"/>
        <family val="2"/>
        <charset val="204"/>
      </rPr>
      <t xml:space="preserve">  - з питань щодо роботи у електронній системі  – участі в електронній сесії, прохання звертатися до адміністратора системи - Сакович Сергія – (050) 443-70-88.</t>
    </r>
  </si>
  <si>
    <t>1.3. Організатор має право відмінити проведення закупівельної процедури на будь-якому його етапі без виникнення будь-яких зобов’язань зі свого боку стосовно предмету закупівлі та участі в ньому будь-якого залученого постачальника (надалі - Учасник закупівлі).</t>
  </si>
  <si>
    <t>1.4. Укладений за результатами закупівельної процедури договір, фіксує всі досягнуті сторонами домовленості, які не можуть бути змінені Учасником закупівлі після подання  ним комерційної пропозиції.</t>
  </si>
  <si>
    <t>1.5.  Інші документи Організатора і Учасників закупівлі не визначають права і обов’язки сторін у рамках даного Запиту.</t>
  </si>
  <si>
    <t>2. Порядок та умови подання комерційних пропозицій:</t>
  </si>
  <si>
    <t>2.1. Загальні вимоги до Комерційних пропозицій:</t>
  </si>
  <si>
    <t xml:space="preserve"> - Кожен документ, що входить до Комерційної пропозиції, має бути підписаний особою, що має право згідно з законодавством України діяти від імені Учасника без довіреності, або належним чином уповноваженою ним особою на підставі довіреності. В останньому випадку завірена копія довіреності додається до Комерційної пропозиції.
- Кожен документ, що входить до  Комерційної пропозиції, має бути скріплений печаткою Учасника.
- Документи (листи і інформаційні конверти), що входять до Комерційної пропозиції, мають бути скріплені або упаковані таким чином, щоб виключити випадкове випадіння або переміщення сторінок і інформаційних конвертів. 
- Жодні виправлення в тексті Комерційної пропозиції не мають сили, за винятком тих випадків, коли ці виправлення засвідчені рукописним надписом «виправленому вірити» і власноручним підписом уповноваженої особи, розташованим поруч з кожним виправленням.</t>
  </si>
  <si>
    <r>
      <rPr>
        <sz val="11"/>
        <color indexed="8"/>
        <rFont val="Calibri"/>
        <family val="2"/>
        <charset val="204"/>
      </rPr>
      <t xml:space="preserve">2.1.1. В разі проведення запиту шляхом електронної системи iProcurement, </t>
    </r>
    <r>
      <rPr>
        <b/>
        <sz val="11"/>
        <color indexed="8"/>
        <rFont val="Calibri"/>
        <family val="2"/>
        <charset val="204"/>
      </rPr>
      <t>пропозиція має бути роздрукована, завірена печатками, сканована та розміщена в системі iProcurement.</t>
    </r>
  </si>
  <si>
    <r>
      <rPr>
        <sz val="11"/>
        <color indexed="8"/>
        <rFont val="Calibri"/>
        <family val="2"/>
        <charset val="204"/>
      </rPr>
      <t xml:space="preserve">2.1.2. Всі документи, що входять до Комерційної пропозиції.
2.1.3.Склад комерційної пропозиції (скановані):
 - Заповнена та завірена перша стр. запиту (Форма закупівельної док.); 
 - Розрахунок ДЦ - ДЦ, локальний кошторис та підсумкову відомість ресурсів (Excel);
 - пояснювальна записка (в разі необхідності);
 - Протокол розбіжностей до запропонованого договору, в разі необхідності;
 - Електрона модель розрахунку ДЦ в форматі .imd;
 - Скан завірених установчих документів та інших документів вказаних в додатку 2 (можно надати на e-mail: </t>
    </r>
    <r>
      <rPr>
        <u/>
        <sz val="11"/>
        <color indexed="12"/>
        <rFont val="Calibri"/>
        <family val="2"/>
        <charset val="204"/>
      </rPr>
      <t>sergii.poturnakI@aval.ua</t>
    </r>
    <r>
      <rPr>
        <sz val="11"/>
        <rFont val="Calibri"/>
        <family val="2"/>
        <charset val="204"/>
      </rPr>
      <t>).</t>
    </r>
  </si>
  <si>
    <t>2.1.4. Всі документи, що входять до Комерційної пропозиції, мають бути підготовлені українською або російською мовою.</t>
  </si>
  <si>
    <t>2.2. Умови щодо порядку проведення запиту</t>
  </si>
  <si>
    <r>
      <rPr>
        <sz val="11"/>
        <color indexed="8"/>
        <rFont val="Calibri"/>
        <family val="2"/>
        <charset val="204"/>
      </rPr>
      <t>2.2.1. На будь-якому етапі Закупівельної процедури Учасники закупівлі мають право звернутися до Організатора за роз’ясненнями даної Документації. Запити на роз’яснення Документації мають подаватися електронною поштою на функціональну скриньку Організатора (</t>
    </r>
    <r>
      <rPr>
        <u/>
        <sz val="11"/>
        <color indexed="12"/>
        <rFont val="Calibri"/>
        <family val="2"/>
        <charset val="204"/>
      </rPr>
      <t>Procurement DEPARTMENT@aval.ua</t>
    </r>
    <r>
      <rPr>
        <sz val="10"/>
        <rFont val="Arial"/>
        <family val="2"/>
        <charset val="204"/>
      </rPr>
      <t xml:space="preserve">) або  за адресою </t>
    </r>
    <r>
      <rPr>
        <u/>
        <sz val="11"/>
        <color indexed="12"/>
        <rFont val="Calibri"/>
        <family val="2"/>
        <charset val="204"/>
      </rPr>
      <t xml:space="preserve">sergii.poturnak@aval.ua. </t>
    </r>
  </si>
  <si>
    <t>3. Загальні вимоги до Учасників. Підтвердження відповідності вимогам, що пред’являються</t>
  </si>
  <si>
    <t>3.1. У процедурі Запиту можуть взяти участь: 
- організації, які своєчасно подали належним чином підготовлену Комерційну пропозицію,
- організації, які відповідають усім вимогам, приведеним у закупівельній документації.
- організації, у яких відсутні невиконані рішення судових органів, які можуть вплинути на виконання учасником  зобов’язань перед Банком; 
- організація не має знаходитися в процесі ліквідації, реорганізації або під процедурою банкрутства; на її майно не має бути накладений арешт.</t>
  </si>
  <si>
    <t>4. Проведення переговорів та інші етапи Закупівельної процедури:</t>
  </si>
  <si>
    <t>Післі розгляду і оцінки комерційних пропозиці Організатор має право забезпечити проведення переговорів або застосувати електронні торги/електронний аукціон в рамках закупівельної процедури, використання додаткових запитів. У разі письмового звернення Учасника закупівлі з відмовою взяти участь у зазначених заходах,  Організатор закупівлі має право виключити такого учасника з процедури закупівлі.</t>
  </si>
  <si>
    <t>5. Відкриття в системі iProcurement наданих пропозицій, що поступили на запит:</t>
  </si>
  <si>
    <t xml:space="preserve">5.1. Організатор проводить процедуру одночасне відкриття наданих пропозицій, що поступили від Учасників.   </t>
  </si>
  <si>
    <t>6. Оцінка Пропозицій і проведення переговорів:</t>
  </si>
  <si>
    <t>Під час переговорів Організатор уникає розкриття іншим Учасникам змісту отриманих Комерційних пропозицій, а також ходу і змісту переговорів, тобто:
- будь-які переговори між Організатором і Учасником носять конфіденційний характер;
- жодна зі сторін переговорів не розкриває будь-якій іншій особі жодної технічної, цінової або іншої ринкової інформації, що відноситься до цих переговорів, без згоди іншої сторони.</t>
  </si>
  <si>
    <t>7.  Підписання договору:</t>
  </si>
  <si>
    <t xml:space="preserve">7.1. Договір між Організатором і Переможцем/Переможцями підписується в оптимальні для Організатора строки. </t>
  </si>
  <si>
    <t>7.2. Проведення запиту не передбачає автоматичного підписання договору. Організатор має право відмінити закупівлю на будь-якому етапі до підписання договору. Відміна закупівлі після підписання договору визначається умовами договору.</t>
  </si>
  <si>
    <t>8.  Повідомлення Учасників про результати запиту:</t>
  </si>
  <si>
    <t>9. Інші положення:</t>
  </si>
  <si>
    <t>Організатор має право відхилити Комерційну пропозицію Учасників, що уклали між собою будь-яку угоду з метою вплинути на визначення Переможця Закупівельної процедури.</t>
  </si>
  <si>
    <t>№ п/п</t>
  </si>
  <si>
    <t>Найменування робіт</t>
  </si>
  <si>
    <t>Од. вим.</t>
  </si>
  <si>
    <t>Найменування матеріалів</t>
  </si>
  <si>
    <t>Один.          вим.</t>
  </si>
  <si>
    <t>Кількість  матеріалів на Об'єм робіт</t>
  </si>
  <si>
    <t>Загальнобудівельні роботи</t>
  </si>
  <si>
    <t>шт</t>
  </si>
  <si>
    <t>кг</t>
  </si>
  <si>
    <t>л</t>
  </si>
  <si>
    <t>Електромонтажні роботи</t>
  </si>
  <si>
    <t>СКС</t>
  </si>
  <si>
    <t>Інші роботи</t>
  </si>
  <si>
    <t>м.кв</t>
  </si>
  <si>
    <t>м.кв.</t>
  </si>
  <si>
    <t>м.п.</t>
  </si>
  <si>
    <t>паков.</t>
  </si>
  <si>
    <t>Меблі</t>
  </si>
  <si>
    <t>ВСЬОГО  ВАРТІСТЬ ЗАГАЛЬНОБУДІВЕЛЬНИХ РОБІТ, грн.( без ПДВ):</t>
  </si>
  <si>
    <t>ВСЬОГО  ВАРТІСТЬ МАТЕРІАЛІВ ПО ЗАГАЛЬНОБУДІВЕЛЬНИМ РОБОТАМ, грн.( без ПДВ):</t>
  </si>
  <si>
    <t>ВСЬОГО  ВАРТІСТЬ  РОБІТ, грн.( без ПДВ):</t>
  </si>
  <si>
    <t>ВСЬОГО  ВАРТІСТЬ МАТЕРІАЛІВ, грн.( без ПДВ):</t>
  </si>
  <si>
    <t>ВСЬОГО ВАРТІСТЬ ЕЛЕКТРОМОНТАЖНИХ РОБІТ , грн.( без ПДВ):</t>
  </si>
  <si>
    <t>ВСЬОГО ВАРТІСТЬ МАТЕРІАЛІВ ПО  ЕЛЕКТРОМОНТАЖУ , грн. ( без ПДВ):</t>
  </si>
  <si>
    <t>ВСЬОГО ВАРТІСТЬ МОНТАЖНИХ РОБІТ ПО СКС, грн.( без ПДВ):</t>
  </si>
  <si>
    <t>ВСЬОГО ВАРТІСТЬ МАТЕРІАЛІВ ПО СКС, грн. ( без ПДВ):</t>
  </si>
  <si>
    <t>Дюбель ударный 6x40 мм 100 шт. с ударным шурупом нейлон Expert Fix</t>
  </si>
  <si>
    <t>Прокладання гофротруби з протяжкою кабеля</t>
  </si>
  <si>
    <t>Підключення кабелю електроживлення від виведення (з-під підлоги) до столу відкритої викладки через колодку на 6 гнізд</t>
  </si>
  <si>
    <t>Влаштування виводу з-під стелі</t>
  </si>
  <si>
    <t>Монтаж реле часу</t>
  </si>
  <si>
    <t>Монтаж розподільчих коробок</t>
  </si>
  <si>
    <t>Монтаж розеток з підрозетником</t>
  </si>
  <si>
    <t>Прокладання кабеля більше 4 мм2</t>
  </si>
  <si>
    <t>Рамка двомісна Schneider Electric Asfora горизонтальна білий</t>
  </si>
  <si>
    <t>компл.</t>
  </si>
  <si>
    <t>Проектні роботи (електрика)</t>
  </si>
  <si>
    <t>Роботи по заміру опору ізоляції електропроводки з наданням технічного звіту</t>
  </si>
  <si>
    <t>поставка замовника</t>
  </si>
  <si>
    <t>Монтаж вимикачів з підрозетником</t>
  </si>
  <si>
    <t>Монтаж вогнегасника</t>
  </si>
  <si>
    <t>поставка Замовника</t>
  </si>
  <si>
    <t>Вогнегасник ВП5 (матеріал замовника)</t>
  </si>
  <si>
    <t>Монтаж коммутаційної шафи 19</t>
  </si>
  <si>
    <t>Монтаж патч-кордів</t>
  </si>
  <si>
    <t>Монтаж фільтра мережового 19</t>
  </si>
  <si>
    <t>Прокладання кабелю вітой пари UTP</t>
  </si>
  <si>
    <t xml:space="preserve">Обжим UTP кабелю </t>
  </si>
  <si>
    <t>Монтаж інформаційної розетки</t>
  </si>
  <si>
    <t>Конектор RJ-45</t>
  </si>
  <si>
    <t>Patch Cord RJ45, 568B-P, UTP, Cat 5e,  1,0 м, Сірий</t>
  </si>
  <si>
    <t xml:space="preserve">Patch Cord RJ45, 568B-P, UTP, Cat 5e,  2,0 м, Сірий </t>
  </si>
  <si>
    <t>19" Patch Panel</t>
  </si>
  <si>
    <t>СКС Шафа 19" 600*600</t>
  </si>
  <si>
    <t>Блок 19" на 9 роз.</t>
  </si>
  <si>
    <t>Післябудівельне прибирання</t>
  </si>
  <si>
    <t>Виніс та навантаження сміття</t>
  </si>
  <si>
    <t>маш</t>
  </si>
  <si>
    <t>т</t>
  </si>
  <si>
    <t>Вивіз сміття (машина до 2 т)</t>
  </si>
  <si>
    <t>Кабель комп'ютерный монолит Одескабель FTP КПВЭ-ВП cat.5E 4x2х0,51 мідь</t>
  </si>
  <si>
    <t>Розетка комп’ютерна подвійна Schneider Electric Asfora RJ45+RJ45 білий</t>
  </si>
  <si>
    <t xml:space="preserve">Дюбель для гіпсокартону MOLLY 5x65 мм 4 шт. Expert Fix </t>
  </si>
  <si>
    <t>Кронштейн під ТВ</t>
  </si>
  <si>
    <t>Штробління підлоги з заробленням</t>
  </si>
  <si>
    <t>Колодка Makel з захистними шторками із заземленням 6 гн.</t>
  </si>
  <si>
    <t>Обєм на одиницю виміру</t>
  </si>
  <si>
    <t>ВСЬОГО вартість робіт, грн.( без ПДВ)</t>
  </si>
  <si>
    <t>ВСЬОГО вартість матеріалів, грн.  (без ПДВ)</t>
  </si>
  <si>
    <t>км</t>
  </si>
  <si>
    <t>ВСЬОГО ВАРТІСТЬ ІНШИХ РОБІТ грн.( без ПДВ):</t>
  </si>
  <si>
    <t>Ціна за одиницю виміру (без ПДВ), грн.</t>
  </si>
  <si>
    <t>Вартість всього (без ПДВ), грн.</t>
  </si>
  <si>
    <t>Ціна за одиницю виміру  (без ПДВ), грн.</t>
  </si>
  <si>
    <t>Вартість  всього (без ПДВ), грн.</t>
  </si>
  <si>
    <t>Шпаклювання стін і перегородок (шпаклівка старт + фініш, 2-х разова шпаклівка  грунтовка і шліфування)</t>
  </si>
  <si>
    <t>Кабель силовий моноліт ЗЗЦМ ВВГнгд 3х1,5 мідь</t>
  </si>
  <si>
    <t>Коробка для зовнішнього монтажу Schneider Electric ASFORA білий EPH6100121</t>
  </si>
  <si>
    <t>ВСЬОГО ВАРТІСТЬ МАТЕРІАЛІВ, грн. (без ПДВ):</t>
  </si>
  <si>
    <t>ВСЬОГО ВАРТІСТЬ РОБІТ, грн.( без ПДВ):</t>
  </si>
  <si>
    <t>Вартість доставлення матеріалів</t>
  </si>
  <si>
    <t xml:space="preserve"> ПДВ, ГРН.:</t>
  </si>
  <si>
    <t>Доставка обладнання зі складу в с. Мартусовка</t>
  </si>
  <si>
    <t>ВСЬОГО ВАРТІСТЬ МАТЕРІАЛІВ Інших РОБІТ, грн. (без ПДВ):</t>
  </si>
  <si>
    <t>ВСЬОГО ПО Кошторису  без ПДВ, ГРН.:</t>
  </si>
  <si>
    <t>ВСЬОГО ПО Кошторису  з ПДВ, ГРН.:</t>
  </si>
  <si>
    <t>Фарба інтер'єрна акрилова  RAL 3020</t>
  </si>
  <si>
    <t>Мішок господарський 55х83 (40 г)</t>
  </si>
  <si>
    <t>Монтаж вивіски та підключення</t>
  </si>
  <si>
    <t xml:space="preserve"> СТ 17/10 Глибокопроникаюча грунтовка</t>
  </si>
  <si>
    <t xml:space="preserve"> СТ 17/10 Глибокопроникаюча грунтовка </t>
  </si>
  <si>
    <t>Коробка установча Контакт блочна 109 поліпропілен</t>
  </si>
  <si>
    <t>Штукатурка Ферозіт 220 25 кг</t>
  </si>
  <si>
    <t>Шпаклівка Knauf НР FINISH 10 кг</t>
  </si>
  <si>
    <t>Коробка розподільча E.NEXT 100x100x45 IP20 s027026</t>
  </si>
  <si>
    <t>Прокладання кабеля для колонок</t>
  </si>
  <si>
    <t>Кабель силовий багатожильний ЗЗКМ ШВВП 2х0,75 мідь</t>
  </si>
  <si>
    <t>Шина нульова на DIN-рейку універсальна E.NEXT (e.bsi.pro.2.8) </t>
  </si>
  <si>
    <t>Монтаж та підлючення акустичної колонки</t>
  </si>
  <si>
    <t>колонка акустична</t>
  </si>
  <si>
    <t>Монтаж та підлючення підсилювача</t>
  </si>
  <si>
    <t>підсилювач</t>
  </si>
  <si>
    <t xml:space="preserve">Фарбування стін (за 2 рази + грунт) ral 3020 </t>
  </si>
  <si>
    <t xml:space="preserve">Монтаж серцевини замка двері </t>
  </si>
  <si>
    <t>Сейф</t>
  </si>
  <si>
    <t>Кріплення анкерами сейфа/металлевої шкафи до полу(стіни)</t>
  </si>
  <si>
    <t>Анкер розпірний з болтом 10х80 EU 10x80 мм</t>
  </si>
  <si>
    <t xml:space="preserve">Монтаж ПВХ плінтуса на саморізи </t>
  </si>
  <si>
    <t>мп</t>
  </si>
  <si>
    <t>комп</t>
  </si>
  <si>
    <t>Саморіз по металу 3.5x25 мм 100 шт Expert Fix</t>
  </si>
  <si>
    <t>уп</t>
  </si>
  <si>
    <t>Вивіска внутрішня</t>
  </si>
  <si>
    <t>м2</t>
  </si>
  <si>
    <t>Укладання плитки с прирізкою (подготування, грунтування, укладання)</t>
  </si>
  <si>
    <t xml:space="preserve">Фуга Ceresit CE 40 aguastatic </t>
  </si>
  <si>
    <t>Плитка Cersanit Henley Light Grey 30x60</t>
  </si>
  <si>
    <t>Саморез со сверлом по металу 3.5x25 мм 250 шт</t>
  </si>
  <si>
    <t>Дюбель ударний потай 6x60 мм 100 шт.</t>
  </si>
  <si>
    <t>Гіпсокартон Knauf 2600x1200х12,5 мм</t>
  </si>
  <si>
    <t xml:space="preserve"> Профіль BauGut ARMOSTEEL UW 100/3 м 0,5 мм</t>
  </si>
  <si>
    <t>Профіль BauGut ARMOSTEEL CW 100/3 м 0,5 мм</t>
  </si>
  <si>
    <t xml:space="preserve">Шпаклівка Knauf FUGENFULLER 25 кг
</t>
  </si>
  <si>
    <t>Склострічка самоклейка BauGut 50мм х 20м</t>
  </si>
  <si>
    <t>Фарбування стін (за 2 рази + грунт) ral 7047</t>
  </si>
  <si>
    <t>Фарба інтер'єрна акрилова  RAL 7047</t>
  </si>
  <si>
    <t>Плінтус ПВХ TIS 18х56х2500 мм</t>
  </si>
  <si>
    <t xml:space="preserve">Комплект з'єднувачів TIS </t>
  </si>
  <si>
    <t xml:space="preserve">Комплект куточків внутрішніх TIS </t>
  </si>
  <si>
    <t xml:space="preserve">Комплект куточків зовнішніх TIS </t>
  </si>
  <si>
    <t xml:space="preserve">Комплект заглушок TIS </t>
  </si>
  <si>
    <t>Монтаж ТВ кронштейна та  монтаж ТВ</t>
  </si>
  <si>
    <t>Піна монтажна SOUDAL PRO 750 мл</t>
  </si>
  <si>
    <t>Двері білі в комплекті</t>
  </si>
  <si>
    <t>Шпаклювання відкосів  (шпаклівка старт + фініш, 2-х разова шпаклівка  грунтовка і шліфування)</t>
  </si>
  <si>
    <t>Кріплення касового ящика</t>
  </si>
  <si>
    <t>Ізострічка EMT 0,13x15 мм 10 м чорна ПВХ 12-0403 BK</t>
  </si>
  <si>
    <t>Стяжка для кабелю нейлоновий 3.6x370 (100 шт./уп.) білий</t>
  </si>
  <si>
    <t>Розетка із заземленням Schneider Electric Asfora 16 А 250 В без шторок білий</t>
  </si>
  <si>
    <t>Стіл-каса для технічної зони 800 мм</t>
  </si>
  <si>
    <t>Стіл для консультацій 800 мм</t>
  </si>
  <si>
    <t>Стіл двухрівневий 1250 грн</t>
  </si>
  <si>
    <t>Модуль настінний універсальний 2400 мм</t>
  </si>
  <si>
    <t>Стелаж кутовий 1200*500*500</t>
  </si>
  <si>
    <t>Операторська панель 900 мм</t>
  </si>
  <si>
    <t>Стелаж для крупногабаритних товарів 1000*2000*400</t>
  </si>
  <si>
    <t>Стелаж прямокутний 1200*1000*500</t>
  </si>
  <si>
    <t>Стіл</t>
  </si>
  <si>
    <t>Занос стільців</t>
  </si>
  <si>
    <t>Стелаж прямокутний 1800*900*400 мм</t>
  </si>
  <si>
    <t xml:space="preserve">Автоматичний вимикач </t>
  </si>
  <si>
    <t xml:space="preserve">Дефектний акт </t>
  </si>
  <si>
    <t xml:space="preserve">Штробління стін із заробленням </t>
  </si>
  <si>
    <t>Модуль настінний універсальний 1200 мм</t>
  </si>
  <si>
    <t xml:space="preserve">Встановлення дерев'яних дверних блоків  </t>
  </si>
  <si>
    <t>Встановлення перфорованного кутника</t>
  </si>
  <si>
    <t>м/п</t>
  </si>
  <si>
    <t>Уголок ПВХ перфорированный с сеткой 100х100 мм 3 м</t>
  </si>
  <si>
    <t>Зароблення швів гіпсокартона</t>
  </si>
  <si>
    <t>Пристрій перегородки з ГКЛ в 1 слої (каркас+обшивка)</t>
  </si>
  <si>
    <t>Посилення ГКЛ перегородок металевой конструкцій в місці встановлення дверей</t>
  </si>
  <si>
    <t xml:space="preserve">Фарбування відкосів (за 2 рази + грунт) </t>
  </si>
  <si>
    <t xml:space="preserve">Встановлення закладної деталі під ТВ та вивіску </t>
  </si>
  <si>
    <t>замок на скляних дверях</t>
  </si>
  <si>
    <t>Профиль монтажный универсальный 41 2,1 м</t>
  </si>
  <si>
    <t>Монтаж профіля під освітлення</t>
  </si>
  <si>
    <t>Покриття плівкою відкосів</t>
  </si>
  <si>
    <t>елементи кріплення</t>
  </si>
  <si>
    <t>Монтаж ЩР до 24 місць</t>
  </si>
  <si>
    <t>Вимикач одноклавішний Schneider Electric Asfora самозажиммаючий 10 А 220В IP20 білий EPH0300121</t>
  </si>
  <si>
    <t>Світильник світлодіодний промисловий EVROLIGHT WL2-36 36Вт 6400K IP65</t>
  </si>
  <si>
    <t>Монтаж лінійних освітлених приборів</t>
  </si>
  <si>
    <t xml:space="preserve">Найменування будови та її адреса : Відкриття нової ТТ  за адресою: м.Рівне, вул.Бачинського 5 </t>
  </si>
  <si>
    <t>плівка</t>
  </si>
  <si>
    <t>Труба гофрированная с протяжкой UP! (Underprice) ПВХ 20 мм / 50 м</t>
  </si>
  <si>
    <t>Шафа 600*600*2000</t>
  </si>
  <si>
    <t>Панель з ТВ 2400</t>
  </si>
  <si>
    <t>щиток</t>
  </si>
  <si>
    <t>Электросчетчик NIK 2301 АP2.5-60 А</t>
  </si>
  <si>
    <t>Встановлення лічильника 3ф</t>
  </si>
  <si>
    <t xml:space="preserve">Монтаж розеток накладних </t>
  </si>
  <si>
    <t xml:space="preserve">Клей для плитки Ceresit </t>
  </si>
  <si>
    <t>Кабель силовой монолит ЗЗЦМ ВВГнгд 3х2,5 медь</t>
  </si>
  <si>
    <t>Таймер механічний Timer-3 Horoz Electric на дін рейку</t>
  </si>
  <si>
    <t xml:space="preserve">Клей для гіпсокартону Knauf PERLFIX  </t>
  </si>
  <si>
    <t xml:space="preserve">Закриття плівкою </t>
  </si>
  <si>
    <t>плівка вт.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</si>
</sst>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_-;_-* &quot;-&quot;??_₴_-;_-@_-"/>
    <numFmt numFmtId="165" formatCode="[$-419]General"/>
    <numFmt numFmtId="166" formatCode="#,##0.00_ ;[Red]\-#,##0.00\ "/>
  </numFmts>
  <fonts count="62">
    <font>
      <sz val="10"/>
      <name val="Arial"/>
      <charset val="134"/>
    </font>
    <font>
      <sz val="11"/>
      <color theme="1"/>
      <name val="Calibri"/>
      <family val="2"/>
      <charset val="204"/>
      <scheme val="minor"/>
    </font>
    <font>
      <sz val="10"/>
      <name val="Arial"/>
      <family val="2"/>
      <charset val="204"/>
    </font>
    <font>
      <sz val="11"/>
      <name val="Calibri"/>
      <family val="2"/>
      <charset val="204"/>
    </font>
    <font>
      <sz val="11"/>
      <color indexed="8"/>
      <name val="Calibri"/>
      <family val="2"/>
      <charset val="204"/>
    </font>
    <font>
      <b/>
      <sz val="10"/>
      <name val="Century Gothic"/>
      <family val="2"/>
      <charset val="204"/>
    </font>
    <font>
      <b/>
      <sz val="10"/>
      <color indexed="8"/>
      <name val="Century Gothic"/>
      <family val="2"/>
      <charset val="204"/>
    </font>
    <font>
      <b/>
      <sz val="12"/>
      <name val="Century Gothic"/>
      <family val="2"/>
      <charset val="204"/>
    </font>
    <font>
      <u/>
      <sz val="11"/>
      <color indexed="8"/>
      <name val="Calibri"/>
      <family val="2"/>
      <charset val="204"/>
    </font>
    <font>
      <sz val="11"/>
      <color indexed="8"/>
      <name val="Century Gothic"/>
      <family val="2"/>
      <charset val="204"/>
    </font>
    <font>
      <sz val="9"/>
      <name val="Century Gothic"/>
      <family val="2"/>
      <charset val="204"/>
    </font>
    <font>
      <sz val="10"/>
      <color indexed="8"/>
      <name val="Century Gothic"/>
      <family val="2"/>
      <charset val="204"/>
    </font>
    <font>
      <b/>
      <sz val="14"/>
      <name val="Century Gothic"/>
      <family val="2"/>
      <charset val="204"/>
    </font>
    <font>
      <sz val="14"/>
      <color indexed="8"/>
      <name val="Century Gothic"/>
      <family val="2"/>
      <charset val="204"/>
    </font>
    <font>
      <i/>
      <sz val="10"/>
      <name val="Century Gothic"/>
      <family val="2"/>
      <charset val="204"/>
    </font>
    <font>
      <sz val="10"/>
      <name val="Century Gothic"/>
      <family val="2"/>
      <charset val="204"/>
    </font>
    <font>
      <u/>
      <sz val="10"/>
      <color theme="10"/>
      <name val="Arial"/>
      <family val="2"/>
      <charset val="204"/>
    </font>
    <font>
      <b/>
      <sz val="8"/>
      <color rgb="FF000000"/>
      <name val="Arial"/>
      <family val="2"/>
      <charset val="204"/>
    </font>
    <font>
      <i/>
      <sz val="11"/>
      <color rgb="FF7F7F7F"/>
      <name val="Calibri"/>
      <family val="2"/>
      <charset val="204"/>
      <scheme val="minor"/>
    </font>
    <font>
      <sz val="10"/>
      <name val="Arial Cyr"/>
      <charset val="204"/>
    </font>
    <font>
      <sz val="11"/>
      <name val="Calibri"/>
      <family val="2"/>
      <charset val="204"/>
    </font>
    <font>
      <b/>
      <sz val="13"/>
      <color indexed="56"/>
      <name val="Calibri"/>
      <family val="2"/>
      <charset val="204"/>
    </font>
    <font>
      <sz val="8"/>
      <color rgb="FF000000"/>
      <name val="Arial"/>
      <family val="2"/>
      <charset val="204"/>
    </font>
    <font>
      <sz val="12"/>
      <color rgb="FF000000"/>
      <name val="Arial"/>
      <family val="2"/>
      <charset val="204"/>
    </font>
    <font>
      <sz val="1"/>
      <color rgb="FF000000"/>
      <name val="Arial"/>
      <family val="2"/>
      <charset val="204"/>
    </font>
    <font>
      <sz val="10"/>
      <color rgb="FF000000"/>
      <name val="Arial"/>
      <family val="2"/>
      <charset val="204"/>
    </font>
    <font>
      <sz val="11"/>
      <color theme="1"/>
      <name val="Calibri"/>
      <family val="2"/>
      <charset val="204"/>
      <scheme val="minor"/>
    </font>
    <font>
      <b/>
      <sz val="10"/>
      <color rgb="FF000000"/>
      <name val="Arial"/>
      <family val="2"/>
      <charset val="204"/>
    </font>
    <font>
      <i/>
      <sz val="10"/>
      <color rgb="FF000000"/>
      <name val="Arial"/>
      <family val="2"/>
      <charset val="204"/>
    </font>
    <font>
      <b/>
      <i/>
      <sz val="10"/>
      <color rgb="FF000000"/>
      <name val="Arial"/>
      <family val="2"/>
      <charset val="204"/>
    </font>
    <font>
      <b/>
      <i/>
      <sz val="14"/>
      <color rgb="FFFF8000"/>
      <name val="Bookman Old Style"/>
      <family val="1"/>
      <charset val="204"/>
    </font>
    <font>
      <sz val="11"/>
      <color indexed="9"/>
      <name val="Calibri"/>
      <family val="2"/>
      <charset val="204"/>
    </font>
    <font>
      <sz val="10"/>
      <name val="Helv"/>
      <charset val="204"/>
    </font>
    <font>
      <sz val="11"/>
      <color indexed="8"/>
      <name val="Calibri"/>
      <family val="2"/>
      <charset val="204"/>
    </font>
    <font>
      <i/>
      <sz val="8"/>
      <color rgb="FFFF8000"/>
      <name val="Bookman Old Style"/>
      <family val="1"/>
      <charset val="204"/>
    </font>
    <font>
      <sz val="11"/>
      <color rgb="FF000000"/>
      <name val="Calibri"/>
      <family val="2"/>
      <charset val="204"/>
    </font>
    <font>
      <b/>
      <sz val="12"/>
      <color rgb="FF000000"/>
      <name val="Arial"/>
      <family val="2"/>
      <charset val="204"/>
    </font>
    <font>
      <sz val="10"/>
      <color rgb="FFCA6500"/>
      <name val="Arial"/>
      <family val="2"/>
      <charset val="204"/>
    </font>
    <font>
      <i/>
      <sz val="8"/>
      <color rgb="FF000000"/>
      <name val="Arial"/>
      <family val="2"/>
      <charset val="204"/>
    </font>
    <font>
      <u/>
      <sz val="10"/>
      <color theme="10"/>
      <name val="Arial Cyr"/>
      <charset val="204"/>
    </font>
    <font>
      <u/>
      <sz val="11"/>
      <color indexed="12"/>
      <name val="Calibri"/>
      <family val="2"/>
      <charset val="204"/>
    </font>
    <font>
      <b/>
      <sz val="11"/>
      <color indexed="8"/>
      <name val="Calibri"/>
      <family val="2"/>
      <charset val="204"/>
    </font>
    <font>
      <sz val="10"/>
      <name val="Arial"/>
      <family val="2"/>
      <charset val="204"/>
    </font>
    <font>
      <sz val="11"/>
      <name val="Times New Roman"/>
      <family val="1"/>
      <charset val="204"/>
    </font>
    <font>
      <sz val="11"/>
      <color theme="1"/>
      <name val="Times New Roman"/>
      <family val="1"/>
      <charset val="204"/>
    </font>
    <font>
      <sz val="11"/>
      <color indexed="8"/>
      <name val="Calibri"/>
      <family val="2"/>
      <charset val="204"/>
    </font>
    <font>
      <b/>
      <sz val="11"/>
      <color theme="1"/>
      <name val="Times New Roman"/>
      <family val="1"/>
      <charset val="204"/>
    </font>
    <font>
      <b/>
      <sz val="11"/>
      <name val="Times New Roman"/>
      <family val="1"/>
      <charset val="204"/>
    </font>
    <font>
      <sz val="10"/>
      <color theme="1"/>
      <name val="Calibri"/>
      <family val="2"/>
      <charset val="204"/>
      <scheme val="minor"/>
    </font>
    <font>
      <sz val="11"/>
      <name val="Calibri"/>
      <family val="2"/>
      <charset val="204"/>
      <scheme val="minor"/>
    </font>
    <font>
      <sz val="10"/>
      <name val="Calibri"/>
      <family val="2"/>
      <charset val="204"/>
      <scheme val="minor"/>
    </font>
    <font>
      <sz val="10"/>
      <color rgb="FF000000"/>
      <name val="Calibri"/>
      <family val="2"/>
      <charset val="204"/>
      <scheme val="minor"/>
    </font>
    <font>
      <b/>
      <sz val="10"/>
      <color theme="1"/>
      <name val="Calibri"/>
      <family val="2"/>
      <charset val="204"/>
      <scheme val="minor"/>
    </font>
    <font>
      <sz val="10"/>
      <color indexed="8"/>
      <name val="Calibri"/>
      <family val="2"/>
      <charset val="204"/>
      <scheme val="minor"/>
    </font>
    <font>
      <b/>
      <sz val="12"/>
      <color theme="1"/>
      <name val="Times New Roman"/>
      <family val="1"/>
      <charset val="204"/>
    </font>
    <font>
      <sz val="10"/>
      <color theme="1"/>
      <name val="Calibri"/>
      <family val="2"/>
      <scheme val="minor"/>
    </font>
    <font>
      <b/>
      <sz val="11"/>
      <name val="Arial"/>
      <family val="2"/>
      <charset val="204"/>
    </font>
    <font>
      <b/>
      <sz val="11"/>
      <name val="Calibri"/>
      <family val="2"/>
      <charset val="204"/>
      <scheme val="minor"/>
    </font>
    <font>
      <sz val="10"/>
      <name val="Arial Cyr"/>
      <family val="2"/>
      <charset val="204"/>
    </font>
    <font>
      <b/>
      <sz val="10"/>
      <name val="Calibri"/>
      <family val="2"/>
      <charset val="204"/>
      <scheme val="minor"/>
    </font>
    <font>
      <sz val="10"/>
      <name val="Arial"/>
      <family val="2"/>
    </font>
    <font>
      <b/>
      <sz val="11"/>
      <color rgb="FF000000"/>
      <name val="Times New Roman"/>
      <family val="1"/>
      <charset val="204"/>
    </font>
  </fonts>
  <fills count="9">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0"/>
        <bgColor indexed="64"/>
      </patternFill>
    </fill>
    <fill>
      <patternFill patternType="solid">
        <fgColor indexed="43"/>
        <bgColor indexed="8"/>
      </patternFill>
    </fill>
    <fill>
      <patternFill patternType="solid">
        <fgColor indexed="50"/>
        <bgColor indexed="64"/>
      </patternFill>
    </fill>
    <fill>
      <patternFill patternType="solid">
        <fgColor indexed="50"/>
        <bgColor indexed="8"/>
      </patternFill>
    </fill>
    <fill>
      <patternFill patternType="solid">
        <fgColor indexed="2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bottom/>
      <diagonal/>
    </border>
    <border>
      <left/>
      <right/>
      <top style="medium">
        <color auto="1"/>
      </top>
      <bottom/>
      <diagonal/>
    </border>
    <border>
      <left style="medium">
        <color auto="1"/>
      </left>
      <right style="thin">
        <color auto="1"/>
      </right>
      <top style="thin">
        <color auto="1"/>
      </top>
      <bottom style="thin">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style="thin">
        <color auto="1"/>
      </left>
      <right style="medium">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ck">
        <color indexed="22"/>
      </bottom>
      <diagonal/>
    </border>
    <border>
      <left style="thin">
        <color indexed="64"/>
      </left>
      <right style="thin">
        <color indexed="64"/>
      </right>
      <top/>
      <bottom style="thin">
        <color indexed="64"/>
      </bottom>
      <diagonal/>
    </border>
  </borders>
  <cellStyleXfs count="61">
    <xf numFmtId="0" fontId="0" fillId="0" borderId="0"/>
    <xf numFmtId="0" fontId="19" fillId="0" borderId="0"/>
    <xf numFmtId="0" fontId="17" fillId="0" borderId="0">
      <alignment horizontal="center" vertical="center"/>
    </xf>
    <xf numFmtId="164" fontId="2" fillId="0" borderId="0" applyFont="0" applyFill="0" applyBorder="0" applyAlignment="0" applyProtection="0"/>
    <xf numFmtId="0" fontId="4" fillId="0" borderId="0"/>
    <xf numFmtId="0" fontId="28" fillId="0" borderId="0">
      <alignment horizontal="left" vertical="top"/>
    </xf>
    <xf numFmtId="0" fontId="16" fillId="0" borderId="0" applyNumberFormat="0" applyFill="0" applyBorder="0" applyAlignment="0" applyProtection="0"/>
    <xf numFmtId="0" fontId="26" fillId="0" borderId="0"/>
    <xf numFmtId="0" fontId="17" fillId="0" borderId="0">
      <alignment horizontal="center" vertical="center"/>
    </xf>
    <xf numFmtId="0" fontId="18" fillId="0" borderId="0" applyNumberFormat="0" applyFill="0" applyBorder="0" applyAlignment="0" applyProtection="0"/>
    <xf numFmtId="0" fontId="26" fillId="0" borderId="0"/>
    <xf numFmtId="0" fontId="3" fillId="0" borderId="0">
      <alignment vertical="center"/>
    </xf>
    <xf numFmtId="0" fontId="22" fillId="0" borderId="0">
      <alignment horizontal="left" vertical="top"/>
    </xf>
    <xf numFmtId="0" fontId="26" fillId="0" borderId="0"/>
    <xf numFmtId="0" fontId="36" fillId="0" borderId="0">
      <alignment horizontal="left" vertical="top"/>
    </xf>
    <xf numFmtId="0" fontId="22" fillId="0" borderId="0">
      <alignment horizontal="right" vertical="top"/>
    </xf>
    <xf numFmtId="0" fontId="4" fillId="0" borderId="0"/>
    <xf numFmtId="0" fontId="27" fillId="0" borderId="0">
      <alignment horizontal="left" vertical="top"/>
    </xf>
    <xf numFmtId="0" fontId="22" fillId="0" borderId="0">
      <alignment horizontal="center" vertical="top"/>
    </xf>
    <xf numFmtId="0" fontId="32" fillId="0" borderId="0"/>
    <xf numFmtId="0" fontId="4" fillId="0" borderId="0">
      <protection locked="0"/>
    </xf>
    <xf numFmtId="0" fontId="33" fillId="0" borderId="0"/>
    <xf numFmtId="0" fontId="37" fillId="0" borderId="0">
      <alignment horizontal="left" vertical="top"/>
    </xf>
    <xf numFmtId="0" fontId="31" fillId="8" borderId="0" applyNumberFormat="0" applyBorder="0" applyAlignment="0" applyProtection="0"/>
    <xf numFmtId="0" fontId="17" fillId="0" borderId="0">
      <alignment horizontal="center" vertical="center"/>
    </xf>
    <xf numFmtId="0" fontId="2" fillId="0" borderId="0"/>
    <xf numFmtId="165" fontId="35" fillId="0" borderId="0" applyBorder="0" applyProtection="0"/>
    <xf numFmtId="0" fontId="21" fillId="0" borderId="15" applyNumberFormat="0" applyFill="0" applyAlignment="0" applyProtection="0"/>
    <xf numFmtId="0" fontId="24" fillId="0" borderId="0">
      <alignment horizontal="left" vertical="top"/>
    </xf>
    <xf numFmtId="0" fontId="4" fillId="0" borderId="0"/>
    <xf numFmtId="0" fontId="26" fillId="0" borderId="0"/>
    <xf numFmtId="0" fontId="22" fillId="0" borderId="0">
      <alignment horizontal="center" vertical="top"/>
    </xf>
    <xf numFmtId="0" fontId="27" fillId="0" borderId="0">
      <alignment horizontal="left" vertical="top"/>
    </xf>
    <xf numFmtId="0" fontId="42" fillId="0" borderId="0"/>
    <xf numFmtId="0" fontId="27" fillId="0" borderId="0">
      <alignment horizontal="right" vertical="top"/>
    </xf>
    <xf numFmtId="0" fontId="25" fillId="0" borderId="0">
      <alignment horizontal="right" vertical="top"/>
    </xf>
    <xf numFmtId="0" fontId="38" fillId="0" borderId="0">
      <alignment horizontal="left" vertical="top"/>
    </xf>
    <xf numFmtId="0" fontId="34" fillId="0" borderId="0">
      <alignment horizontal="left" vertical="top"/>
    </xf>
    <xf numFmtId="0" fontId="23" fillId="0" borderId="0">
      <alignment horizontal="left" vertical="top"/>
    </xf>
    <xf numFmtId="0" fontId="25" fillId="0" borderId="0">
      <alignment horizontal="left" vertical="top"/>
    </xf>
    <xf numFmtId="0" fontId="23" fillId="0" borderId="0">
      <alignment horizontal="left" vertical="top"/>
    </xf>
    <xf numFmtId="0" fontId="30" fillId="0" borderId="0">
      <alignment horizontal="left" vertical="center"/>
    </xf>
    <xf numFmtId="0" fontId="25" fillId="0" borderId="0">
      <alignment horizontal="left" vertical="top"/>
    </xf>
    <xf numFmtId="0" fontId="29" fillId="0" borderId="0">
      <alignment horizontal="left" vertical="top"/>
    </xf>
    <xf numFmtId="0" fontId="25" fillId="0" borderId="0">
      <alignment horizontal="left" vertical="top"/>
    </xf>
    <xf numFmtId="0" fontId="25" fillId="0" borderId="0">
      <alignment horizontal="left" vertical="top"/>
    </xf>
    <xf numFmtId="0" fontId="25" fillId="0" borderId="0">
      <alignment horizontal="left" vertical="top"/>
    </xf>
    <xf numFmtId="0" fontId="39" fillId="0" borderId="0" applyNumberFormat="0" applyFill="0" applyBorder="0" applyAlignment="0" applyProtection="0"/>
    <xf numFmtId="0" fontId="26" fillId="0" borderId="1"/>
    <xf numFmtId="0" fontId="19" fillId="0" borderId="0"/>
    <xf numFmtId="0" fontId="26" fillId="0" borderId="0"/>
    <xf numFmtId="0" fontId="20" fillId="0" borderId="0">
      <alignment vertical="center"/>
    </xf>
    <xf numFmtId="0" fontId="26" fillId="0" borderId="0"/>
    <xf numFmtId="0" fontId="26" fillId="0" borderId="0"/>
    <xf numFmtId="0" fontId="26" fillId="0" borderId="0"/>
    <xf numFmtId="0" fontId="19" fillId="0" borderId="0"/>
    <xf numFmtId="0" fontId="32" fillId="0" borderId="0"/>
    <xf numFmtId="164" fontId="2" fillId="0" borderId="0" applyFont="0" applyFill="0" applyBorder="0" applyAlignment="0" applyProtection="0"/>
    <xf numFmtId="0" fontId="45" fillId="0" borderId="0">
      <protection locked="0"/>
    </xf>
    <xf numFmtId="0" fontId="45" fillId="0" borderId="0"/>
    <xf numFmtId="0" fontId="58" fillId="0" borderId="0"/>
  </cellStyleXfs>
  <cellXfs count="235">
    <xf numFmtId="0" fontId="0" fillId="0" borderId="0" xfId="0"/>
    <xf numFmtId="0" fontId="4" fillId="0" borderId="0" xfId="4" applyFont="1" applyFill="1" applyBorder="1"/>
    <xf numFmtId="0" fontId="5" fillId="0" borderId="0" xfId="49" applyFont="1" applyFill="1" applyBorder="1" applyAlignment="1">
      <alignment horizontal="left" vertical="top"/>
    </xf>
    <xf numFmtId="0" fontId="6" fillId="0" borderId="0" xfId="4" applyFont="1" applyFill="1" applyBorder="1" applyAlignment="1">
      <alignment vertical="center" wrapText="1"/>
    </xf>
    <xf numFmtId="0" fontId="8" fillId="0" borderId="5" xfId="4" applyFont="1" applyFill="1" applyBorder="1" applyAlignment="1">
      <alignment horizontal="left" vertical="top"/>
    </xf>
    <xf numFmtId="0" fontId="4" fillId="0" borderId="5" xfId="4" applyFont="1" applyFill="1" applyBorder="1" applyAlignment="1">
      <alignment horizontal="left" vertical="center"/>
    </xf>
    <xf numFmtId="0" fontId="4" fillId="0" borderId="0" xfId="4" applyFont="1" applyFill="1" applyBorder="1" applyAlignment="1">
      <alignment horizontal="left" vertical="center"/>
    </xf>
    <xf numFmtId="0" fontId="4" fillId="0" borderId="5" xfId="4" applyFont="1" applyFill="1" applyBorder="1"/>
    <xf numFmtId="0" fontId="4" fillId="0" borderId="10" xfId="4" applyFont="1" applyFill="1" applyBorder="1" applyAlignment="1">
      <alignment horizontal="left" vertical="center"/>
    </xf>
    <xf numFmtId="0" fontId="4" fillId="0" borderId="10" xfId="4" applyFont="1" applyFill="1" applyBorder="1"/>
    <xf numFmtId="0" fontId="9" fillId="0" borderId="0" xfId="10" applyFont="1"/>
    <xf numFmtId="0" fontId="11" fillId="0" borderId="0" xfId="10" applyFont="1"/>
    <xf numFmtId="0" fontId="5" fillId="0" borderId="0" xfId="49" applyFont="1" applyFill="1" applyAlignment="1">
      <alignment horizontal="center" vertical="top" wrapText="1"/>
    </xf>
    <xf numFmtId="0" fontId="11" fillId="0" borderId="0" xfId="10" applyFont="1" applyAlignment="1">
      <alignment horizontal="center" vertical="top" wrapText="1"/>
    </xf>
    <xf numFmtId="0" fontId="11" fillId="0" borderId="0" xfId="10" applyFont="1" applyAlignment="1">
      <alignment wrapText="1"/>
    </xf>
    <xf numFmtId="0" fontId="9" fillId="0" borderId="1" xfId="10" applyFont="1" applyBorder="1"/>
    <xf numFmtId="0" fontId="6" fillId="0" borderId="1" xfId="10" applyFont="1" applyBorder="1" applyAlignment="1">
      <alignment horizontal="center" vertical="center"/>
    </xf>
    <xf numFmtId="0" fontId="11" fillId="0" borderId="13" xfId="10" applyFont="1" applyBorder="1"/>
    <xf numFmtId="0" fontId="11" fillId="0" borderId="0" xfId="10" applyFont="1" applyBorder="1"/>
    <xf numFmtId="0" fontId="11" fillId="0" borderId="0" xfId="10" applyFont="1" applyBorder="1" applyAlignment="1">
      <alignment horizontal="left" wrapText="1"/>
    </xf>
    <xf numFmtId="0" fontId="11" fillId="0" borderId="0" xfId="10" applyFont="1" applyBorder="1" applyAlignment="1">
      <alignment horizontal="left"/>
    </xf>
    <xf numFmtId="0" fontId="9" fillId="0" borderId="0" xfId="10" applyFont="1" applyBorder="1"/>
    <xf numFmtId="0" fontId="44" fillId="3" borderId="1" xfId="49" applyFont="1" applyFill="1" applyBorder="1" applyAlignment="1">
      <alignment horizontal="left" wrapText="1"/>
    </xf>
    <xf numFmtId="4" fontId="44" fillId="3" borderId="1" xfId="49" applyNumberFormat="1" applyFont="1" applyFill="1" applyBorder="1" applyAlignment="1">
      <alignment horizontal="left" wrapText="1"/>
    </xf>
    <xf numFmtId="4" fontId="44" fillId="3" borderId="1" xfId="49" applyNumberFormat="1" applyFont="1" applyFill="1" applyBorder="1" applyAlignment="1">
      <alignment horizontal="left"/>
    </xf>
    <xf numFmtId="49" fontId="44" fillId="3" borderId="1" xfId="49" applyNumberFormat="1" applyFont="1" applyFill="1" applyBorder="1" applyAlignment="1" applyProtection="1">
      <alignment horizontal="left" wrapText="1"/>
      <protection locked="0"/>
    </xf>
    <xf numFmtId="0" fontId="43" fillId="0" borderId="0" xfId="0" applyFont="1"/>
    <xf numFmtId="0" fontId="46" fillId="2" borderId="1" xfId="20" applyFont="1" applyFill="1" applyBorder="1" applyAlignment="1" applyProtection="1">
      <alignment horizontal="left" wrapText="1"/>
    </xf>
    <xf numFmtId="0" fontId="52" fillId="2" borderId="1" xfId="20" applyFont="1" applyFill="1" applyBorder="1" applyAlignment="1" applyProtection="1">
      <alignment horizontal="left" wrapText="1"/>
    </xf>
    <xf numFmtId="0" fontId="48" fillId="3" borderId="1" xfId="49" applyFont="1" applyFill="1" applyBorder="1" applyAlignment="1">
      <alignment horizontal="left" wrapText="1"/>
    </xf>
    <xf numFmtId="0" fontId="54" fillId="3" borderId="1" xfId="49" applyFont="1" applyFill="1" applyBorder="1" applyAlignment="1">
      <alignment horizontal="left" wrapText="1"/>
    </xf>
    <xf numFmtId="0" fontId="44" fillId="3" borderId="1" xfId="49" applyFont="1" applyFill="1" applyBorder="1" applyAlignment="1">
      <alignment horizontal="center" vertical="center" wrapText="1"/>
    </xf>
    <xf numFmtId="1" fontId="44" fillId="3" borderId="1" xfId="49" applyNumberFormat="1" applyFont="1" applyFill="1" applyBorder="1" applyAlignment="1">
      <alignment horizontal="center" vertical="center"/>
    </xf>
    <xf numFmtId="0" fontId="43" fillId="0" borderId="0" xfId="0" applyFont="1" applyAlignment="1">
      <alignment horizontal="center" vertical="center"/>
    </xf>
    <xf numFmtId="49" fontId="52" fillId="2" borderId="1" xfId="49" applyNumberFormat="1" applyFont="1" applyFill="1" applyBorder="1" applyAlignment="1" applyProtection="1">
      <alignment horizontal="center" vertical="center" wrapText="1"/>
      <protection locked="0"/>
    </xf>
    <xf numFmtId="4" fontId="52" fillId="2" borderId="1" xfId="49" applyNumberFormat="1" applyFont="1" applyFill="1" applyBorder="1" applyAlignment="1">
      <alignment horizontal="center" vertical="center"/>
    </xf>
    <xf numFmtId="4" fontId="52" fillId="2" borderId="1" xfId="49" applyNumberFormat="1" applyFont="1" applyFill="1" applyBorder="1" applyAlignment="1">
      <alignment horizontal="center" vertical="center" wrapText="1"/>
    </xf>
    <xf numFmtId="0" fontId="48" fillId="3" borderId="1" xfId="49" applyFont="1" applyFill="1" applyBorder="1" applyAlignment="1">
      <alignment horizontal="center" vertical="center" wrapText="1"/>
    </xf>
    <xf numFmtId="4" fontId="48" fillId="3" borderId="1" xfId="49" applyNumberFormat="1" applyFont="1" applyFill="1" applyBorder="1" applyAlignment="1">
      <alignment horizontal="center" vertical="center"/>
    </xf>
    <xf numFmtId="4" fontId="48" fillId="3" borderId="1" xfId="49" applyNumberFormat="1" applyFont="1" applyFill="1" applyBorder="1" applyAlignment="1">
      <alignment horizontal="center" vertical="center" wrapText="1"/>
    </xf>
    <xf numFmtId="49" fontId="46" fillId="2" borderId="1" xfId="49" applyNumberFormat="1" applyFont="1" applyFill="1" applyBorder="1" applyAlignment="1" applyProtection="1">
      <alignment horizontal="center" vertical="center" wrapText="1"/>
      <protection locked="0"/>
    </xf>
    <xf numFmtId="4" fontId="46" fillId="2" borderId="1" xfId="49" applyNumberFormat="1" applyFont="1" applyFill="1" applyBorder="1" applyAlignment="1">
      <alignment horizontal="center" vertical="center"/>
    </xf>
    <xf numFmtId="4" fontId="46" fillId="2" borderId="1" xfId="49" applyNumberFormat="1" applyFont="1" applyFill="1" applyBorder="1" applyAlignment="1">
      <alignment horizontal="center" vertical="center" wrapText="1"/>
    </xf>
    <xf numFmtId="4" fontId="44" fillId="3" borderId="1" xfId="49" applyNumberFormat="1" applyFont="1" applyFill="1" applyBorder="1" applyAlignment="1">
      <alignment horizontal="center" vertical="center"/>
    </xf>
    <xf numFmtId="4" fontId="44" fillId="3" borderId="1" xfId="49" applyNumberFormat="1" applyFont="1" applyFill="1" applyBorder="1" applyAlignment="1">
      <alignment horizontal="center" vertical="center" wrapText="1"/>
    </xf>
    <xf numFmtId="49" fontId="44" fillId="3" borderId="1" xfId="49" applyNumberFormat="1" applyFont="1" applyFill="1" applyBorder="1" applyAlignment="1" applyProtection="1">
      <alignment horizontal="center" vertical="center" wrapText="1"/>
      <protection locked="0"/>
    </xf>
    <xf numFmtId="0" fontId="52" fillId="2" borderId="1" xfId="29" applyFont="1" applyFill="1" applyBorder="1" applyAlignment="1" applyProtection="1">
      <alignment horizontal="center" vertical="center" wrapText="1"/>
    </xf>
    <xf numFmtId="0" fontId="46" fillId="2" borderId="1" xfId="29" applyFont="1" applyFill="1" applyBorder="1" applyAlignment="1" applyProtection="1">
      <alignment horizontal="center" vertical="center" wrapText="1"/>
    </xf>
    <xf numFmtId="0" fontId="47" fillId="3" borderId="1" xfId="49" applyFont="1" applyFill="1" applyBorder="1" applyAlignment="1">
      <alignment horizontal="center" wrapText="1"/>
    </xf>
    <xf numFmtId="0" fontId="47" fillId="3" borderId="1" xfId="49" applyFont="1" applyFill="1" applyBorder="1" applyAlignment="1">
      <alignment horizontal="left"/>
    </xf>
    <xf numFmtId="0" fontId="47" fillId="3" borderId="1" xfId="49" applyFont="1" applyFill="1" applyBorder="1" applyAlignment="1">
      <alignment horizontal="left" wrapText="1"/>
    </xf>
    <xf numFmtId="4" fontId="47" fillId="3" borderId="1" xfId="49" applyNumberFormat="1" applyFont="1" applyFill="1" applyBorder="1" applyAlignment="1">
      <alignment horizontal="left" wrapText="1"/>
    </xf>
    <xf numFmtId="1" fontId="48" fillId="0" borderId="1" xfId="49" applyNumberFormat="1" applyFont="1" applyFill="1" applyBorder="1" applyAlignment="1">
      <alignment horizontal="center" vertical="center"/>
    </xf>
    <xf numFmtId="166" fontId="50" fillId="0" borderId="1" xfId="9" applyNumberFormat="1" applyFont="1" applyFill="1" applyBorder="1" applyAlignment="1" applyProtection="1">
      <alignment horizontal="center" vertical="center" wrapText="1"/>
      <protection locked="0"/>
    </xf>
    <xf numFmtId="0" fontId="43" fillId="0" borderId="0" xfId="0" applyFont="1" applyFill="1"/>
    <xf numFmtId="166" fontId="48" fillId="0" borderId="1" xfId="0" applyNumberFormat="1" applyFont="1" applyFill="1" applyBorder="1" applyAlignment="1">
      <alignment horizontal="center" vertical="center"/>
    </xf>
    <xf numFmtId="0" fontId="48" fillId="0" borderId="1" xfId="49" applyFont="1" applyFill="1" applyBorder="1" applyAlignment="1">
      <alignment horizontal="left" vertical="center" wrapText="1"/>
    </xf>
    <xf numFmtId="166" fontId="48" fillId="0" borderId="1" xfId="49" applyNumberFormat="1" applyFont="1" applyFill="1" applyBorder="1" applyAlignment="1">
      <alignment horizontal="center" vertical="center"/>
    </xf>
    <xf numFmtId="0" fontId="48" fillId="0" borderId="16" xfId="0" applyFont="1" applyFill="1" applyBorder="1" applyAlignment="1">
      <alignment horizontal="center" vertical="center"/>
    </xf>
    <xf numFmtId="166" fontId="55" fillId="0" borderId="1" xfId="0" applyNumberFormat="1" applyFont="1" applyFill="1" applyBorder="1" applyAlignment="1">
      <alignment horizontal="left" vertical="center" wrapText="1"/>
    </xf>
    <xf numFmtId="0" fontId="50" fillId="0" borderId="0" xfId="0" applyFont="1" applyFill="1" applyAlignment="1">
      <alignment horizontal="left" vertical="center"/>
    </xf>
    <xf numFmtId="0" fontId="0" fillId="0" borderId="0" xfId="0" applyFill="1"/>
    <xf numFmtId="0" fontId="43" fillId="2" borderId="0" xfId="60" applyFont="1" applyFill="1" applyAlignment="1">
      <alignment horizontal="left" vertical="top"/>
    </xf>
    <xf numFmtId="1" fontId="43" fillId="0" borderId="1" xfId="60" applyNumberFormat="1" applyFont="1" applyFill="1" applyBorder="1" applyAlignment="1">
      <alignment horizontal="left" vertical="top"/>
    </xf>
    <xf numFmtId="166" fontId="59" fillId="0" borderId="1" xfId="9" applyNumberFormat="1" applyFont="1" applyFill="1" applyBorder="1" applyAlignment="1" applyProtection="1">
      <alignment horizontal="center" vertical="center" wrapText="1"/>
      <protection locked="0"/>
    </xf>
    <xf numFmtId="166" fontId="52" fillId="0" borderId="1" xfId="49" applyNumberFormat="1" applyFont="1" applyFill="1" applyBorder="1" applyAlignment="1">
      <alignment horizontal="center" vertical="center"/>
    </xf>
    <xf numFmtId="0" fontId="49" fillId="0" borderId="1" xfId="0" applyFont="1" applyFill="1" applyBorder="1" applyAlignment="1">
      <alignment horizontal="left"/>
    </xf>
    <xf numFmtId="0" fontId="49" fillId="0" borderId="1" xfId="0" applyFont="1" applyBorder="1" applyAlignment="1">
      <alignment horizontal="center" vertical="center"/>
    </xf>
    <xf numFmtId="0" fontId="1" fillId="0" borderId="1" xfId="0" applyFont="1" applyBorder="1" applyAlignment="1">
      <alignment horizontal="left"/>
    </xf>
    <xf numFmtId="4" fontId="49" fillId="2" borderId="1" xfId="49" applyNumberFormat="1" applyFont="1" applyFill="1" applyBorder="1" applyAlignment="1">
      <alignment horizontal="center" vertical="center"/>
    </xf>
    <xf numFmtId="0" fontId="57" fillId="2" borderId="1" xfId="49" applyFont="1" applyFill="1" applyBorder="1" applyAlignment="1">
      <alignment horizontal="left" wrapText="1"/>
    </xf>
    <xf numFmtId="0" fontId="57" fillId="2" borderId="1" xfId="49" applyFont="1" applyFill="1" applyBorder="1" applyAlignment="1">
      <alignment horizontal="center" vertical="center" wrapText="1"/>
    </xf>
    <xf numFmtId="166" fontId="49" fillId="2" borderId="1" xfId="49" applyNumberFormat="1" applyFont="1" applyFill="1" applyBorder="1" applyAlignment="1">
      <alignment horizontal="center" vertical="center"/>
    </xf>
    <xf numFmtId="166" fontId="57" fillId="2" borderId="1" xfId="49" applyNumberFormat="1" applyFont="1" applyFill="1" applyBorder="1" applyAlignment="1">
      <alignment horizontal="center" vertical="center"/>
    </xf>
    <xf numFmtId="4" fontId="49" fillId="2" borderId="1" xfId="49" applyNumberFormat="1" applyFont="1" applyFill="1" applyBorder="1" applyAlignment="1">
      <alignment horizontal="left" wrapText="1"/>
    </xf>
    <xf numFmtId="4" fontId="49" fillId="2" borderId="1" xfId="49" applyNumberFormat="1" applyFont="1" applyFill="1" applyBorder="1" applyAlignment="1">
      <alignment horizontal="left"/>
    </xf>
    <xf numFmtId="4" fontId="57" fillId="2" borderId="1" xfId="49" applyNumberFormat="1" applyFont="1" applyFill="1" applyBorder="1" applyAlignment="1">
      <alignment horizontal="center" vertical="center"/>
    </xf>
    <xf numFmtId="0" fontId="57" fillId="2" borderId="1" xfId="29" applyFont="1" applyFill="1" applyBorder="1" applyAlignment="1">
      <alignment horizontal="left" wrapText="1"/>
    </xf>
    <xf numFmtId="10" fontId="57" fillId="2" borderId="1" xfId="49" applyNumberFormat="1" applyFont="1" applyFill="1" applyBorder="1" applyAlignment="1">
      <alignment horizontal="center" vertical="center" wrapText="1"/>
    </xf>
    <xf numFmtId="9" fontId="57" fillId="2" borderId="1" xfId="49" applyNumberFormat="1" applyFont="1" applyFill="1" applyBorder="1" applyAlignment="1">
      <alignment horizontal="center" vertical="center" wrapText="1"/>
    </xf>
    <xf numFmtId="0" fontId="57" fillId="2" borderId="1" xfId="49" applyFont="1" applyFill="1" applyBorder="1" applyAlignment="1">
      <alignment horizontal="left"/>
    </xf>
    <xf numFmtId="0" fontId="49" fillId="2" borderId="1" xfId="49" applyFont="1" applyFill="1" applyBorder="1" applyAlignment="1">
      <alignment horizontal="center" vertical="center"/>
    </xf>
    <xf numFmtId="0" fontId="49" fillId="2" borderId="1" xfId="49" applyFont="1" applyFill="1" applyBorder="1" applyAlignment="1">
      <alignment horizontal="left"/>
    </xf>
    <xf numFmtId="166" fontId="50" fillId="4" borderId="1" xfId="9" applyNumberFormat="1" applyFont="1" applyFill="1" applyBorder="1" applyAlignment="1">
      <alignment horizontal="center" vertical="center"/>
    </xf>
    <xf numFmtId="0" fontId="46" fillId="2" borderId="1" xfId="20" applyFont="1" applyFill="1" applyBorder="1" applyAlignment="1" applyProtection="1">
      <alignment horizontal="left" vertical="center" wrapText="1"/>
    </xf>
    <xf numFmtId="0" fontId="60" fillId="0" borderId="0" xfId="49" applyFont="1" applyAlignment="1">
      <alignment horizontal="left" vertical="top"/>
    </xf>
    <xf numFmtId="166" fontId="60" fillId="0" borderId="0" xfId="49" applyNumberFormat="1" applyFont="1" applyAlignment="1">
      <alignment horizontal="center" vertical="center"/>
    </xf>
    <xf numFmtId="166" fontId="56" fillId="4" borderId="0" xfId="0" applyNumberFormat="1" applyFont="1" applyFill="1" applyAlignment="1">
      <alignment horizontal="center" vertical="center" wrapText="1"/>
    </xf>
    <xf numFmtId="1" fontId="47" fillId="0" borderId="0" xfId="49" applyNumberFormat="1" applyFont="1" applyFill="1" applyBorder="1" applyAlignment="1"/>
    <xf numFmtId="0" fontId="61" fillId="0" borderId="0" xfId="0" applyFont="1" applyAlignment="1">
      <alignment vertical="center"/>
    </xf>
    <xf numFmtId="0" fontId="47" fillId="0" borderId="0" xfId="49" applyFont="1" applyFill="1" applyBorder="1" applyAlignment="1">
      <alignment horizontal="left" vertical="center" wrapText="1"/>
    </xf>
    <xf numFmtId="166" fontId="47" fillId="0" borderId="0" xfId="49" applyNumberFormat="1" applyFont="1" applyFill="1" applyBorder="1" applyAlignment="1">
      <alignment horizontal="center" vertical="center" wrapText="1"/>
    </xf>
    <xf numFmtId="0" fontId="47" fillId="0" borderId="0" xfId="49" applyFont="1" applyFill="1" applyAlignment="1">
      <alignment horizontal="left" vertical="top"/>
    </xf>
    <xf numFmtId="0" fontId="46" fillId="0" borderId="0" xfId="0" applyFont="1" applyAlignment="1">
      <alignment horizontal="left" vertical="top" wrapText="1"/>
    </xf>
    <xf numFmtId="166" fontId="47" fillId="0" borderId="0" xfId="49" applyNumberFormat="1" applyFont="1" applyAlignment="1">
      <alignment horizontal="center" vertical="center"/>
    </xf>
    <xf numFmtId="0" fontId="46" fillId="2" borderId="1" xfId="49" applyFont="1" applyFill="1" applyBorder="1" applyAlignment="1">
      <alignment horizontal="left" wrapText="1"/>
    </xf>
    <xf numFmtId="49" fontId="50" fillId="4" borderId="1" xfId="49" applyNumberFormat="1" applyFont="1" applyFill="1" applyBorder="1" applyAlignment="1" applyProtection="1">
      <alignment horizontal="left" vertical="center" wrapText="1"/>
      <protection locked="0"/>
    </xf>
    <xf numFmtId="49" fontId="50" fillId="4" borderId="1" xfId="49" applyNumberFormat="1" applyFont="1" applyFill="1" applyBorder="1" applyAlignment="1" applyProtection="1">
      <alignment horizontal="center" vertical="center" wrapText="1"/>
      <protection locked="0"/>
    </xf>
    <xf numFmtId="2" fontId="50" fillId="4" borderId="1" xfId="49" applyNumberFormat="1" applyFont="1" applyFill="1" applyBorder="1" applyAlignment="1" applyProtection="1">
      <alignment horizontal="center" vertical="center" wrapText="1"/>
      <protection locked="0"/>
    </xf>
    <xf numFmtId="0" fontId="48" fillId="4" borderId="1" xfId="0" applyFont="1" applyFill="1" applyBorder="1" applyAlignment="1">
      <alignment horizontal="left" vertical="center" wrapText="1"/>
    </xf>
    <xf numFmtId="0" fontId="48" fillId="4" borderId="1" xfId="49" applyFont="1" applyFill="1" applyBorder="1" applyAlignment="1">
      <alignment horizontal="center" vertical="center" wrapText="1"/>
    </xf>
    <xf numFmtId="166" fontId="48" fillId="4" borderId="1" xfId="49" applyNumberFormat="1" applyFont="1" applyFill="1" applyBorder="1" applyAlignment="1">
      <alignment horizontal="center" vertical="center"/>
    </xf>
    <xf numFmtId="166" fontId="48" fillId="4" borderId="1" xfId="0" applyNumberFormat="1" applyFont="1" applyFill="1" applyBorder="1" applyAlignment="1">
      <alignment horizontal="center" vertical="center"/>
    </xf>
    <xf numFmtId="4" fontId="50" fillId="4" borderId="1" xfId="49" applyNumberFormat="1" applyFont="1" applyFill="1" applyBorder="1" applyAlignment="1">
      <alignment horizontal="center" vertical="center" wrapText="1"/>
    </xf>
    <xf numFmtId="49" fontId="48" fillId="4" borderId="1" xfId="49" applyNumberFormat="1" applyFont="1" applyFill="1" applyBorder="1" applyAlignment="1" applyProtection="1">
      <alignment horizontal="left" wrapText="1"/>
      <protection locked="0"/>
    </xf>
    <xf numFmtId="49" fontId="48" fillId="4" borderId="1" xfId="49" applyNumberFormat="1" applyFont="1" applyFill="1" applyBorder="1" applyAlignment="1" applyProtection="1">
      <alignment horizontal="center" vertical="center" wrapText="1"/>
      <protection locked="0"/>
    </xf>
    <xf numFmtId="0" fontId="48" fillId="4" borderId="1" xfId="0" applyFont="1" applyFill="1" applyBorder="1" applyAlignment="1">
      <alignment horizontal="left" wrapText="1"/>
    </xf>
    <xf numFmtId="166" fontId="48" fillId="4" borderId="1" xfId="49" applyNumberFormat="1" applyFont="1" applyFill="1" applyBorder="1" applyAlignment="1">
      <alignment horizontal="center" vertical="center" wrapText="1"/>
    </xf>
    <xf numFmtId="4" fontId="48" fillId="4" borderId="1" xfId="49" applyNumberFormat="1" applyFont="1" applyFill="1" applyBorder="1" applyAlignment="1">
      <alignment horizontal="center" vertical="center"/>
    </xf>
    <xf numFmtId="0" fontId="48" fillId="4" borderId="1" xfId="49" applyFont="1" applyFill="1" applyBorder="1" applyAlignment="1">
      <alignment horizontal="left" wrapText="1"/>
    </xf>
    <xf numFmtId="9" fontId="50" fillId="4" borderId="1" xfId="49" applyNumberFormat="1" applyFont="1" applyFill="1" applyBorder="1" applyAlignment="1">
      <alignment horizontal="center" vertical="center" wrapText="1"/>
    </xf>
    <xf numFmtId="166" fontId="50" fillId="4" borderId="1" xfId="49" applyNumberFormat="1" applyFont="1" applyFill="1" applyBorder="1" applyAlignment="1">
      <alignment horizontal="center" vertical="center"/>
    </xf>
    <xf numFmtId="166" fontId="50" fillId="4" borderId="1" xfId="49" applyNumberFormat="1" applyFont="1" applyFill="1" applyBorder="1" applyAlignment="1">
      <alignment horizontal="center" vertical="center" wrapText="1"/>
    </xf>
    <xf numFmtId="0" fontId="48" fillId="4" borderId="1" xfId="20" applyFont="1" applyFill="1" applyBorder="1" applyAlignment="1" applyProtection="1">
      <alignment horizontal="left" vertical="center" wrapText="1"/>
    </xf>
    <xf numFmtId="0" fontId="48" fillId="4" borderId="1" xfId="29" applyFont="1" applyFill="1" applyBorder="1" applyAlignment="1" applyProtection="1">
      <alignment horizontal="center" vertical="center" wrapText="1"/>
    </xf>
    <xf numFmtId="166" fontId="50" fillId="4" borderId="1" xfId="9" applyNumberFormat="1" applyFont="1" applyFill="1" applyBorder="1" applyAlignment="1" applyProtection="1">
      <alignment horizontal="center" vertical="center" wrapText="1"/>
      <protection locked="0"/>
    </xf>
    <xf numFmtId="0" fontId="48" fillId="4" borderId="1" xfId="49" applyFont="1" applyFill="1" applyBorder="1" applyAlignment="1">
      <alignment horizontal="left" vertical="center" wrapText="1"/>
    </xf>
    <xf numFmtId="0" fontId="50" fillId="4" borderId="1" xfId="49" applyFont="1" applyFill="1" applyBorder="1" applyAlignment="1">
      <alignment horizontal="center" vertical="center" wrapText="1"/>
    </xf>
    <xf numFmtId="0" fontId="50" fillId="4" borderId="1" xfId="20" applyFont="1" applyFill="1" applyBorder="1" applyAlignment="1" applyProtection="1">
      <alignment horizontal="left" vertical="center" wrapText="1"/>
    </xf>
    <xf numFmtId="0" fontId="50" fillId="4" borderId="1" xfId="29" applyFont="1" applyFill="1" applyBorder="1" applyAlignment="1" applyProtection="1">
      <alignment horizontal="center" vertical="center" wrapText="1"/>
    </xf>
    <xf numFmtId="49" fontId="48" fillId="4" borderId="1" xfId="49" applyNumberFormat="1" applyFont="1" applyFill="1" applyBorder="1" applyAlignment="1" applyProtection="1">
      <alignment horizontal="left" vertical="center" wrapText="1"/>
      <protection locked="0"/>
    </xf>
    <xf numFmtId="0" fontId="50" fillId="4" borderId="1" xfId="0" applyFont="1" applyFill="1" applyBorder="1" applyAlignment="1">
      <alignment horizontal="left" vertical="center" wrapText="1"/>
    </xf>
    <xf numFmtId="0" fontId="50" fillId="4" borderId="1" xfId="0" applyFont="1" applyFill="1" applyBorder="1" applyAlignment="1">
      <alignment vertical="center"/>
    </xf>
    <xf numFmtId="0" fontId="53" fillId="4" borderId="1" xfId="49" applyFont="1" applyFill="1" applyBorder="1" applyAlignment="1">
      <alignment horizontal="center" vertical="center" wrapText="1"/>
    </xf>
    <xf numFmtId="166" fontId="53" fillId="4" borderId="1" xfId="49" applyNumberFormat="1" applyFont="1" applyFill="1" applyBorder="1" applyAlignment="1">
      <alignment horizontal="center" vertical="center" wrapText="1"/>
    </xf>
    <xf numFmtId="0" fontId="50" fillId="4" borderId="1" xfId="9" applyFont="1" applyFill="1" applyBorder="1" applyAlignment="1">
      <alignment horizontal="left" wrapText="1"/>
    </xf>
    <xf numFmtId="0" fontId="50" fillId="4" borderId="1" xfId="9" applyFont="1" applyFill="1" applyBorder="1" applyAlignment="1">
      <alignment horizontal="center" vertical="center" wrapText="1"/>
    </xf>
    <xf numFmtId="0" fontId="53" fillId="4" borderId="1" xfId="49" applyFont="1" applyFill="1" applyBorder="1" applyAlignment="1">
      <alignment horizontal="left" vertical="center" wrapText="1"/>
    </xf>
    <xf numFmtId="49" fontId="50" fillId="4" borderId="1" xfId="49" applyNumberFormat="1" applyFont="1" applyFill="1" applyBorder="1" applyAlignment="1" applyProtection="1">
      <alignment horizontal="left" vertical="top" wrapText="1"/>
      <protection locked="0"/>
    </xf>
    <xf numFmtId="166" fontId="48" fillId="4" borderId="1" xfId="0" applyNumberFormat="1" applyFont="1" applyFill="1" applyBorder="1" applyAlignment="1">
      <alignment horizontal="left" vertical="center"/>
    </xf>
    <xf numFmtId="166" fontId="50" fillId="4" borderId="1" xfId="0" applyNumberFormat="1" applyFont="1" applyFill="1" applyBorder="1" applyAlignment="1">
      <alignment horizontal="center" vertical="center"/>
    </xf>
    <xf numFmtId="0" fontId="50" fillId="4" borderId="1" xfId="0" applyFont="1" applyFill="1" applyBorder="1" applyAlignment="1">
      <alignment horizontal="center" vertical="center"/>
    </xf>
    <xf numFmtId="0" fontId="50" fillId="4" borderId="1" xfId="0" applyFont="1" applyFill="1" applyBorder="1" applyAlignment="1">
      <alignment vertical="center" wrapText="1"/>
    </xf>
    <xf numFmtId="0" fontId="50" fillId="4" borderId="1" xfId="49" applyFont="1" applyFill="1" applyBorder="1" applyAlignment="1">
      <alignment horizontal="left" vertical="center" wrapText="1"/>
    </xf>
    <xf numFmtId="0" fontId="50" fillId="4" borderId="1" xfId="49" applyFont="1" applyFill="1" applyBorder="1" applyAlignment="1">
      <alignment horizontal="left" wrapText="1"/>
    </xf>
    <xf numFmtId="0" fontId="50" fillId="4" borderId="1" xfId="0" applyFont="1" applyFill="1" applyBorder="1" applyAlignment="1">
      <alignment wrapText="1"/>
    </xf>
    <xf numFmtId="0" fontId="48" fillId="4" borderId="16" xfId="0" applyFont="1" applyFill="1" applyBorder="1" applyAlignment="1">
      <alignment horizontal="center" vertical="center"/>
    </xf>
    <xf numFmtId="166" fontId="48" fillId="4" borderId="16" xfId="0" applyNumberFormat="1" applyFont="1" applyFill="1" applyBorder="1" applyAlignment="1">
      <alignment horizontal="center" vertical="center"/>
    </xf>
    <xf numFmtId="166" fontId="55" fillId="4" borderId="1" xfId="0" applyNumberFormat="1" applyFont="1" applyFill="1" applyBorder="1" applyAlignment="1">
      <alignment horizontal="left" vertical="center" wrapText="1"/>
    </xf>
    <xf numFmtId="0" fontId="51" fillId="4" borderId="1" xfId="0" applyFont="1" applyFill="1" applyBorder="1" applyAlignment="1">
      <alignment vertical="center" wrapText="1"/>
    </xf>
    <xf numFmtId="0" fontId="48" fillId="4" borderId="1" xfId="0" applyFont="1" applyFill="1" applyBorder="1" applyAlignment="1">
      <alignment vertical="center" wrapText="1"/>
    </xf>
    <xf numFmtId="166" fontId="50" fillId="4" borderId="1" xfId="0" applyNumberFormat="1" applyFont="1" applyFill="1" applyBorder="1" applyAlignment="1">
      <alignment horizontal="left" vertical="center"/>
    </xf>
    <xf numFmtId="166" fontId="48" fillId="4" borderId="1" xfId="0" applyNumberFormat="1" applyFont="1" applyFill="1" applyBorder="1" applyAlignment="1">
      <alignment horizontal="left" vertical="center" wrapText="1"/>
    </xf>
    <xf numFmtId="0" fontId="48" fillId="4" borderId="1" xfId="0" applyFont="1" applyFill="1" applyBorder="1" applyAlignment="1">
      <alignment horizontal="center" vertical="center"/>
    </xf>
    <xf numFmtId="0" fontId="55" fillId="4" borderId="1" xfId="0" applyFont="1" applyFill="1" applyBorder="1" applyAlignment="1">
      <alignment vertical="center" wrapText="1"/>
    </xf>
    <xf numFmtId="0" fontId="55" fillId="4" borderId="1" xfId="0" applyFont="1" applyFill="1" applyBorder="1" applyAlignment="1">
      <alignment horizontal="center" vertical="center"/>
    </xf>
    <xf numFmtId="166" fontId="48" fillId="4" borderId="1" xfId="49" applyNumberFormat="1" applyFont="1" applyFill="1" applyBorder="1" applyAlignment="1" applyProtection="1">
      <alignment horizontal="center" vertical="center" wrapText="1"/>
      <protection locked="0"/>
    </xf>
    <xf numFmtId="0" fontId="50" fillId="4" borderId="1" xfId="49" applyFont="1" applyFill="1" applyBorder="1" applyAlignment="1">
      <alignment horizontal="left" vertical="center"/>
    </xf>
    <xf numFmtId="0" fontId="50" fillId="4" borderId="1" xfId="49" applyFont="1" applyFill="1" applyBorder="1" applyAlignment="1">
      <alignment horizontal="center" vertical="center"/>
    </xf>
    <xf numFmtId="4" fontId="43" fillId="0" borderId="0" xfId="0" applyNumberFormat="1" applyFont="1"/>
    <xf numFmtId="4" fontId="46" fillId="4" borderId="1" xfId="49" applyNumberFormat="1" applyFont="1" applyFill="1" applyBorder="1" applyAlignment="1">
      <alignment horizontal="center" vertical="center" wrapText="1"/>
    </xf>
    <xf numFmtId="0" fontId="0" fillId="4" borderId="0" xfId="0" applyFill="1"/>
    <xf numFmtId="0" fontId="43" fillId="4" borderId="0" xfId="0" applyFont="1" applyFill="1"/>
    <xf numFmtId="0" fontId="50" fillId="4" borderId="1" xfId="9" applyFont="1" applyFill="1" applyBorder="1" applyAlignment="1">
      <alignment horizontal="left" vertical="center" wrapText="1"/>
    </xf>
    <xf numFmtId="49" fontId="50" fillId="4" borderId="1" xfId="60" applyNumberFormat="1" applyFont="1" applyFill="1" applyBorder="1" applyAlignment="1" applyProtection="1">
      <alignment horizontal="center" vertical="center" wrapText="1"/>
      <protection locked="0"/>
    </xf>
    <xf numFmtId="4" fontId="50" fillId="4" borderId="1" xfId="60" applyNumberFormat="1" applyFont="1" applyFill="1" applyBorder="1" applyAlignment="1">
      <alignment horizontal="center" vertical="center"/>
    </xf>
    <xf numFmtId="2" fontId="50" fillId="4" borderId="1" xfId="0" applyNumberFormat="1" applyFont="1" applyFill="1" applyBorder="1" applyAlignment="1">
      <alignment horizontal="center"/>
    </xf>
    <xf numFmtId="0" fontId="53" fillId="4" borderId="1" xfId="58" applyFont="1" applyFill="1" applyBorder="1" applyAlignment="1" applyProtection="1">
      <alignment horizontal="left" vertical="center" wrapText="1"/>
    </xf>
    <xf numFmtId="0" fontId="53" fillId="4" borderId="1" xfId="59" applyFont="1" applyFill="1" applyBorder="1" applyAlignment="1" applyProtection="1">
      <alignment horizontal="center" vertical="center" wrapText="1"/>
    </xf>
    <xf numFmtId="166" fontId="53" fillId="4" borderId="1" xfId="49" applyNumberFormat="1" applyFont="1" applyFill="1" applyBorder="1" applyAlignment="1">
      <alignment horizontal="center" vertical="center"/>
    </xf>
    <xf numFmtId="49" fontId="53" fillId="4" borderId="1" xfId="49" applyNumberFormat="1" applyFont="1" applyFill="1" applyBorder="1" applyAlignment="1" applyProtection="1">
      <alignment horizontal="left" vertical="center" wrapText="1"/>
      <protection locked="0"/>
    </xf>
    <xf numFmtId="49" fontId="53" fillId="4" borderId="1" xfId="49" applyNumberFormat="1" applyFont="1" applyFill="1" applyBorder="1" applyAlignment="1" applyProtection="1">
      <alignment horizontal="center" vertical="center" wrapText="1"/>
      <protection locked="0"/>
    </xf>
    <xf numFmtId="166" fontId="48" fillId="4" borderId="1" xfId="3" applyNumberFormat="1" applyFont="1" applyFill="1" applyBorder="1" applyAlignment="1">
      <alignment horizontal="center" vertical="center" wrapText="1"/>
    </xf>
    <xf numFmtId="0" fontId="16" fillId="0" borderId="0" xfId="6"/>
    <xf numFmtId="0" fontId="50" fillId="4" borderId="1" xfId="0" applyFont="1" applyFill="1" applyBorder="1" applyAlignment="1">
      <alignment horizontal="left" vertical="top"/>
    </xf>
    <xf numFmtId="0" fontId="50" fillId="4" borderId="1" xfId="0" applyFont="1" applyFill="1" applyBorder="1" applyAlignment="1">
      <alignment horizontal="left" vertical="top" wrapText="1"/>
    </xf>
    <xf numFmtId="166" fontId="54" fillId="3" borderId="1" xfId="49" applyNumberFormat="1" applyFont="1" applyFill="1" applyBorder="1" applyAlignment="1">
      <alignment horizontal="left" wrapText="1"/>
    </xf>
    <xf numFmtId="0" fontId="50" fillId="4" borderId="1" xfId="0" applyFont="1" applyFill="1" applyBorder="1" applyAlignment="1">
      <alignment horizontal="center" vertical="top"/>
    </xf>
    <xf numFmtId="2" fontId="50" fillId="4" borderId="1" xfId="0" applyNumberFormat="1" applyFont="1" applyFill="1" applyBorder="1" applyAlignment="1">
      <alignment horizontal="center" vertical="top"/>
    </xf>
    <xf numFmtId="2" fontId="50" fillId="4" borderId="1" xfId="0" applyNumberFormat="1" applyFont="1" applyFill="1" applyBorder="1" applyAlignment="1">
      <alignment horizontal="center" vertical="center" wrapText="1"/>
    </xf>
    <xf numFmtId="166" fontId="50" fillId="4" borderId="16" xfId="0" applyNumberFormat="1" applyFont="1" applyFill="1" applyBorder="1" applyAlignment="1">
      <alignment horizontal="center" vertical="center"/>
    </xf>
    <xf numFmtId="0" fontId="2" fillId="4" borderId="1" xfId="0" applyFont="1" applyFill="1" applyBorder="1"/>
    <xf numFmtId="166" fontId="50" fillId="4" borderId="16" xfId="49" applyNumberFormat="1" applyFont="1" applyFill="1" applyBorder="1" applyAlignment="1">
      <alignment horizontal="center" vertical="center"/>
    </xf>
    <xf numFmtId="166" fontId="51" fillId="4" borderId="1" xfId="0" applyNumberFormat="1" applyFont="1" applyFill="1" applyBorder="1" applyAlignment="1">
      <alignment horizontal="center" vertical="center"/>
    </xf>
    <xf numFmtId="166" fontId="50" fillId="4" borderId="1" xfId="49" applyNumberFormat="1" applyFont="1" applyFill="1" applyBorder="1" applyAlignment="1" applyProtection="1">
      <alignment horizontal="center" vertical="center" wrapText="1"/>
      <protection locked="0"/>
    </xf>
    <xf numFmtId="166" fontId="55" fillId="4" borderId="1" xfId="0" applyNumberFormat="1" applyFont="1" applyFill="1" applyBorder="1" applyAlignment="1">
      <alignment horizontal="center" vertical="center"/>
    </xf>
    <xf numFmtId="0" fontId="60" fillId="0" borderId="0" xfId="49" applyFont="1" applyAlignment="1">
      <alignment horizontal="left" vertical="top"/>
    </xf>
    <xf numFmtId="0" fontId="15" fillId="0" borderId="1" xfId="10" applyFont="1" applyBorder="1" applyAlignment="1">
      <alignment horizontal="left" vertical="top" wrapText="1"/>
    </xf>
    <xf numFmtId="0" fontId="15" fillId="0" borderId="1" xfId="10" applyFont="1" applyBorder="1" applyAlignment="1">
      <alignment horizontal="left" vertical="top"/>
    </xf>
    <xf numFmtId="0" fontId="15" fillId="0" borderId="1" xfId="10" applyFont="1" applyBorder="1" applyAlignment="1">
      <alignment horizontal="left" vertical="center" wrapText="1"/>
    </xf>
    <xf numFmtId="0" fontId="15" fillId="0" borderId="1" xfId="10" applyFont="1" applyBorder="1" applyAlignment="1">
      <alignment horizontal="center" vertical="center" wrapText="1"/>
    </xf>
    <xf numFmtId="0" fontId="15" fillId="0" borderId="1" xfId="10" applyFont="1" applyBorder="1" applyAlignment="1">
      <alignment horizontal="center" vertical="center"/>
    </xf>
    <xf numFmtId="0" fontId="15" fillId="0" borderId="1" xfId="10" applyFont="1" applyBorder="1" applyAlignment="1">
      <alignment horizontal="left" wrapText="1"/>
    </xf>
    <xf numFmtId="0" fontId="5" fillId="0" borderId="1" xfId="10" applyFont="1" applyBorder="1" applyAlignment="1">
      <alignment horizontal="center"/>
    </xf>
    <xf numFmtId="0" fontId="5" fillId="0" borderId="1" xfId="10" applyFont="1" applyBorder="1" applyAlignment="1">
      <alignment horizontal="left" vertical="top" wrapText="1"/>
    </xf>
    <xf numFmtId="0" fontId="15" fillId="0" borderId="1" xfId="10" applyFont="1" applyBorder="1" applyAlignment="1">
      <alignment horizontal="center"/>
    </xf>
    <xf numFmtId="0" fontId="6" fillId="0" borderId="1" xfId="10" applyFont="1" applyBorder="1" applyAlignment="1">
      <alignment horizontal="center"/>
    </xf>
    <xf numFmtId="0" fontId="15" fillId="0" borderId="1" xfId="10" applyFont="1" applyBorder="1" applyAlignment="1">
      <alignment horizontal="left"/>
    </xf>
    <xf numFmtId="0" fontId="11" fillId="0" borderId="2" xfId="10" applyFont="1" applyBorder="1" applyAlignment="1">
      <alignment horizontal="left" wrapText="1"/>
    </xf>
    <xf numFmtId="0" fontId="11" fillId="0" borderId="12" xfId="10" applyFont="1" applyBorder="1" applyAlignment="1">
      <alignment horizontal="left"/>
    </xf>
    <xf numFmtId="0" fontId="11" fillId="0" borderId="14" xfId="10" applyFont="1" applyBorder="1" applyAlignment="1">
      <alignment horizontal="left"/>
    </xf>
    <xf numFmtId="0" fontId="11" fillId="0" borderId="2" xfId="10" applyFont="1" applyFill="1" applyBorder="1" applyAlignment="1">
      <alignment horizontal="left" wrapText="1"/>
    </xf>
    <xf numFmtId="0" fontId="11" fillId="0" borderId="12" xfId="10" applyFont="1" applyFill="1" applyBorder="1" applyAlignment="1">
      <alignment horizontal="left"/>
    </xf>
    <xf numFmtId="0" fontId="11" fillId="0" borderId="14" xfId="10" applyFont="1" applyFill="1" applyBorder="1" applyAlignment="1">
      <alignment horizontal="left"/>
    </xf>
    <xf numFmtId="0" fontId="11" fillId="0" borderId="13" xfId="10" applyFont="1" applyBorder="1" applyAlignment="1">
      <alignment horizontal="left" wrapText="1"/>
    </xf>
    <xf numFmtId="0" fontId="11" fillId="0" borderId="13" xfId="10" applyFont="1" applyBorder="1" applyAlignment="1">
      <alignment horizontal="left"/>
    </xf>
    <xf numFmtId="0" fontId="10" fillId="0" borderId="0" xfId="10" applyFont="1" applyAlignment="1">
      <alignment horizontal="right" vertical="top" wrapText="1"/>
    </xf>
    <xf numFmtId="0" fontId="10" fillId="0" borderId="0" xfId="10" applyFont="1" applyAlignment="1">
      <alignment horizontal="right" vertical="top"/>
    </xf>
    <xf numFmtId="0" fontId="6" fillId="0" borderId="0" xfId="10" applyFont="1" applyAlignment="1">
      <alignment horizontal="right" wrapText="1"/>
    </xf>
    <xf numFmtId="0" fontId="6" fillId="0" borderId="0" xfId="10" applyFont="1" applyAlignment="1">
      <alignment horizontal="right"/>
    </xf>
    <xf numFmtId="0" fontId="12" fillId="0" borderId="0" xfId="49" applyFont="1" applyFill="1" applyAlignment="1">
      <alignment horizontal="center" vertical="top" wrapText="1"/>
    </xf>
    <xf numFmtId="0" fontId="13" fillId="0" borderId="0" xfId="10" applyFont="1" applyAlignment="1">
      <alignment horizontal="center" vertical="top" wrapText="1"/>
    </xf>
    <xf numFmtId="0" fontId="13" fillId="0" borderId="0" xfId="10" applyFont="1" applyAlignment="1">
      <alignment wrapText="1"/>
    </xf>
    <xf numFmtId="0" fontId="14" fillId="0" borderId="2" xfId="49" applyFont="1" applyBorder="1" applyAlignment="1">
      <alignment horizontal="left" vertical="top" wrapText="1"/>
    </xf>
    <xf numFmtId="0" fontId="14" fillId="0" borderId="12" xfId="10" applyFont="1" applyBorder="1" applyAlignment="1">
      <alignment horizontal="left" wrapText="1"/>
    </xf>
    <xf numFmtId="0" fontId="14" fillId="0" borderId="14" xfId="10" applyFont="1" applyBorder="1" applyAlignment="1">
      <alignment horizontal="left" wrapText="1"/>
    </xf>
    <xf numFmtId="0" fontId="3" fillId="0" borderId="5" xfId="4" applyFont="1" applyFill="1" applyBorder="1" applyAlignment="1">
      <alignment horizontal="left" vertical="center" wrapText="1"/>
    </xf>
    <xf numFmtId="0" fontId="3" fillId="0" borderId="0" xfId="4" applyFont="1" applyFill="1" applyBorder="1" applyAlignment="1">
      <alignment horizontal="left" vertical="center" wrapText="1"/>
    </xf>
    <xf numFmtId="0" fontId="3" fillId="0" borderId="10" xfId="4" applyFont="1" applyFill="1" applyBorder="1" applyAlignment="1">
      <alignment horizontal="left" vertical="center" wrapText="1"/>
    </xf>
    <xf numFmtId="0" fontId="5" fillId="5" borderId="3" xfId="49" applyFont="1" applyFill="1" applyBorder="1" applyAlignment="1">
      <alignment horizontal="left" vertical="center"/>
    </xf>
    <xf numFmtId="0" fontId="5" fillId="5" borderId="4" xfId="49" applyFont="1" applyFill="1" applyBorder="1" applyAlignment="1">
      <alignment horizontal="left" vertical="center"/>
    </xf>
    <xf numFmtId="0" fontId="5" fillId="5" borderId="8" xfId="49" applyFont="1" applyFill="1" applyBorder="1" applyAlignment="1">
      <alignment horizontal="left" vertical="center"/>
    </xf>
    <xf numFmtId="0" fontId="4" fillId="0" borderId="5"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10" xfId="4" applyFont="1" applyFill="1" applyBorder="1" applyAlignment="1">
      <alignment horizontal="left" vertical="center" wrapText="1"/>
    </xf>
    <xf numFmtId="0" fontId="4" fillId="0" borderId="5" xfId="4" applyFont="1" applyFill="1" applyBorder="1" applyAlignment="1">
      <alignment wrapText="1"/>
    </xf>
    <xf numFmtId="0" fontId="4" fillId="0" borderId="0" xfId="4" applyFont="1" applyFill="1" applyBorder="1"/>
    <xf numFmtId="0" fontId="4" fillId="0" borderId="10" xfId="4" applyFont="1" applyFill="1" applyBorder="1"/>
    <xf numFmtId="0" fontId="4" fillId="6" borderId="7" xfId="4" applyFont="1" applyFill="1" applyBorder="1" applyAlignment="1">
      <alignment wrapText="1"/>
    </xf>
    <xf numFmtId="0" fontId="4" fillId="6" borderId="1" xfId="4" applyFont="1" applyFill="1" applyBorder="1" applyAlignment="1">
      <alignment wrapText="1"/>
    </xf>
    <xf numFmtId="0" fontId="4" fillId="6" borderId="11" xfId="4" applyFont="1" applyFill="1" applyBorder="1" applyAlignment="1">
      <alignment wrapText="1"/>
    </xf>
    <xf numFmtId="0" fontId="4" fillId="7" borderId="5" xfId="4" applyFont="1" applyFill="1" applyBorder="1" applyAlignment="1">
      <alignment wrapText="1"/>
    </xf>
    <xf numFmtId="0" fontId="4" fillId="7" borderId="0" xfId="4" applyFont="1" applyFill="1" applyBorder="1"/>
    <xf numFmtId="0" fontId="4" fillId="7" borderId="10" xfId="4" applyFont="1" applyFill="1" applyBorder="1"/>
    <xf numFmtId="0" fontId="7" fillId="5" borderId="3" xfId="49" applyFont="1" applyFill="1" applyBorder="1" applyAlignment="1">
      <alignment horizontal="center" vertical="center" wrapText="1"/>
    </xf>
    <xf numFmtId="0" fontId="7" fillId="5" borderId="4" xfId="49" applyFont="1" applyFill="1" applyBorder="1" applyAlignment="1">
      <alignment horizontal="center" vertical="center"/>
    </xf>
    <xf numFmtId="0" fontId="7" fillId="5" borderId="8" xfId="49" applyFont="1" applyFill="1" applyBorder="1" applyAlignment="1">
      <alignment horizontal="center" vertical="center"/>
    </xf>
    <xf numFmtId="0" fontId="4" fillId="0" borderId="6" xfId="4" applyFont="1" applyFill="1" applyBorder="1" applyAlignment="1">
      <alignment horizontal="left" vertical="center" wrapText="1"/>
    </xf>
    <xf numFmtId="0" fontId="4" fillId="0" borderId="9" xfId="4" applyFont="1" applyFill="1" applyBorder="1" applyAlignment="1">
      <alignment horizontal="left" vertical="center" wrapText="1"/>
    </xf>
    <xf numFmtId="0" fontId="47" fillId="0" borderId="0" xfId="49" applyFont="1" applyFill="1" applyBorder="1" applyAlignment="1">
      <alignment horizontal="left" vertical="center" wrapText="1"/>
    </xf>
    <xf numFmtId="0" fontId="61" fillId="0" borderId="0" xfId="0" applyFont="1" applyAlignment="1">
      <alignment vertical="center" wrapText="1"/>
    </xf>
    <xf numFmtId="0" fontId="56" fillId="4" borderId="0" xfId="0" applyFont="1" applyFill="1" applyAlignment="1">
      <alignment horizontal="left" vertical="top" wrapText="1"/>
    </xf>
    <xf numFmtId="0" fontId="56" fillId="0" borderId="0" xfId="49" applyFont="1" applyAlignment="1">
      <alignment horizontal="left"/>
    </xf>
    <xf numFmtId="0" fontId="60" fillId="0" borderId="0" xfId="49" applyFont="1" applyAlignment="1">
      <alignment horizontal="left" vertical="top"/>
    </xf>
    <xf numFmtId="0" fontId="56" fillId="4" borderId="0" xfId="0" applyFont="1" applyFill="1" applyBorder="1" applyAlignment="1">
      <alignment horizontal="center" vertical="center" wrapText="1"/>
    </xf>
  </cellXfs>
  <cellStyles count="61">
    <cellStyle name="60% — акцент2 2" xfId="23"/>
    <cellStyle name="Excel Built-in Normal" xfId="26"/>
    <cellStyle name="Heading 2 2" xfId="27"/>
    <cellStyle name="Normal 2" xfId="29"/>
    <cellStyle name="Normal 2 2" xfId="20"/>
    <cellStyle name="Normal 2 2 2" xfId="58"/>
    <cellStyle name="Normal 2 3" xfId="21"/>
    <cellStyle name="Normal 2 4" xfId="59"/>
    <cellStyle name="Normal_Золотая смета" xfId="19"/>
    <cellStyle name="S0" xfId="28"/>
    <cellStyle name="S1" xfId="22"/>
    <cellStyle name="S10" xfId="24"/>
    <cellStyle name="S11" xfId="8"/>
    <cellStyle name="S12" xfId="2"/>
    <cellStyle name="S13" xfId="5"/>
    <cellStyle name="S14" xfId="12"/>
    <cellStyle name="S15" xfId="15"/>
    <cellStyle name="S16" xfId="18"/>
    <cellStyle name="S17" xfId="31"/>
    <cellStyle name="S18" xfId="34"/>
    <cellStyle name="S19" xfId="36"/>
    <cellStyle name="S2" xfId="38"/>
    <cellStyle name="S20" xfId="14"/>
    <cellStyle name="S21" xfId="17"/>
    <cellStyle name="S22" xfId="32"/>
    <cellStyle name="S23" xfId="35"/>
    <cellStyle name="S24" xfId="37"/>
    <cellStyle name="S25" xfId="39"/>
    <cellStyle name="S3" xfId="40"/>
    <cellStyle name="S4" xfId="41"/>
    <cellStyle name="S5" xfId="42"/>
    <cellStyle name="S6" xfId="43"/>
    <cellStyle name="S7" xfId="44"/>
    <cellStyle name="S8" xfId="45"/>
    <cellStyle name="S9" xfId="46"/>
    <cellStyle name="Гиперссылка" xfId="6" builtinId="8"/>
    <cellStyle name="Гиперссылка 2" xfId="47"/>
    <cellStyle name="для себестоимости" xfId="48"/>
    <cellStyle name="Обычный" xfId="0" builtinId="0"/>
    <cellStyle name="Обычный 2" xfId="25"/>
    <cellStyle name="Обычный 2 2" xfId="49"/>
    <cellStyle name="Обычный 2 2 2" xfId="60"/>
    <cellStyle name="Обычный 3" xfId="7"/>
    <cellStyle name="Обычный 3 2" xfId="50"/>
    <cellStyle name="Обычный 4" xfId="1"/>
    <cellStyle name="Обычный 4 2" xfId="11"/>
    <cellStyle name="Обычный 4 2 2" xfId="51"/>
    <cellStyle name="Обычный 5" xfId="4"/>
    <cellStyle name="Обычный 6" xfId="10"/>
    <cellStyle name="Обычный 6 2" xfId="52"/>
    <cellStyle name="Обычный 6 2 2" xfId="53"/>
    <cellStyle name="Обычный 6 3" xfId="54"/>
    <cellStyle name="Обычный 7" xfId="13"/>
    <cellStyle name="Обычный 7 2" xfId="30"/>
    <cellStyle name="Обычный 8" xfId="16"/>
    <cellStyle name="Обычный 8 2" xfId="55"/>
    <cellStyle name="Обычный 9" xfId="33"/>
    <cellStyle name="Пояснение" xfId="9" builtinId="53"/>
    <cellStyle name="Стиль 1" xfId="56"/>
    <cellStyle name="Финансовый" xfId="3" builtinId="3"/>
    <cellStyle name="Финансовый 2" xfId="57"/>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8"/>
  <sheetViews>
    <sheetView topLeftCell="A31" workbookViewId="0">
      <selection activeCell="G76" sqref="G76"/>
    </sheetView>
  </sheetViews>
  <sheetFormatPr defaultColWidth="9.140625" defaultRowHeight="16.5"/>
  <cols>
    <col min="1" max="16384" width="9.140625" style="10"/>
  </cols>
  <sheetData>
    <row r="1" spans="1:18" ht="55.5" customHeight="1">
      <c r="A1" s="196" t="s">
        <v>0</v>
      </c>
      <c r="B1" s="197"/>
      <c r="C1" s="197"/>
      <c r="D1" s="197"/>
      <c r="E1" s="197"/>
      <c r="F1" s="197"/>
      <c r="G1" s="197"/>
      <c r="H1" s="197"/>
      <c r="I1" s="197"/>
      <c r="J1" s="197"/>
      <c r="K1" s="197"/>
      <c r="L1" s="197"/>
      <c r="M1" s="197"/>
      <c r="N1" s="197"/>
      <c r="O1" s="197"/>
      <c r="P1" s="197"/>
      <c r="Q1" s="197"/>
    </row>
    <row r="2" spans="1:18" ht="30" customHeight="1">
      <c r="A2" s="198" t="s">
        <v>1</v>
      </c>
      <c r="B2" s="199"/>
      <c r="C2" s="199"/>
      <c r="D2" s="199"/>
      <c r="E2" s="199"/>
      <c r="F2" s="199"/>
      <c r="G2" s="199"/>
      <c r="H2" s="199"/>
      <c r="I2" s="199"/>
      <c r="J2" s="199"/>
      <c r="K2" s="199"/>
      <c r="L2" s="199"/>
      <c r="M2" s="199"/>
      <c r="N2" s="199"/>
      <c r="O2" s="199"/>
      <c r="P2" s="199"/>
      <c r="Q2" s="199"/>
    </row>
    <row r="3" spans="1:18" ht="20.25" customHeight="1">
      <c r="B3" s="11"/>
      <c r="C3" s="11"/>
      <c r="D3" s="11"/>
      <c r="E3" s="200" t="s">
        <v>2</v>
      </c>
      <c r="F3" s="201"/>
      <c r="G3" s="202"/>
      <c r="H3" s="202"/>
      <c r="I3" s="202"/>
      <c r="J3" s="202"/>
      <c r="K3" s="202"/>
      <c r="L3" s="202"/>
      <c r="M3" s="202"/>
      <c r="N3" s="202"/>
      <c r="O3" s="11"/>
      <c r="P3" s="11"/>
      <c r="Q3" s="11"/>
    </row>
    <row r="4" spans="1:18">
      <c r="B4" s="11"/>
      <c r="C4" s="11"/>
      <c r="D4" s="11"/>
      <c r="E4" s="12"/>
      <c r="F4" s="13"/>
      <c r="G4" s="14"/>
      <c r="H4" s="14"/>
      <c r="I4" s="14"/>
      <c r="J4" s="14"/>
      <c r="K4" s="14"/>
      <c r="L4" s="14"/>
      <c r="M4" s="14"/>
      <c r="N4" s="14"/>
      <c r="O4" s="11"/>
      <c r="P4" s="11"/>
      <c r="Q4" s="11"/>
    </row>
    <row r="5" spans="1:18" ht="59.25" customHeight="1">
      <c r="A5" s="15"/>
      <c r="B5" s="203" t="s">
        <v>3</v>
      </c>
      <c r="C5" s="204"/>
      <c r="D5" s="204"/>
      <c r="E5" s="204"/>
      <c r="F5" s="204"/>
      <c r="G5" s="204"/>
      <c r="H5" s="204"/>
      <c r="I5" s="204"/>
      <c r="J5" s="204"/>
      <c r="K5" s="204"/>
      <c r="L5" s="204"/>
      <c r="M5" s="204"/>
      <c r="N5" s="204"/>
      <c r="O5" s="204"/>
      <c r="P5" s="204"/>
      <c r="Q5" s="205"/>
    </row>
    <row r="6" spans="1:18" ht="64.5" customHeight="1">
      <c r="A6" s="16">
        <v>1</v>
      </c>
      <c r="B6" s="188" t="s">
        <v>4</v>
      </c>
      <c r="C6" s="189"/>
      <c r="D6" s="189"/>
      <c r="E6" s="189"/>
      <c r="F6" s="189"/>
      <c r="G6" s="189"/>
      <c r="H6" s="189"/>
      <c r="I6" s="189"/>
      <c r="J6" s="189"/>
      <c r="K6" s="189"/>
      <c r="L6" s="189"/>
      <c r="M6" s="189"/>
      <c r="N6" s="189"/>
      <c r="O6" s="189"/>
      <c r="P6" s="189"/>
      <c r="Q6" s="190"/>
    </row>
    <row r="7" spans="1:18" ht="18" customHeight="1">
      <c r="A7" s="16">
        <v>2</v>
      </c>
      <c r="B7" s="188" t="s">
        <v>5</v>
      </c>
      <c r="C7" s="189"/>
      <c r="D7" s="189"/>
      <c r="E7" s="189"/>
      <c r="F7" s="189"/>
      <c r="G7" s="189"/>
      <c r="H7" s="189"/>
      <c r="I7" s="189"/>
      <c r="J7" s="189"/>
      <c r="K7" s="189"/>
      <c r="L7" s="189"/>
      <c r="M7" s="189"/>
      <c r="N7" s="189"/>
      <c r="O7" s="189"/>
      <c r="P7" s="189"/>
      <c r="Q7" s="190"/>
    </row>
    <row r="8" spans="1:18" ht="45" customHeight="1">
      <c r="A8" s="16">
        <v>3</v>
      </c>
      <c r="B8" s="191" t="s">
        <v>6</v>
      </c>
      <c r="C8" s="192"/>
      <c r="D8" s="192"/>
      <c r="E8" s="192"/>
      <c r="F8" s="192"/>
      <c r="G8" s="192"/>
      <c r="H8" s="192"/>
      <c r="I8" s="192"/>
      <c r="J8" s="192"/>
      <c r="K8" s="192"/>
      <c r="L8" s="192"/>
      <c r="M8" s="192"/>
      <c r="N8" s="192"/>
      <c r="O8" s="192"/>
      <c r="P8" s="192"/>
      <c r="Q8" s="193"/>
    </row>
    <row r="9" spans="1:18" ht="24" customHeight="1">
      <c r="A9" s="16">
        <v>4</v>
      </c>
      <c r="B9" s="188" t="s">
        <v>7</v>
      </c>
      <c r="C9" s="189"/>
      <c r="D9" s="189"/>
      <c r="E9" s="189"/>
      <c r="F9" s="189"/>
      <c r="G9" s="189"/>
      <c r="H9" s="189"/>
      <c r="I9" s="189"/>
      <c r="J9" s="189"/>
      <c r="K9" s="189"/>
      <c r="L9" s="189"/>
      <c r="M9" s="189"/>
      <c r="N9" s="189"/>
      <c r="O9" s="189"/>
      <c r="P9" s="189"/>
      <c r="Q9" s="190"/>
    </row>
    <row r="10" spans="1:18" ht="19.5" customHeight="1">
      <c r="A10" s="16">
        <v>5</v>
      </c>
      <c r="B10" s="188" t="s">
        <v>8</v>
      </c>
      <c r="C10" s="189"/>
      <c r="D10" s="189"/>
      <c r="E10" s="189"/>
      <c r="F10" s="189"/>
      <c r="G10" s="189"/>
      <c r="H10" s="189"/>
      <c r="I10" s="189"/>
      <c r="J10" s="189"/>
      <c r="K10" s="189"/>
      <c r="L10" s="189"/>
      <c r="M10" s="189"/>
      <c r="N10" s="189"/>
      <c r="O10" s="189"/>
      <c r="P10" s="189"/>
      <c r="Q10" s="190"/>
    </row>
    <row r="11" spans="1:18" ht="21" customHeight="1">
      <c r="A11" s="17"/>
      <c r="B11" s="194" t="s">
        <v>9</v>
      </c>
      <c r="C11" s="195"/>
      <c r="D11" s="195"/>
      <c r="E11" s="195"/>
      <c r="F11" s="195"/>
      <c r="G11" s="195"/>
      <c r="H11" s="195"/>
      <c r="I11" s="195"/>
      <c r="J11" s="195"/>
      <c r="K11" s="195"/>
      <c r="L11" s="195"/>
      <c r="M11" s="195"/>
      <c r="N11" s="195"/>
      <c r="O11" s="195"/>
      <c r="P11" s="195"/>
      <c r="Q11" s="195"/>
      <c r="R11" s="21"/>
    </row>
    <row r="12" spans="1:18" ht="21" customHeight="1">
      <c r="A12" s="18"/>
      <c r="B12" s="19"/>
      <c r="C12" s="20"/>
      <c r="D12" s="20"/>
      <c r="E12" s="20"/>
      <c r="F12" s="20"/>
      <c r="G12" s="20"/>
      <c r="H12" s="20"/>
      <c r="I12" s="20"/>
      <c r="J12" s="20"/>
      <c r="K12" s="20"/>
      <c r="L12" s="20"/>
      <c r="M12" s="20"/>
      <c r="N12" s="20"/>
      <c r="O12" s="20"/>
      <c r="P12" s="20"/>
      <c r="Q12" s="20"/>
    </row>
    <row r="13" spans="1:18">
      <c r="A13" s="186" t="s">
        <v>10</v>
      </c>
      <c r="B13" s="186"/>
      <c r="C13" s="186"/>
      <c r="D13" s="186"/>
      <c r="E13" s="186"/>
      <c r="F13" s="186"/>
      <c r="G13" s="186"/>
      <c r="H13" s="186"/>
      <c r="I13" s="186"/>
      <c r="J13" s="186"/>
      <c r="K13" s="186"/>
      <c r="L13" s="186"/>
      <c r="M13" s="186"/>
      <c r="N13" s="186"/>
      <c r="O13" s="186"/>
      <c r="P13" s="186"/>
      <c r="Q13" s="186"/>
    </row>
    <row r="14" spans="1:18" ht="15.75" customHeight="1">
      <c r="A14" s="186" t="s">
        <v>11</v>
      </c>
      <c r="B14" s="186"/>
      <c r="C14" s="186"/>
      <c r="D14" s="186"/>
      <c r="E14" s="186" t="s">
        <v>12</v>
      </c>
      <c r="F14" s="186"/>
      <c r="G14" s="186"/>
      <c r="H14" s="186"/>
      <c r="I14" s="186"/>
      <c r="J14" s="186"/>
      <c r="K14" s="186"/>
      <c r="L14" s="186"/>
      <c r="M14" s="186"/>
      <c r="N14" s="186"/>
      <c r="O14" s="186"/>
      <c r="P14" s="186"/>
      <c r="Q14" s="186"/>
    </row>
    <row r="15" spans="1:18" ht="15.75" customHeight="1">
      <c r="A15" s="186" t="s">
        <v>13</v>
      </c>
      <c r="B15" s="186"/>
      <c r="C15" s="186"/>
      <c r="D15" s="186"/>
      <c r="E15" s="186"/>
      <c r="F15" s="186"/>
      <c r="G15" s="186"/>
      <c r="H15" s="186"/>
      <c r="I15" s="186"/>
      <c r="J15" s="186"/>
      <c r="K15" s="186"/>
      <c r="L15" s="186"/>
      <c r="M15" s="186"/>
      <c r="N15" s="186"/>
      <c r="O15" s="186"/>
      <c r="P15" s="186"/>
      <c r="Q15" s="186"/>
    </row>
    <row r="16" spans="1:18" ht="24" customHeight="1">
      <c r="A16" s="180" t="s">
        <v>14</v>
      </c>
      <c r="B16" s="180"/>
      <c r="C16" s="180"/>
      <c r="D16" s="180"/>
      <c r="E16" s="187" t="s">
        <v>15</v>
      </c>
      <c r="F16" s="187"/>
      <c r="G16" s="187"/>
      <c r="H16" s="187"/>
      <c r="I16" s="187"/>
      <c r="J16" s="187"/>
      <c r="K16" s="187"/>
      <c r="L16" s="187"/>
      <c r="M16" s="187"/>
      <c r="N16" s="187"/>
      <c r="O16" s="187"/>
      <c r="P16" s="187"/>
      <c r="Q16" s="187"/>
    </row>
    <row r="17" spans="1:17" ht="47.25" customHeight="1">
      <c r="A17" s="180"/>
      <c r="B17" s="180"/>
      <c r="C17" s="180"/>
      <c r="D17" s="180"/>
      <c r="E17" s="182" t="s">
        <v>16</v>
      </c>
      <c r="F17" s="182"/>
      <c r="G17" s="182"/>
      <c r="H17" s="182"/>
      <c r="I17" s="182"/>
      <c r="J17" s="182"/>
      <c r="K17" s="182"/>
      <c r="L17" s="182"/>
      <c r="M17" s="182"/>
      <c r="N17" s="182"/>
      <c r="O17" s="182"/>
      <c r="P17" s="182"/>
      <c r="Q17" s="182"/>
    </row>
    <row r="18" spans="1:17" ht="39.75" customHeight="1">
      <c r="A18" s="180"/>
      <c r="B18" s="180"/>
      <c r="C18" s="180"/>
      <c r="D18" s="180"/>
      <c r="E18" s="182" t="s">
        <v>17</v>
      </c>
      <c r="F18" s="182"/>
      <c r="G18" s="182"/>
      <c r="H18" s="182"/>
      <c r="I18" s="182"/>
      <c r="J18" s="182"/>
      <c r="K18" s="182"/>
      <c r="L18" s="182"/>
      <c r="M18" s="182"/>
      <c r="N18" s="182"/>
      <c r="O18" s="182"/>
      <c r="P18" s="182"/>
      <c r="Q18" s="182"/>
    </row>
    <row r="19" spans="1:17" ht="38.25" customHeight="1">
      <c r="A19" s="180"/>
      <c r="B19" s="180"/>
      <c r="C19" s="180"/>
      <c r="D19" s="180"/>
      <c r="E19" s="182" t="s">
        <v>18</v>
      </c>
      <c r="F19" s="182"/>
      <c r="G19" s="182"/>
      <c r="H19" s="182"/>
      <c r="I19" s="182"/>
      <c r="J19" s="182"/>
      <c r="K19" s="182"/>
      <c r="L19" s="182"/>
      <c r="M19" s="182"/>
      <c r="N19" s="182"/>
      <c r="O19" s="182"/>
      <c r="P19" s="182"/>
      <c r="Q19" s="182"/>
    </row>
    <row r="20" spans="1:17" ht="30" customHeight="1">
      <c r="A20" s="180"/>
      <c r="B20" s="180"/>
      <c r="C20" s="180"/>
      <c r="D20" s="180"/>
      <c r="E20" s="182" t="s">
        <v>19</v>
      </c>
      <c r="F20" s="182"/>
      <c r="G20" s="182"/>
      <c r="H20" s="182"/>
      <c r="I20" s="182"/>
      <c r="J20" s="182"/>
      <c r="K20" s="182"/>
      <c r="L20" s="182"/>
      <c r="M20" s="182"/>
      <c r="N20" s="182"/>
      <c r="O20" s="182"/>
      <c r="P20" s="182"/>
      <c r="Q20" s="182"/>
    </row>
    <row r="21" spans="1:17" ht="53.25" customHeight="1">
      <c r="A21" s="180"/>
      <c r="B21" s="180"/>
      <c r="C21" s="180"/>
      <c r="D21" s="180"/>
      <c r="E21" s="182" t="s">
        <v>20</v>
      </c>
      <c r="F21" s="182"/>
      <c r="G21" s="182"/>
      <c r="H21" s="182"/>
      <c r="I21" s="182"/>
      <c r="J21" s="182"/>
      <c r="K21" s="182"/>
      <c r="L21" s="182"/>
      <c r="M21" s="182"/>
      <c r="N21" s="182"/>
      <c r="O21" s="182"/>
      <c r="P21" s="182"/>
      <c r="Q21" s="182"/>
    </row>
    <row r="22" spans="1:17">
      <c r="A22" s="183" t="s">
        <v>21</v>
      </c>
      <c r="B22" s="185"/>
      <c r="C22" s="185"/>
      <c r="D22" s="185"/>
      <c r="E22" s="185"/>
      <c r="F22" s="185"/>
      <c r="G22" s="185"/>
      <c r="H22" s="185"/>
      <c r="I22" s="185"/>
      <c r="J22" s="185"/>
      <c r="K22" s="185"/>
      <c r="L22" s="185"/>
      <c r="M22" s="185"/>
      <c r="N22" s="185"/>
      <c r="O22" s="185"/>
      <c r="P22" s="185"/>
      <c r="Q22" s="185"/>
    </row>
    <row r="23" spans="1:17" ht="48" customHeight="1">
      <c r="A23" s="180" t="s">
        <v>22</v>
      </c>
      <c r="B23" s="181"/>
      <c r="C23" s="181"/>
      <c r="D23" s="181"/>
      <c r="E23" s="182" t="s">
        <v>23</v>
      </c>
      <c r="F23" s="182"/>
      <c r="G23" s="182"/>
      <c r="H23" s="182"/>
      <c r="I23" s="182"/>
      <c r="J23" s="182"/>
      <c r="K23" s="182"/>
      <c r="L23" s="182"/>
      <c r="M23" s="182"/>
      <c r="N23" s="182"/>
      <c r="O23" s="182"/>
      <c r="P23" s="182"/>
      <c r="Q23" s="182"/>
    </row>
    <row r="24" spans="1:17" ht="46.5" customHeight="1">
      <c r="A24" s="181"/>
      <c r="B24" s="181"/>
      <c r="C24" s="181"/>
      <c r="D24" s="181"/>
      <c r="E24" s="182" t="s">
        <v>24</v>
      </c>
      <c r="F24" s="182"/>
      <c r="G24" s="182"/>
      <c r="H24" s="182"/>
      <c r="I24" s="182"/>
      <c r="J24" s="182"/>
      <c r="K24" s="182"/>
      <c r="L24" s="182"/>
      <c r="M24" s="182"/>
      <c r="N24" s="182"/>
      <c r="O24" s="182"/>
      <c r="P24" s="182"/>
      <c r="Q24" s="182"/>
    </row>
    <row r="25" spans="1:17" ht="46.5" customHeight="1">
      <c r="A25" s="181"/>
      <c r="B25" s="181"/>
      <c r="C25" s="181"/>
      <c r="D25" s="181"/>
      <c r="E25" s="182" t="s">
        <v>25</v>
      </c>
      <c r="F25" s="182"/>
      <c r="G25" s="182"/>
      <c r="H25" s="182"/>
      <c r="I25" s="182"/>
      <c r="J25" s="182"/>
      <c r="K25" s="182"/>
      <c r="L25" s="182"/>
      <c r="M25" s="182"/>
      <c r="N25" s="182"/>
      <c r="O25" s="182"/>
      <c r="P25" s="182"/>
      <c r="Q25" s="182"/>
    </row>
    <row r="26" spans="1:17">
      <c r="A26" s="181"/>
      <c r="B26" s="181"/>
      <c r="C26" s="181"/>
      <c r="D26" s="181"/>
      <c r="E26" s="182" t="s">
        <v>26</v>
      </c>
      <c r="F26" s="182"/>
      <c r="G26" s="182"/>
      <c r="H26" s="182"/>
      <c r="I26" s="182"/>
      <c r="J26" s="182"/>
      <c r="K26" s="182"/>
      <c r="L26" s="182"/>
      <c r="M26" s="182"/>
      <c r="N26" s="182"/>
      <c r="O26" s="182"/>
      <c r="P26" s="182"/>
      <c r="Q26" s="182"/>
    </row>
    <row r="27" spans="1:17">
      <c r="A27" s="183" t="s">
        <v>27</v>
      </c>
      <c r="B27" s="183"/>
      <c r="C27" s="183"/>
      <c r="D27" s="183"/>
      <c r="E27" s="183"/>
      <c r="F27" s="183"/>
      <c r="G27" s="183"/>
      <c r="H27" s="183"/>
      <c r="I27" s="183"/>
      <c r="J27" s="183"/>
      <c r="K27" s="183"/>
      <c r="L27" s="183"/>
      <c r="M27" s="183"/>
      <c r="N27" s="183"/>
      <c r="O27" s="183"/>
      <c r="P27" s="183"/>
      <c r="Q27" s="183"/>
    </row>
    <row r="28" spans="1:17" ht="58.5" customHeight="1">
      <c r="A28" s="180" t="s">
        <v>28</v>
      </c>
      <c r="B28" s="180"/>
      <c r="C28" s="180"/>
      <c r="D28" s="180"/>
      <c r="E28" s="182" t="s">
        <v>29</v>
      </c>
      <c r="F28" s="182"/>
      <c r="G28" s="182"/>
      <c r="H28" s="182"/>
      <c r="I28" s="182"/>
      <c r="J28" s="182"/>
      <c r="K28" s="182"/>
      <c r="L28" s="182"/>
      <c r="M28" s="182"/>
      <c r="N28" s="182"/>
      <c r="O28" s="182"/>
      <c r="P28" s="182"/>
      <c r="Q28" s="182"/>
    </row>
    <row r="29" spans="1:17" ht="24" customHeight="1">
      <c r="A29" s="183" t="s">
        <v>30</v>
      </c>
      <c r="B29" s="183"/>
      <c r="C29" s="183"/>
      <c r="D29" s="183"/>
      <c r="E29" s="183"/>
      <c r="F29" s="183"/>
      <c r="G29" s="183"/>
      <c r="H29" s="183"/>
      <c r="I29" s="183"/>
      <c r="J29" s="183"/>
      <c r="K29" s="183"/>
      <c r="L29" s="183"/>
      <c r="M29" s="183"/>
      <c r="N29" s="183"/>
      <c r="O29" s="183"/>
      <c r="P29" s="183"/>
      <c r="Q29" s="183"/>
    </row>
    <row r="30" spans="1:17" ht="50.25" customHeight="1">
      <c r="A30" s="181">
        <v>4</v>
      </c>
      <c r="B30" s="181"/>
      <c r="C30" s="181"/>
      <c r="D30" s="181"/>
      <c r="E30" s="182" t="s">
        <v>31</v>
      </c>
      <c r="F30" s="182"/>
      <c r="G30" s="182"/>
      <c r="H30" s="182"/>
      <c r="I30" s="182"/>
      <c r="J30" s="182"/>
      <c r="K30" s="182"/>
      <c r="L30" s="182"/>
      <c r="M30" s="182"/>
      <c r="N30" s="182"/>
      <c r="O30" s="182"/>
      <c r="P30" s="182"/>
      <c r="Q30" s="182"/>
    </row>
    <row r="31" spans="1:17" ht="45.75" customHeight="1">
      <c r="A31" s="181"/>
      <c r="B31" s="181"/>
      <c r="C31" s="181"/>
      <c r="D31" s="181"/>
      <c r="E31" s="182" t="s">
        <v>32</v>
      </c>
      <c r="F31" s="182"/>
      <c r="G31" s="182"/>
      <c r="H31" s="182"/>
      <c r="I31" s="182"/>
      <c r="J31" s="182"/>
      <c r="K31" s="182"/>
      <c r="L31" s="182"/>
      <c r="M31" s="182"/>
      <c r="N31" s="182"/>
      <c r="O31" s="182"/>
      <c r="P31" s="182"/>
      <c r="Q31" s="182"/>
    </row>
    <row r="32" spans="1:17" ht="30" customHeight="1">
      <c r="A32" s="183" t="s">
        <v>33</v>
      </c>
      <c r="B32" s="183"/>
      <c r="C32" s="183"/>
      <c r="D32" s="183"/>
      <c r="E32" s="183"/>
      <c r="F32" s="183"/>
      <c r="G32" s="183"/>
      <c r="H32" s="183"/>
      <c r="I32" s="183"/>
      <c r="J32" s="183"/>
      <c r="K32" s="183"/>
      <c r="L32" s="183"/>
      <c r="M32" s="183"/>
      <c r="N32" s="183"/>
      <c r="O32" s="183"/>
      <c r="P32" s="183"/>
      <c r="Q32" s="183"/>
    </row>
    <row r="33" spans="1:17" ht="19.5" customHeight="1">
      <c r="A33" s="181">
        <v>5</v>
      </c>
      <c r="B33" s="181"/>
      <c r="C33" s="181"/>
      <c r="D33" s="181"/>
      <c r="E33" s="184" t="s">
        <v>34</v>
      </c>
      <c r="F33" s="184"/>
      <c r="G33" s="184"/>
      <c r="H33" s="184"/>
      <c r="I33" s="184"/>
      <c r="J33" s="184"/>
      <c r="K33" s="184"/>
      <c r="L33" s="184"/>
      <c r="M33" s="184"/>
      <c r="N33" s="184"/>
      <c r="O33" s="184"/>
      <c r="P33" s="184"/>
      <c r="Q33" s="184"/>
    </row>
    <row r="34" spans="1:17" ht="201.75" customHeight="1">
      <c r="A34" s="181"/>
      <c r="B34" s="181"/>
      <c r="C34" s="181"/>
      <c r="D34" s="181"/>
      <c r="E34" s="177" t="s">
        <v>35</v>
      </c>
      <c r="F34" s="177"/>
      <c r="G34" s="177"/>
      <c r="H34" s="177"/>
      <c r="I34" s="177"/>
      <c r="J34" s="177"/>
      <c r="K34" s="177"/>
      <c r="L34" s="177"/>
      <c r="M34" s="177"/>
      <c r="N34" s="177"/>
      <c r="O34" s="177"/>
      <c r="P34" s="177"/>
      <c r="Q34" s="177"/>
    </row>
    <row r="35" spans="1:17" ht="18.75" customHeight="1">
      <c r="A35" s="181"/>
      <c r="B35" s="181"/>
      <c r="C35" s="181"/>
      <c r="D35" s="181"/>
      <c r="E35" s="184" t="s">
        <v>36</v>
      </c>
      <c r="F35" s="184"/>
      <c r="G35" s="184"/>
      <c r="H35" s="184"/>
      <c r="I35" s="184"/>
      <c r="J35" s="184"/>
      <c r="K35" s="184"/>
      <c r="L35" s="184"/>
      <c r="M35" s="184"/>
      <c r="N35" s="184"/>
      <c r="O35" s="184"/>
      <c r="P35" s="184"/>
      <c r="Q35" s="184"/>
    </row>
    <row r="36" spans="1:17" ht="186.75" customHeight="1">
      <c r="A36" s="181"/>
      <c r="B36" s="181"/>
      <c r="C36" s="181"/>
      <c r="D36" s="181"/>
      <c r="E36" s="177" t="s">
        <v>37</v>
      </c>
      <c r="F36" s="178"/>
      <c r="G36" s="178"/>
      <c r="H36" s="178"/>
      <c r="I36" s="178"/>
      <c r="J36" s="178"/>
      <c r="K36" s="178"/>
      <c r="L36" s="178"/>
      <c r="M36" s="178"/>
      <c r="N36" s="178"/>
      <c r="O36" s="178"/>
      <c r="P36" s="178"/>
      <c r="Q36" s="178"/>
    </row>
    <row r="37" spans="1:17" ht="115.5" customHeight="1">
      <c r="A37" s="181"/>
      <c r="B37" s="181"/>
      <c r="C37" s="181"/>
      <c r="D37" s="181"/>
      <c r="E37" s="179" t="s">
        <v>38</v>
      </c>
      <c r="F37" s="179"/>
      <c r="G37" s="179"/>
      <c r="H37" s="179"/>
      <c r="I37" s="179"/>
      <c r="J37" s="179"/>
      <c r="K37" s="179"/>
      <c r="L37" s="179"/>
      <c r="M37" s="179"/>
      <c r="N37" s="179"/>
      <c r="O37" s="179"/>
      <c r="P37" s="179"/>
      <c r="Q37" s="179"/>
    </row>
    <row r="38" spans="1:17" ht="66.75" customHeight="1">
      <c r="A38" s="181"/>
      <c r="B38" s="181"/>
      <c r="C38" s="181"/>
      <c r="D38" s="181"/>
      <c r="E38" s="177" t="s">
        <v>39</v>
      </c>
      <c r="F38" s="178"/>
      <c r="G38" s="178"/>
      <c r="H38" s="178"/>
      <c r="I38" s="178"/>
      <c r="J38" s="178"/>
      <c r="K38" s="178"/>
      <c r="L38" s="178"/>
      <c r="M38" s="178"/>
      <c r="N38" s="178"/>
      <c r="O38" s="178"/>
      <c r="P38" s="178"/>
      <c r="Q38" s="178"/>
    </row>
  </sheetData>
  <mergeCells count="42">
    <mergeCell ref="A1:Q1"/>
    <mergeCell ref="A2:Q2"/>
    <mergeCell ref="E3:N3"/>
    <mergeCell ref="B5:Q5"/>
    <mergeCell ref="B6:Q6"/>
    <mergeCell ref="B7:Q7"/>
    <mergeCell ref="B8:Q8"/>
    <mergeCell ref="B9:Q9"/>
    <mergeCell ref="B10:Q10"/>
    <mergeCell ref="B11:Q11"/>
    <mergeCell ref="A13:Q13"/>
    <mergeCell ref="A14:D14"/>
    <mergeCell ref="E14:Q14"/>
    <mergeCell ref="A15:Q15"/>
    <mergeCell ref="E16:Q16"/>
    <mergeCell ref="E17:Q17"/>
    <mergeCell ref="E18:Q18"/>
    <mergeCell ref="E19:Q19"/>
    <mergeCell ref="E20:Q20"/>
    <mergeCell ref="E21:Q21"/>
    <mergeCell ref="E30:Q30"/>
    <mergeCell ref="A22:Q22"/>
    <mergeCell ref="E23:Q23"/>
    <mergeCell ref="E24:Q24"/>
    <mergeCell ref="E25:Q25"/>
    <mergeCell ref="E26:Q26"/>
    <mergeCell ref="E36:Q36"/>
    <mergeCell ref="E37:Q37"/>
    <mergeCell ref="E38:Q38"/>
    <mergeCell ref="A16:D21"/>
    <mergeCell ref="A23:D26"/>
    <mergeCell ref="A33:D38"/>
    <mergeCell ref="A30:D31"/>
    <mergeCell ref="E31:Q31"/>
    <mergeCell ref="A32:Q32"/>
    <mergeCell ref="E33:Q33"/>
    <mergeCell ref="E34:Q34"/>
    <mergeCell ref="E35:Q35"/>
    <mergeCell ref="A27:Q27"/>
    <mergeCell ref="A28:D28"/>
    <mergeCell ref="E28:Q28"/>
    <mergeCell ref="A29:Q29"/>
  </mergeCells>
  <pageMargins left="0.70866141732283505" right="0.70866141732283505" top="0.74803149606299202" bottom="0.74803149606299202" header="0.31496062992126" footer="0.31496062992126"/>
  <pageSetup paperSize="9" scale="4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
  <sheetViews>
    <sheetView topLeftCell="A10" workbookViewId="0">
      <selection activeCell="A19" sqref="A19:N19"/>
    </sheetView>
  </sheetViews>
  <sheetFormatPr defaultColWidth="9.140625" defaultRowHeight="15"/>
  <cols>
    <col min="1" max="1" width="18.7109375" style="1" customWidth="1"/>
    <col min="2" max="13" width="9.140625" style="1"/>
    <col min="14" max="14" width="18.42578125" style="1" customWidth="1"/>
    <col min="15" max="16384" width="9.140625" style="1"/>
  </cols>
  <sheetData>
    <row r="1" spans="1:14">
      <c r="A1" s="2"/>
      <c r="F1" s="3"/>
      <c r="G1" s="3"/>
      <c r="H1" s="3"/>
      <c r="I1" s="3"/>
      <c r="J1" s="3"/>
      <c r="K1" s="3"/>
      <c r="L1" s="3"/>
      <c r="M1" s="3"/>
      <c r="N1" s="3" t="s">
        <v>40</v>
      </c>
    </row>
    <row r="2" spans="1:14">
      <c r="A2" s="224" t="s">
        <v>41</v>
      </c>
      <c r="B2" s="225"/>
      <c r="C2" s="225"/>
      <c r="D2" s="225"/>
      <c r="E2" s="225"/>
      <c r="F2" s="225"/>
      <c r="G2" s="225"/>
      <c r="H2" s="225"/>
      <c r="I2" s="225"/>
      <c r="J2" s="225"/>
      <c r="K2" s="225"/>
      <c r="L2" s="225"/>
      <c r="M2" s="225"/>
      <c r="N2" s="226"/>
    </row>
    <row r="3" spans="1:14">
      <c r="A3" s="209" t="s">
        <v>42</v>
      </c>
      <c r="B3" s="210"/>
      <c r="C3" s="210"/>
      <c r="D3" s="210"/>
      <c r="E3" s="210"/>
      <c r="F3" s="210"/>
      <c r="G3" s="210"/>
      <c r="H3" s="210"/>
      <c r="I3" s="210"/>
      <c r="J3" s="210"/>
      <c r="K3" s="210"/>
      <c r="L3" s="210"/>
      <c r="M3" s="210"/>
      <c r="N3" s="211"/>
    </row>
    <row r="4" spans="1:14" ht="46.5" customHeight="1">
      <c r="A4" s="4" t="s">
        <v>43</v>
      </c>
      <c r="B4" s="227" t="s">
        <v>44</v>
      </c>
      <c r="C4" s="227"/>
      <c r="D4" s="227"/>
      <c r="E4" s="227"/>
      <c r="F4" s="227"/>
      <c r="G4" s="227"/>
      <c r="H4" s="227"/>
      <c r="I4" s="227"/>
      <c r="J4" s="227"/>
      <c r="K4" s="227"/>
      <c r="L4" s="227"/>
      <c r="M4" s="227"/>
      <c r="N4" s="228"/>
    </row>
    <row r="5" spans="1:14" ht="45.75" customHeight="1">
      <c r="A5" s="212" t="s">
        <v>45</v>
      </c>
      <c r="B5" s="213"/>
      <c r="C5" s="213"/>
      <c r="D5" s="213"/>
      <c r="E5" s="213"/>
      <c r="F5" s="213"/>
      <c r="G5" s="213"/>
      <c r="H5" s="213"/>
      <c r="I5" s="213"/>
      <c r="J5" s="213"/>
      <c r="K5" s="213"/>
      <c r="L5" s="213"/>
      <c r="M5" s="213"/>
      <c r="N5" s="214"/>
    </row>
    <row r="6" spans="1:14" ht="29.25" customHeight="1">
      <c r="A6" s="212" t="s">
        <v>46</v>
      </c>
      <c r="B6" s="213"/>
      <c r="C6" s="213"/>
      <c r="D6" s="213"/>
      <c r="E6" s="213"/>
      <c r="F6" s="213"/>
      <c r="G6" s="213"/>
      <c r="H6" s="213"/>
      <c r="I6" s="213"/>
      <c r="J6" s="213"/>
      <c r="K6" s="213"/>
      <c r="L6" s="213"/>
      <c r="M6" s="213"/>
      <c r="N6" s="214"/>
    </row>
    <row r="7" spans="1:14" ht="17.25" customHeight="1">
      <c r="A7" s="5" t="s">
        <v>47</v>
      </c>
      <c r="B7" s="6"/>
      <c r="C7" s="6"/>
      <c r="D7" s="6"/>
      <c r="E7" s="6"/>
      <c r="F7" s="6"/>
      <c r="G7" s="6"/>
      <c r="H7" s="6"/>
      <c r="I7" s="6"/>
      <c r="J7" s="6"/>
      <c r="K7" s="6"/>
      <c r="L7" s="6"/>
      <c r="M7" s="6"/>
      <c r="N7" s="8"/>
    </row>
    <row r="8" spans="1:14" ht="51" customHeight="1">
      <c r="A8" s="212" t="s">
        <v>48</v>
      </c>
      <c r="B8" s="213"/>
      <c r="C8" s="213"/>
      <c r="D8" s="213"/>
      <c r="E8" s="213"/>
      <c r="F8" s="213"/>
      <c r="G8" s="213"/>
      <c r="H8" s="213"/>
      <c r="I8" s="213"/>
      <c r="J8" s="213"/>
      <c r="K8" s="213"/>
      <c r="L8" s="213"/>
      <c r="M8" s="213"/>
      <c r="N8" s="214"/>
    </row>
    <row r="9" spans="1:14" ht="36" customHeight="1">
      <c r="A9" s="212" t="s">
        <v>49</v>
      </c>
      <c r="B9" s="213"/>
      <c r="C9" s="213"/>
      <c r="D9" s="213"/>
      <c r="E9" s="213"/>
      <c r="F9" s="213"/>
      <c r="G9" s="213"/>
      <c r="H9" s="213"/>
      <c r="I9" s="213"/>
      <c r="J9" s="213"/>
      <c r="K9" s="213"/>
      <c r="L9" s="213"/>
      <c r="M9" s="213"/>
      <c r="N9" s="214"/>
    </row>
    <row r="10" spans="1:14" ht="30" customHeight="1">
      <c r="A10" s="212" t="s">
        <v>50</v>
      </c>
      <c r="B10" s="213"/>
      <c r="C10" s="213"/>
      <c r="D10" s="213"/>
      <c r="E10" s="213"/>
      <c r="F10" s="213"/>
      <c r="G10" s="213"/>
      <c r="H10" s="213"/>
      <c r="I10" s="213"/>
      <c r="J10" s="213"/>
      <c r="K10" s="213"/>
      <c r="L10" s="213"/>
      <c r="M10" s="213"/>
      <c r="N10" s="214"/>
    </row>
    <row r="11" spans="1:14" ht="18.75" customHeight="1">
      <c r="A11" s="212" t="s">
        <v>51</v>
      </c>
      <c r="B11" s="213"/>
      <c r="C11" s="213"/>
      <c r="D11" s="213"/>
      <c r="E11" s="213"/>
      <c r="F11" s="213"/>
      <c r="G11" s="213"/>
      <c r="H11" s="213"/>
      <c r="I11" s="213"/>
      <c r="J11" s="213"/>
      <c r="K11" s="213"/>
      <c r="L11" s="213"/>
      <c r="M11" s="213"/>
      <c r="N11" s="214"/>
    </row>
    <row r="12" spans="1:14">
      <c r="A12" s="209" t="s">
        <v>52</v>
      </c>
      <c r="B12" s="210"/>
      <c r="C12" s="210"/>
      <c r="D12" s="210"/>
      <c r="E12" s="210"/>
      <c r="F12" s="210"/>
      <c r="G12" s="210"/>
      <c r="H12" s="210"/>
      <c r="I12" s="210"/>
      <c r="J12" s="210"/>
      <c r="K12" s="210"/>
      <c r="L12" s="210"/>
      <c r="M12" s="210"/>
      <c r="N12" s="211"/>
    </row>
    <row r="13" spans="1:14">
      <c r="A13" s="7" t="s">
        <v>53</v>
      </c>
      <c r="N13" s="9"/>
    </row>
    <row r="14" spans="1:14" ht="117" customHeight="1">
      <c r="A14" s="215" t="s">
        <v>54</v>
      </c>
      <c r="B14" s="216"/>
      <c r="C14" s="216"/>
      <c r="D14" s="216"/>
      <c r="E14" s="216"/>
      <c r="F14" s="216"/>
      <c r="G14" s="216"/>
      <c r="H14" s="216"/>
      <c r="I14" s="216"/>
      <c r="J14" s="216"/>
      <c r="K14" s="216"/>
      <c r="L14" s="216"/>
      <c r="M14" s="216"/>
      <c r="N14" s="217"/>
    </row>
    <row r="15" spans="1:14" ht="28.5" customHeight="1">
      <c r="A15" s="218" t="s">
        <v>55</v>
      </c>
      <c r="B15" s="219"/>
      <c r="C15" s="219"/>
      <c r="D15" s="219"/>
      <c r="E15" s="219"/>
      <c r="F15" s="219"/>
      <c r="G15" s="219"/>
      <c r="H15" s="219"/>
      <c r="I15" s="219"/>
      <c r="J15" s="219"/>
      <c r="K15" s="219"/>
      <c r="L15" s="219"/>
      <c r="M15" s="219"/>
      <c r="N15" s="220"/>
    </row>
    <row r="16" spans="1:14" ht="120" customHeight="1">
      <c r="A16" s="221" t="s">
        <v>56</v>
      </c>
      <c r="B16" s="222"/>
      <c r="C16" s="222"/>
      <c r="D16" s="222"/>
      <c r="E16" s="222"/>
      <c r="F16" s="222"/>
      <c r="G16" s="222"/>
      <c r="H16" s="222"/>
      <c r="I16" s="222"/>
      <c r="J16" s="222"/>
      <c r="K16" s="222"/>
      <c r="L16" s="222"/>
      <c r="M16" s="222"/>
      <c r="N16" s="223"/>
    </row>
    <row r="17" spans="1:14" ht="13.5" customHeight="1">
      <c r="A17" s="212" t="s">
        <v>57</v>
      </c>
      <c r="B17" s="213"/>
      <c r="C17" s="213"/>
      <c r="D17" s="213"/>
      <c r="E17" s="213"/>
      <c r="F17" s="213"/>
      <c r="G17" s="213"/>
      <c r="H17" s="213"/>
      <c r="I17" s="213"/>
      <c r="J17" s="213"/>
      <c r="K17" s="213"/>
      <c r="L17" s="213"/>
      <c r="M17" s="213"/>
      <c r="N17" s="214"/>
    </row>
    <row r="18" spans="1:14" ht="15" customHeight="1">
      <c r="A18" s="212" t="s">
        <v>58</v>
      </c>
      <c r="B18" s="213"/>
      <c r="C18" s="213"/>
      <c r="D18" s="213"/>
      <c r="E18" s="213"/>
      <c r="F18" s="213"/>
      <c r="G18" s="213"/>
      <c r="H18" s="213"/>
      <c r="I18" s="213"/>
      <c r="J18" s="213"/>
      <c r="K18" s="213"/>
      <c r="L18" s="213"/>
      <c r="M18" s="213"/>
      <c r="N18" s="214"/>
    </row>
    <row r="19" spans="1:14" ht="49.5" customHeight="1">
      <c r="A19" s="212" t="s">
        <v>59</v>
      </c>
      <c r="B19" s="213"/>
      <c r="C19" s="213"/>
      <c r="D19" s="213"/>
      <c r="E19" s="213"/>
      <c r="F19" s="213"/>
      <c r="G19" s="213"/>
      <c r="H19" s="213"/>
      <c r="I19" s="213"/>
      <c r="J19" s="213"/>
      <c r="K19" s="213"/>
      <c r="L19" s="213"/>
      <c r="M19" s="213"/>
      <c r="N19" s="214"/>
    </row>
    <row r="20" spans="1:14">
      <c r="A20" s="209" t="s">
        <v>60</v>
      </c>
      <c r="B20" s="210"/>
      <c r="C20" s="210"/>
      <c r="D20" s="210"/>
      <c r="E20" s="210"/>
      <c r="F20" s="210"/>
      <c r="G20" s="210"/>
      <c r="H20" s="210"/>
      <c r="I20" s="210"/>
      <c r="J20" s="210"/>
      <c r="K20" s="210"/>
      <c r="L20" s="210"/>
      <c r="M20" s="210"/>
      <c r="N20" s="211"/>
    </row>
    <row r="21" spans="1:14" ht="77.25" customHeight="1">
      <c r="A21" s="206" t="s">
        <v>61</v>
      </c>
      <c r="B21" s="207"/>
      <c r="C21" s="207"/>
      <c r="D21" s="207"/>
      <c r="E21" s="207"/>
      <c r="F21" s="207"/>
      <c r="G21" s="207"/>
      <c r="H21" s="207"/>
      <c r="I21" s="207"/>
      <c r="J21" s="207"/>
      <c r="K21" s="207"/>
      <c r="L21" s="207"/>
      <c r="M21" s="207"/>
      <c r="N21" s="208"/>
    </row>
    <row r="22" spans="1:14">
      <c r="A22" s="209" t="s">
        <v>62</v>
      </c>
      <c r="B22" s="210"/>
      <c r="C22" s="210"/>
      <c r="D22" s="210"/>
      <c r="E22" s="210"/>
      <c r="F22" s="210"/>
      <c r="G22" s="210"/>
      <c r="H22" s="210"/>
      <c r="I22" s="210"/>
      <c r="J22" s="210"/>
      <c r="K22" s="210"/>
      <c r="L22" s="210"/>
      <c r="M22" s="210"/>
      <c r="N22" s="211"/>
    </row>
    <row r="23" spans="1:14" ht="51.75" customHeight="1">
      <c r="A23" s="206" t="s">
        <v>63</v>
      </c>
      <c r="B23" s="207"/>
      <c r="C23" s="207"/>
      <c r="D23" s="207"/>
      <c r="E23" s="207"/>
      <c r="F23" s="207"/>
      <c r="G23" s="207"/>
      <c r="H23" s="207"/>
      <c r="I23" s="207"/>
      <c r="J23" s="207"/>
      <c r="K23" s="207"/>
      <c r="L23" s="207"/>
      <c r="M23" s="207"/>
      <c r="N23" s="208"/>
    </row>
    <row r="24" spans="1:14">
      <c r="A24" s="209" t="s">
        <v>64</v>
      </c>
      <c r="B24" s="210"/>
      <c r="C24" s="210"/>
      <c r="D24" s="210"/>
      <c r="E24" s="210"/>
      <c r="F24" s="210"/>
      <c r="G24" s="210"/>
      <c r="H24" s="210"/>
      <c r="I24" s="210"/>
      <c r="J24" s="210"/>
      <c r="K24" s="210"/>
      <c r="L24" s="210"/>
      <c r="M24" s="210"/>
      <c r="N24" s="211"/>
    </row>
    <row r="25" spans="1:14" ht="14.25" customHeight="1">
      <c r="A25" s="206" t="s">
        <v>65</v>
      </c>
      <c r="B25" s="207"/>
      <c r="C25" s="207"/>
      <c r="D25" s="207"/>
      <c r="E25" s="207"/>
      <c r="F25" s="207"/>
      <c r="G25" s="207"/>
      <c r="H25" s="207"/>
      <c r="I25" s="207"/>
      <c r="J25" s="207"/>
      <c r="K25" s="207"/>
      <c r="L25" s="207"/>
      <c r="M25" s="207"/>
      <c r="N25" s="208"/>
    </row>
    <row r="26" spans="1:14">
      <c r="A26" s="209" t="s">
        <v>66</v>
      </c>
      <c r="B26" s="210"/>
      <c r="C26" s="210"/>
      <c r="D26" s="210"/>
      <c r="E26" s="210"/>
      <c r="F26" s="210"/>
      <c r="G26" s="210"/>
      <c r="H26" s="210"/>
      <c r="I26" s="210"/>
      <c r="J26" s="210"/>
      <c r="K26" s="210"/>
      <c r="L26" s="210"/>
      <c r="M26" s="210"/>
      <c r="N26" s="211"/>
    </row>
    <row r="27" spans="1:14" ht="63" customHeight="1">
      <c r="A27" s="206" t="s">
        <v>67</v>
      </c>
      <c r="B27" s="207"/>
      <c r="C27" s="207"/>
      <c r="D27" s="207"/>
      <c r="E27" s="207"/>
      <c r="F27" s="207"/>
      <c r="G27" s="207"/>
      <c r="H27" s="207"/>
      <c r="I27" s="207"/>
      <c r="J27" s="207"/>
      <c r="K27" s="207"/>
      <c r="L27" s="207"/>
      <c r="M27" s="207"/>
      <c r="N27" s="208"/>
    </row>
    <row r="28" spans="1:14">
      <c r="A28" s="209" t="s">
        <v>68</v>
      </c>
      <c r="B28" s="210"/>
      <c r="C28" s="210"/>
      <c r="D28" s="210"/>
      <c r="E28" s="210"/>
      <c r="F28" s="210"/>
      <c r="G28" s="210"/>
      <c r="H28" s="210"/>
      <c r="I28" s="210"/>
      <c r="J28" s="210"/>
      <c r="K28" s="210"/>
      <c r="L28" s="210"/>
      <c r="M28" s="210"/>
      <c r="N28" s="211"/>
    </row>
    <row r="29" spans="1:14" ht="17.25" customHeight="1">
      <c r="A29" s="206" t="s">
        <v>69</v>
      </c>
      <c r="B29" s="207"/>
      <c r="C29" s="207"/>
      <c r="D29" s="207"/>
      <c r="E29" s="207"/>
      <c r="F29" s="207"/>
      <c r="G29" s="207"/>
      <c r="H29" s="207"/>
      <c r="I29" s="207"/>
      <c r="J29" s="207"/>
      <c r="K29" s="207"/>
      <c r="L29" s="207"/>
      <c r="M29" s="207"/>
      <c r="N29" s="208"/>
    </row>
    <row r="30" spans="1:14" ht="36" customHeight="1">
      <c r="A30" s="206" t="s">
        <v>70</v>
      </c>
      <c r="B30" s="207"/>
      <c r="C30" s="207"/>
      <c r="D30" s="207"/>
      <c r="E30" s="207"/>
      <c r="F30" s="207"/>
      <c r="G30" s="207"/>
      <c r="H30" s="207"/>
      <c r="I30" s="207"/>
      <c r="J30" s="207"/>
      <c r="K30" s="207"/>
      <c r="L30" s="207"/>
      <c r="M30" s="207"/>
      <c r="N30" s="208"/>
    </row>
    <row r="31" spans="1:14">
      <c r="A31" s="209" t="s">
        <v>71</v>
      </c>
      <c r="B31" s="210"/>
      <c r="C31" s="210"/>
      <c r="D31" s="210"/>
      <c r="E31" s="210"/>
      <c r="F31" s="210"/>
      <c r="G31" s="210"/>
      <c r="H31" s="210"/>
      <c r="I31" s="210"/>
      <c r="J31" s="210"/>
      <c r="K31" s="210"/>
      <c r="L31" s="210"/>
      <c r="M31" s="210"/>
      <c r="N31" s="211"/>
    </row>
    <row r="32" spans="1:14">
      <c r="A32" s="209" t="s">
        <v>72</v>
      </c>
      <c r="B32" s="210"/>
      <c r="C32" s="210"/>
      <c r="D32" s="210"/>
      <c r="E32" s="210"/>
      <c r="F32" s="210"/>
      <c r="G32" s="210"/>
      <c r="H32" s="210"/>
      <c r="I32" s="210"/>
      <c r="J32" s="210"/>
      <c r="K32" s="210"/>
      <c r="L32" s="210"/>
      <c r="M32" s="210"/>
      <c r="N32" s="211"/>
    </row>
    <row r="33" spans="1:14" ht="34.5" customHeight="1">
      <c r="A33" s="206" t="s">
        <v>73</v>
      </c>
      <c r="B33" s="207"/>
      <c r="C33" s="207"/>
      <c r="D33" s="207"/>
      <c r="E33" s="207"/>
      <c r="F33" s="207"/>
      <c r="G33" s="207"/>
      <c r="H33" s="207"/>
      <c r="I33" s="207"/>
      <c r="J33" s="207"/>
      <c r="K33" s="207"/>
      <c r="L33" s="207"/>
      <c r="M33" s="207"/>
      <c r="N33" s="208"/>
    </row>
  </sheetData>
  <mergeCells count="30">
    <mergeCell ref="A2:N2"/>
    <mergeCell ref="A3:N3"/>
    <mergeCell ref="B4:N4"/>
    <mergeCell ref="A5:N5"/>
    <mergeCell ref="A6:N6"/>
    <mergeCell ref="A8:N8"/>
    <mergeCell ref="A9:N9"/>
    <mergeCell ref="A10:N10"/>
    <mergeCell ref="A11:N11"/>
    <mergeCell ref="A12:N12"/>
    <mergeCell ref="A14:N14"/>
    <mergeCell ref="A15:N15"/>
    <mergeCell ref="A16:N16"/>
    <mergeCell ref="A17:N17"/>
    <mergeCell ref="A18:N18"/>
    <mergeCell ref="A19:N19"/>
    <mergeCell ref="A20:N20"/>
    <mergeCell ref="A21:N21"/>
    <mergeCell ref="A22:N22"/>
    <mergeCell ref="A23:N23"/>
    <mergeCell ref="A24:N24"/>
    <mergeCell ref="A25:N25"/>
    <mergeCell ref="A26:N26"/>
    <mergeCell ref="A27:N27"/>
    <mergeCell ref="A28:N28"/>
    <mergeCell ref="A29:N29"/>
    <mergeCell ref="A30:N30"/>
    <mergeCell ref="A31:N31"/>
    <mergeCell ref="A32:N32"/>
    <mergeCell ref="A33:N3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9"/>
  <sheetViews>
    <sheetView tabSelected="1" topLeftCell="A113" zoomScale="90" zoomScaleNormal="90" workbookViewId="0">
      <selection activeCell="F72" sqref="F72"/>
    </sheetView>
  </sheetViews>
  <sheetFormatPr defaultColWidth="9.140625" defaultRowHeight="15"/>
  <cols>
    <col min="1" max="1" width="6.28515625" style="33" customWidth="1"/>
    <col min="2" max="2" width="45.5703125" style="26" customWidth="1"/>
    <col min="3" max="3" width="9.28515625" style="26" customWidth="1"/>
    <col min="4" max="5" width="9.85546875" style="26" customWidth="1"/>
    <col min="6" max="6" width="12.42578125" style="26" customWidth="1"/>
    <col min="7" max="7" width="57.28515625" style="26" customWidth="1"/>
    <col min="8" max="8" width="9.140625" style="26" customWidth="1"/>
    <col min="9" max="9" width="9.5703125" style="26" customWidth="1"/>
    <col min="10" max="10" width="10.7109375" style="26" customWidth="1"/>
    <col min="11" max="11" width="13.140625" style="26" customWidth="1"/>
    <col min="12" max="12" width="9.140625" style="26"/>
    <col min="13" max="13" width="10" style="26" bestFit="1" customWidth="1"/>
    <col min="14" max="16384" width="9.140625" style="26"/>
  </cols>
  <sheetData>
    <row r="1" spans="1:12">
      <c r="A1" s="232"/>
      <c r="B1" s="232"/>
      <c r="C1" s="85"/>
      <c r="D1" s="85"/>
      <c r="E1" s="176"/>
      <c r="F1" s="176"/>
      <c r="G1" s="233"/>
      <c r="H1" s="233"/>
      <c r="I1" s="233"/>
      <c r="J1" s="86"/>
      <c r="K1" s="86"/>
    </row>
    <row r="2" spans="1:12">
      <c r="A2" s="232"/>
      <c r="B2" s="232"/>
      <c r="C2" s="85"/>
      <c r="D2" s="85"/>
      <c r="E2" s="176"/>
      <c r="F2" s="176"/>
      <c r="G2" s="85"/>
      <c r="H2" s="85"/>
      <c r="I2" s="86"/>
      <c r="J2" s="86"/>
      <c r="K2" s="86"/>
    </row>
    <row r="3" spans="1:12">
      <c r="A3" s="231"/>
      <c r="B3" s="231"/>
      <c r="C3" s="231"/>
      <c r="D3" s="231"/>
      <c r="E3" s="231"/>
      <c r="F3" s="231"/>
      <c r="G3" s="231"/>
      <c r="H3" s="231"/>
      <c r="I3" s="231"/>
      <c r="J3" s="231"/>
      <c r="K3" s="87"/>
    </row>
    <row r="4" spans="1:12">
      <c r="A4" s="231" t="s">
        <v>246</v>
      </c>
      <c r="B4" s="231"/>
      <c r="C4" s="231"/>
      <c r="D4" s="231"/>
      <c r="E4" s="231"/>
      <c r="F4" s="231"/>
      <c r="G4" s="231"/>
      <c r="H4" s="231"/>
      <c r="I4" s="231"/>
    </row>
    <row r="5" spans="1:12">
      <c r="A5" s="234" t="s">
        <v>225</v>
      </c>
      <c r="B5" s="234"/>
      <c r="C5" s="234"/>
      <c r="D5" s="234"/>
      <c r="E5" s="234"/>
      <c r="F5" s="234"/>
      <c r="G5" s="234"/>
      <c r="H5" s="234"/>
      <c r="I5" s="234"/>
      <c r="J5" s="234"/>
      <c r="K5" s="234"/>
    </row>
    <row r="6" spans="1:12">
      <c r="A6" s="234"/>
      <c r="B6" s="234"/>
      <c r="C6" s="234"/>
      <c r="D6" s="234"/>
      <c r="E6" s="234"/>
      <c r="F6" s="234"/>
      <c r="G6" s="234"/>
      <c r="H6" s="234"/>
      <c r="I6" s="234"/>
      <c r="J6" s="234"/>
      <c r="K6" s="234"/>
    </row>
    <row r="7" spans="1:12" s="54" customFormat="1" ht="86.25">
      <c r="A7" s="48" t="s">
        <v>74</v>
      </c>
      <c r="B7" s="49" t="s">
        <v>75</v>
      </c>
      <c r="C7" s="50" t="s">
        <v>76</v>
      </c>
      <c r="D7" s="51" t="s">
        <v>140</v>
      </c>
      <c r="E7" s="51" t="s">
        <v>145</v>
      </c>
      <c r="F7" s="51" t="s">
        <v>146</v>
      </c>
      <c r="G7" s="50" t="s">
        <v>77</v>
      </c>
      <c r="H7" s="50" t="s">
        <v>78</v>
      </c>
      <c r="I7" s="51" t="s">
        <v>79</v>
      </c>
      <c r="J7" s="51" t="s">
        <v>147</v>
      </c>
      <c r="K7" s="51" t="s">
        <v>148</v>
      </c>
    </row>
    <row r="8" spans="1:12" s="54" customFormat="1" ht="15.75">
      <c r="A8" s="32"/>
      <c r="B8" s="30" t="s">
        <v>80</v>
      </c>
      <c r="C8" s="22"/>
      <c r="D8" s="23"/>
      <c r="E8" s="23"/>
      <c r="F8" s="23"/>
      <c r="G8" s="22"/>
      <c r="H8" s="22"/>
      <c r="I8" s="24"/>
      <c r="J8" s="24"/>
      <c r="K8" s="24"/>
    </row>
    <row r="9" spans="1:12" s="54" customFormat="1" ht="25.5">
      <c r="A9" s="52">
        <v>1</v>
      </c>
      <c r="B9" s="133" t="s">
        <v>188</v>
      </c>
      <c r="C9" s="119" t="s">
        <v>87</v>
      </c>
      <c r="D9" s="112">
        <v>56.39</v>
      </c>
      <c r="E9" s="112">
        <v>210.79999999999998</v>
      </c>
      <c r="F9" s="112">
        <f>D9*E9</f>
        <v>11887.011999999999</v>
      </c>
      <c r="G9" s="141" t="s">
        <v>164</v>
      </c>
      <c r="H9" s="141" t="s">
        <v>83</v>
      </c>
      <c r="I9" s="130">
        <f>D9*0.1</f>
        <v>5.6390000000000002</v>
      </c>
      <c r="J9" s="130">
        <v>33.58</v>
      </c>
      <c r="K9" s="103">
        <f t="shared" ref="K9:K12" si="0">J9*I9</f>
        <v>189.35762</v>
      </c>
    </row>
    <row r="10" spans="1:12" s="54" customFormat="1">
      <c r="A10" s="52">
        <v>2</v>
      </c>
      <c r="B10" s="116"/>
      <c r="C10" s="100"/>
      <c r="D10" s="107"/>
      <c r="E10" s="112"/>
      <c r="F10" s="112"/>
      <c r="G10" s="141" t="s">
        <v>190</v>
      </c>
      <c r="H10" s="141" t="s">
        <v>88</v>
      </c>
      <c r="I10" s="130">
        <f>D9*1.05</f>
        <v>59.209500000000006</v>
      </c>
      <c r="J10" s="130">
        <v>386.67</v>
      </c>
      <c r="K10" s="130">
        <f t="shared" si="0"/>
        <v>22894.537365000004</v>
      </c>
    </row>
    <row r="11" spans="1:12" s="54" customFormat="1">
      <c r="A11" s="52">
        <v>3</v>
      </c>
      <c r="B11" s="116"/>
      <c r="C11" s="100"/>
      <c r="D11" s="107"/>
      <c r="E11" s="112"/>
      <c r="F11" s="112"/>
      <c r="G11" s="141" t="s">
        <v>255</v>
      </c>
      <c r="H11" s="141" t="s">
        <v>82</v>
      </c>
      <c r="I11" s="130">
        <f>D9*6</f>
        <v>338.34000000000003</v>
      </c>
      <c r="J11" s="130">
        <v>4.7300000000000004</v>
      </c>
      <c r="K11" s="130">
        <f t="shared" si="0"/>
        <v>1600.3482000000004</v>
      </c>
      <c r="L11" s="163"/>
    </row>
    <row r="12" spans="1:12" s="54" customFormat="1">
      <c r="A12" s="52">
        <v>4</v>
      </c>
      <c r="B12" s="116"/>
      <c r="C12" s="100"/>
      <c r="D12" s="107"/>
      <c r="E12" s="112"/>
      <c r="F12" s="112"/>
      <c r="G12" s="141" t="s">
        <v>189</v>
      </c>
      <c r="H12" s="141" t="s">
        <v>82</v>
      </c>
      <c r="I12" s="130">
        <f>D9*0.3</f>
        <v>16.916999999999998</v>
      </c>
      <c r="J12" s="130">
        <v>100</v>
      </c>
      <c r="K12" s="130">
        <f t="shared" si="0"/>
        <v>1691.6999999999998</v>
      </c>
    </row>
    <row r="13" spans="1:12" s="54" customFormat="1">
      <c r="A13" s="52">
        <v>5</v>
      </c>
      <c r="B13" s="125" t="s">
        <v>138</v>
      </c>
      <c r="C13" s="126" t="s">
        <v>89</v>
      </c>
      <c r="D13" s="83">
        <v>26</v>
      </c>
      <c r="E13" s="112">
        <v>42.5</v>
      </c>
      <c r="F13" s="112">
        <f t="shared" ref="F13:F69" si="1">D13*E13</f>
        <v>1105</v>
      </c>
      <c r="G13" s="141" t="s">
        <v>255</v>
      </c>
      <c r="H13" s="141" t="s">
        <v>82</v>
      </c>
      <c r="I13" s="130">
        <f>D13*0.5*6.3</f>
        <v>81.899999999999991</v>
      </c>
      <c r="J13" s="130">
        <v>4.7300000000000004</v>
      </c>
      <c r="K13" s="130">
        <f t="shared" ref="K13:K15" si="2">J13*I13</f>
        <v>387.387</v>
      </c>
    </row>
    <row r="14" spans="1:12" s="54" customFormat="1">
      <c r="A14" s="52">
        <v>6</v>
      </c>
      <c r="B14" s="125" t="s">
        <v>239</v>
      </c>
      <c r="C14" s="126" t="s">
        <v>89</v>
      </c>
      <c r="D14" s="83">
        <v>115</v>
      </c>
      <c r="E14" s="112">
        <v>68</v>
      </c>
      <c r="F14" s="112">
        <f t="shared" si="1"/>
        <v>7820</v>
      </c>
      <c r="G14" s="171" t="s">
        <v>238</v>
      </c>
      <c r="H14" s="141" t="s">
        <v>81</v>
      </c>
      <c r="I14" s="170">
        <v>55</v>
      </c>
      <c r="J14" s="130">
        <v>361.17</v>
      </c>
      <c r="K14" s="103">
        <f t="shared" si="2"/>
        <v>19864.350000000002</v>
      </c>
    </row>
    <row r="15" spans="1:12" s="152" customFormat="1" ht="15.75" customHeight="1">
      <c r="A15" s="52">
        <v>7</v>
      </c>
      <c r="B15" s="153"/>
      <c r="C15" s="154"/>
      <c r="D15" s="155"/>
      <c r="E15" s="112"/>
      <c r="F15" s="112"/>
      <c r="G15" s="141" t="s">
        <v>241</v>
      </c>
      <c r="H15" s="96" t="s">
        <v>81</v>
      </c>
      <c r="I15" s="172">
        <v>1</v>
      </c>
      <c r="J15" s="112">
        <v>5000</v>
      </c>
      <c r="K15" s="103">
        <f t="shared" si="2"/>
        <v>5000</v>
      </c>
    </row>
    <row r="16" spans="1:12" s="54" customFormat="1" ht="36" customHeight="1">
      <c r="A16" s="52">
        <v>8</v>
      </c>
      <c r="B16" s="125" t="s">
        <v>233</v>
      </c>
      <c r="C16" s="126" t="s">
        <v>87</v>
      </c>
      <c r="D16" s="83">
        <v>12.39</v>
      </c>
      <c r="E16" s="112">
        <v>175.95</v>
      </c>
      <c r="F16" s="112">
        <f t="shared" si="1"/>
        <v>2180.0205000000001</v>
      </c>
      <c r="G16" s="164" t="s">
        <v>193</v>
      </c>
      <c r="H16" s="164" t="s">
        <v>187</v>
      </c>
      <c r="I16" s="168">
        <f>D16*2.1</f>
        <v>26.019000000000002</v>
      </c>
      <c r="J16" s="167">
        <v>97.48</v>
      </c>
      <c r="K16" s="168">
        <f t="shared" ref="K16:K23" si="3">J16*I16</f>
        <v>2536.3321200000005</v>
      </c>
    </row>
    <row r="17" spans="1:11" s="54" customFormat="1">
      <c r="A17" s="52">
        <v>9</v>
      </c>
      <c r="B17" s="125"/>
      <c r="C17" s="126"/>
      <c r="D17" s="83"/>
      <c r="E17" s="112"/>
      <c r="F17" s="112"/>
      <c r="G17" s="164" t="s">
        <v>195</v>
      </c>
      <c r="H17" s="164" t="s">
        <v>81</v>
      </c>
      <c r="I17" s="168">
        <v>6</v>
      </c>
      <c r="J17" s="167">
        <v>183.33</v>
      </c>
      <c r="K17" s="168">
        <f t="shared" si="3"/>
        <v>1099.98</v>
      </c>
    </row>
    <row r="18" spans="1:11" s="54" customFormat="1">
      <c r="A18" s="52">
        <v>10</v>
      </c>
      <c r="B18" s="125"/>
      <c r="C18" s="126"/>
      <c r="D18" s="83"/>
      <c r="E18" s="112"/>
      <c r="F18" s="112"/>
      <c r="G18" s="164" t="s">
        <v>194</v>
      </c>
      <c r="H18" s="164" t="s">
        <v>81</v>
      </c>
      <c r="I18" s="168">
        <v>8</v>
      </c>
      <c r="J18" s="167">
        <v>162.5</v>
      </c>
      <c r="K18" s="168">
        <f t="shared" si="3"/>
        <v>1300</v>
      </c>
    </row>
    <row r="19" spans="1:11" s="54" customFormat="1">
      <c r="A19" s="52">
        <v>11</v>
      </c>
      <c r="B19" s="125"/>
      <c r="C19" s="126"/>
      <c r="D19" s="83"/>
      <c r="E19" s="112"/>
      <c r="F19" s="112"/>
      <c r="G19" s="164" t="s">
        <v>191</v>
      </c>
      <c r="H19" s="164" t="s">
        <v>185</v>
      </c>
      <c r="I19" s="168">
        <v>1.5</v>
      </c>
      <c r="J19" s="167">
        <v>69.5</v>
      </c>
      <c r="K19" s="168">
        <f t="shared" si="3"/>
        <v>104.25</v>
      </c>
    </row>
    <row r="20" spans="1:11" s="54" customFormat="1">
      <c r="A20" s="52">
        <v>12</v>
      </c>
      <c r="B20" s="125"/>
      <c r="C20" s="126"/>
      <c r="D20" s="83"/>
      <c r="E20" s="112"/>
      <c r="F20" s="112"/>
      <c r="G20" s="164" t="s">
        <v>192</v>
      </c>
      <c r="H20" s="164" t="s">
        <v>81</v>
      </c>
      <c r="I20" s="168">
        <v>50</v>
      </c>
      <c r="J20" s="167">
        <v>0.6</v>
      </c>
      <c r="K20" s="168">
        <f t="shared" si="3"/>
        <v>30</v>
      </c>
    </row>
    <row r="21" spans="1:11" s="54" customFormat="1" ht="14.25" customHeight="1">
      <c r="A21" s="52">
        <v>13</v>
      </c>
      <c r="B21" s="125"/>
      <c r="C21" s="126"/>
      <c r="D21" s="83"/>
      <c r="E21" s="112"/>
      <c r="F21" s="112"/>
      <c r="G21" s="165" t="s">
        <v>196</v>
      </c>
      <c r="H21" s="164" t="s">
        <v>82</v>
      </c>
      <c r="I21" s="168">
        <f>D16*0.8</f>
        <v>9.9120000000000008</v>
      </c>
      <c r="J21" s="167">
        <v>14.7</v>
      </c>
      <c r="K21" s="168">
        <f t="shared" si="3"/>
        <v>145.7064</v>
      </c>
    </row>
    <row r="22" spans="1:11" s="54" customFormat="1">
      <c r="A22" s="52">
        <v>14</v>
      </c>
      <c r="B22" s="125"/>
      <c r="C22" s="126"/>
      <c r="D22" s="83"/>
      <c r="E22" s="112"/>
      <c r="F22" s="112"/>
      <c r="G22" s="164" t="s">
        <v>197</v>
      </c>
      <c r="H22" s="164" t="s">
        <v>81</v>
      </c>
      <c r="I22" s="168">
        <v>1</v>
      </c>
      <c r="J22" s="167">
        <v>20.83</v>
      </c>
      <c r="K22" s="168">
        <f t="shared" si="3"/>
        <v>20.83</v>
      </c>
    </row>
    <row r="23" spans="1:11" s="54" customFormat="1">
      <c r="A23" s="52">
        <v>15</v>
      </c>
      <c r="B23" s="125" t="s">
        <v>229</v>
      </c>
      <c r="C23" s="126" t="s">
        <v>230</v>
      </c>
      <c r="D23" s="83">
        <v>10.199999999999999</v>
      </c>
      <c r="E23" s="112">
        <v>18.7</v>
      </c>
      <c r="F23" s="112">
        <f t="shared" si="1"/>
        <v>190.73999999999998</v>
      </c>
      <c r="G23" s="164" t="s">
        <v>231</v>
      </c>
      <c r="H23" s="164" t="s">
        <v>81</v>
      </c>
      <c r="I23" s="168">
        <v>4</v>
      </c>
      <c r="J23" s="167">
        <v>55.83</v>
      </c>
      <c r="K23" s="168">
        <f t="shared" si="3"/>
        <v>223.32</v>
      </c>
    </row>
    <row r="24" spans="1:11" s="54" customFormat="1">
      <c r="A24" s="52">
        <v>16</v>
      </c>
      <c r="B24" s="125"/>
      <c r="C24" s="126"/>
      <c r="D24" s="83"/>
      <c r="E24" s="112"/>
      <c r="F24" s="112"/>
      <c r="G24" s="129" t="s">
        <v>166</v>
      </c>
      <c r="H24" s="102" t="s">
        <v>82</v>
      </c>
      <c r="I24" s="102">
        <f>D23*0.2</f>
        <v>2.04</v>
      </c>
      <c r="J24" s="130">
        <v>5.5</v>
      </c>
      <c r="K24" s="103">
        <f>J24*I24</f>
        <v>11.22</v>
      </c>
    </row>
    <row r="25" spans="1:11" s="54" customFormat="1">
      <c r="A25" s="52">
        <v>17</v>
      </c>
      <c r="B25" s="125" t="s">
        <v>232</v>
      </c>
      <c r="C25" s="126" t="s">
        <v>230</v>
      </c>
      <c r="D25" s="83">
        <v>60</v>
      </c>
      <c r="E25" s="112">
        <v>21.25</v>
      </c>
      <c r="F25" s="112">
        <f t="shared" si="1"/>
        <v>1275</v>
      </c>
      <c r="G25" s="164" t="s">
        <v>197</v>
      </c>
      <c r="H25" s="164" t="s">
        <v>81</v>
      </c>
      <c r="I25" s="168">
        <v>3</v>
      </c>
      <c r="J25" s="167">
        <v>20.83</v>
      </c>
      <c r="K25" s="168">
        <f t="shared" ref="K25" si="4">J25*I25</f>
        <v>62.489999999999995</v>
      </c>
    </row>
    <row r="26" spans="1:11" s="54" customFormat="1" ht="39" customHeight="1">
      <c r="A26" s="52">
        <v>18</v>
      </c>
      <c r="B26" s="140" t="s">
        <v>149</v>
      </c>
      <c r="C26" s="143" t="s">
        <v>88</v>
      </c>
      <c r="D26" s="102">
        <f>D16*2+71.2</f>
        <v>95.98</v>
      </c>
      <c r="E26" s="112">
        <v>102</v>
      </c>
      <c r="F26" s="112">
        <f t="shared" si="1"/>
        <v>9789.9600000000009</v>
      </c>
      <c r="G26" s="129" t="s">
        <v>163</v>
      </c>
      <c r="H26" s="102" t="s">
        <v>83</v>
      </c>
      <c r="I26" s="102">
        <f>D26*0.1+D27*0.11*0.1</f>
        <v>9.73</v>
      </c>
      <c r="J26" s="130">
        <v>33.58</v>
      </c>
      <c r="K26" s="103">
        <f t="shared" ref="K26:K43" si="5">J26*I26</f>
        <v>326.73340000000002</v>
      </c>
    </row>
    <row r="27" spans="1:11" s="54" customFormat="1" ht="39" customHeight="1">
      <c r="A27" s="52">
        <v>19</v>
      </c>
      <c r="B27" s="140" t="s">
        <v>208</v>
      </c>
      <c r="C27" s="143" t="s">
        <v>89</v>
      </c>
      <c r="D27" s="102">
        <v>12</v>
      </c>
      <c r="E27" s="112">
        <v>65.45</v>
      </c>
      <c r="F27" s="112">
        <f t="shared" si="1"/>
        <v>785.40000000000009</v>
      </c>
      <c r="G27" s="129" t="s">
        <v>166</v>
      </c>
      <c r="H27" s="102" t="s">
        <v>82</v>
      </c>
      <c r="I27" s="102">
        <f>D26*2.4+D27*0.11*2.4</f>
        <v>233.52</v>
      </c>
      <c r="J27" s="130">
        <v>5.5</v>
      </c>
      <c r="K27" s="103">
        <f>J27*I27</f>
        <v>1284.3600000000001</v>
      </c>
    </row>
    <row r="28" spans="1:11" s="54" customFormat="1" ht="39" customHeight="1">
      <c r="A28" s="52">
        <v>20</v>
      </c>
      <c r="B28" s="140"/>
      <c r="C28" s="143"/>
      <c r="D28" s="102"/>
      <c r="E28" s="112"/>
      <c r="F28" s="112"/>
      <c r="G28" s="128" t="s">
        <v>167</v>
      </c>
      <c r="H28" s="97" t="s">
        <v>82</v>
      </c>
      <c r="I28" s="111">
        <f>D26*1*+D27*0.11*1</f>
        <v>126.6936</v>
      </c>
      <c r="J28" s="102">
        <v>9.42</v>
      </c>
      <c r="K28" s="103">
        <f t="shared" ref="K28:K31" si="6">J28*I28</f>
        <v>1193.453712</v>
      </c>
    </row>
    <row r="29" spans="1:11" s="54" customFormat="1" ht="39" customHeight="1">
      <c r="A29" s="52">
        <v>21</v>
      </c>
      <c r="B29" s="140" t="s">
        <v>234</v>
      </c>
      <c r="C29" s="143" t="s">
        <v>89</v>
      </c>
      <c r="D29" s="102">
        <v>4.9000000000000004</v>
      </c>
      <c r="E29" s="112">
        <v>58.65</v>
      </c>
      <c r="F29" s="112">
        <f t="shared" si="1"/>
        <v>287.38499999999999</v>
      </c>
      <c r="G29" s="164" t="s">
        <v>195</v>
      </c>
      <c r="H29" s="164" t="s">
        <v>81</v>
      </c>
      <c r="I29" s="168">
        <v>2</v>
      </c>
      <c r="J29" s="167">
        <v>183.33</v>
      </c>
      <c r="K29" s="168">
        <f t="shared" si="6"/>
        <v>366.66</v>
      </c>
    </row>
    <row r="30" spans="1:11" s="54" customFormat="1">
      <c r="A30" s="52">
        <v>22</v>
      </c>
      <c r="B30" s="139" t="s">
        <v>228</v>
      </c>
      <c r="C30" s="131" t="s">
        <v>81</v>
      </c>
      <c r="D30" s="130">
        <v>1</v>
      </c>
      <c r="E30" s="112">
        <v>589.9</v>
      </c>
      <c r="F30" s="112">
        <f t="shared" si="1"/>
        <v>589.9</v>
      </c>
      <c r="G30" s="96" t="s">
        <v>207</v>
      </c>
      <c r="H30" s="97" t="s">
        <v>81</v>
      </c>
      <c r="I30" s="98">
        <v>1</v>
      </c>
      <c r="J30" s="98">
        <v>5500</v>
      </c>
      <c r="K30" s="111">
        <f t="shared" si="6"/>
        <v>5500</v>
      </c>
    </row>
    <row r="31" spans="1:11" s="54" customFormat="1">
      <c r="A31" s="52">
        <v>23</v>
      </c>
      <c r="B31" s="139"/>
      <c r="C31" s="131"/>
      <c r="D31" s="130"/>
      <c r="E31" s="112"/>
      <c r="F31" s="112"/>
      <c r="G31" s="128" t="s">
        <v>206</v>
      </c>
      <c r="H31" s="97" t="s">
        <v>81</v>
      </c>
      <c r="I31" s="173">
        <v>1</v>
      </c>
      <c r="J31" s="174">
        <v>175</v>
      </c>
      <c r="K31" s="111">
        <f t="shared" si="6"/>
        <v>175</v>
      </c>
    </row>
    <row r="32" spans="1:11" s="54" customFormat="1">
      <c r="A32" s="52">
        <v>24</v>
      </c>
      <c r="B32" s="99" t="s">
        <v>198</v>
      </c>
      <c r="C32" s="143" t="s">
        <v>88</v>
      </c>
      <c r="D32" s="102">
        <f>D26-D34</f>
        <v>86.18</v>
      </c>
      <c r="E32" s="112">
        <v>51</v>
      </c>
      <c r="F32" s="112">
        <f t="shared" si="1"/>
        <v>4395.18</v>
      </c>
      <c r="G32" s="129" t="s">
        <v>164</v>
      </c>
      <c r="H32" s="102" t="s">
        <v>83</v>
      </c>
      <c r="I32" s="102">
        <f>D32*0.1+D33*0.1*0.1</f>
        <v>8.7200000000000006</v>
      </c>
      <c r="J32" s="130">
        <v>33.58</v>
      </c>
      <c r="K32" s="103">
        <f t="shared" si="5"/>
        <v>292.81760000000003</v>
      </c>
    </row>
    <row r="33" spans="1:12" s="54" customFormat="1">
      <c r="A33" s="52">
        <v>25</v>
      </c>
      <c r="B33" s="99" t="s">
        <v>235</v>
      </c>
      <c r="C33" s="143" t="s">
        <v>89</v>
      </c>
      <c r="D33" s="102">
        <v>10.199999999999999</v>
      </c>
      <c r="E33" s="112">
        <v>58.65</v>
      </c>
      <c r="F33" s="112">
        <f t="shared" si="1"/>
        <v>598.2299999999999</v>
      </c>
      <c r="G33" s="142" t="s">
        <v>199</v>
      </c>
      <c r="H33" s="102" t="s">
        <v>83</v>
      </c>
      <c r="I33" s="102">
        <f>(D32+D33*0.3)/7*2</f>
        <v>25.497142857142858</v>
      </c>
      <c r="J33" s="130">
        <v>300</v>
      </c>
      <c r="K33" s="103">
        <f t="shared" si="5"/>
        <v>7649.1428571428578</v>
      </c>
    </row>
    <row r="34" spans="1:12" s="54" customFormat="1">
      <c r="A34" s="52">
        <v>26</v>
      </c>
      <c r="B34" s="99" t="s">
        <v>176</v>
      </c>
      <c r="C34" s="143" t="s">
        <v>88</v>
      </c>
      <c r="D34" s="102">
        <v>9.8000000000000007</v>
      </c>
      <c r="E34" s="112">
        <v>51</v>
      </c>
      <c r="F34" s="112">
        <f t="shared" si="1"/>
        <v>499.8</v>
      </c>
      <c r="G34" s="142" t="s">
        <v>164</v>
      </c>
      <c r="H34" s="102" t="s">
        <v>83</v>
      </c>
      <c r="I34" s="102">
        <f>D34*0.1</f>
        <v>0.98000000000000009</v>
      </c>
      <c r="J34" s="130">
        <v>33.58</v>
      </c>
      <c r="K34" s="103">
        <f t="shared" si="5"/>
        <v>32.9084</v>
      </c>
      <c r="L34" s="152"/>
    </row>
    <row r="35" spans="1:12" s="54" customFormat="1">
      <c r="A35" s="52">
        <v>27</v>
      </c>
      <c r="B35" s="116"/>
      <c r="C35" s="100"/>
      <c r="D35" s="107"/>
      <c r="E35" s="112"/>
      <c r="F35" s="112"/>
      <c r="G35" s="142" t="s">
        <v>160</v>
      </c>
      <c r="H35" s="143" t="s">
        <v>83</v>
      </c>
      <c r="I35" s="102">
        <f>D34/7*2</f>
        <v>2.8000000000000003</v>
      </c>
      <c r="J35" s="102">
        <v>550</v>
      </c>
      <c r="K35" s="103">
        <f t="shared" si="5"/>
        <v>1540.0000000000002</v>
      </c>
      <c r="L35" s="152"/>
    </row>
    <row r="36" spans="1:12" s="54" customFormat="1">
      <c r="A36" s="52">
        <v>28</v>
      </c>
      <c r="B36" s="116" t="s">
        <v>240</v>
      </c>
      <c r="C36" s="100" t="s">
        <v>89</v>
      </c>
      <c r="D36" s="107">
        <v>34</v>
      </c>
      <c r="E36" s="112">
        <v>58.65</v>
      </c>
      <c r="F36" s="112">
        <f t="shared" si="1"/>
        <v>1994.1</v>
      </c>
      <c r="G36" s="142" t="s">
        <v>247</v>
      </c>
      <c r="H36" s="143" t="s">
        <v>187</v>
      </c>
      <c r="I36" s="102">
        <f>D36*0.3</f>
        <v>10.199999999999999</v>
      </c>
      <c r="J36" s="102">
        <v>250</v>
      </c>
      <c r="K36" s="103">
        <f t="shared" si="5"/>
        <v>2550</v>
      </c>
      <c r="L36" s="152"/>
    </row>
    <row r="37" spans="1:12" s="54" customFormat="1">
      <c r="A37" s="52">
        <v>29</v>
      </c>
      <c r="B37" s="116" t="s">
        <v>181</v>
      </c>
      <c r="C37" s="100" t="s">
        <v>89</v>
      </c>
      <c r="D37" s="107">
        <v>17.8</v>
      </c>
      <c r="E37" s="112">
        <v>28.9</v>
      </c>
      <c r="F37" s="112">
        <f t="shared" si="1"/>
        <v>514.41999999999996</v>
      </c>
      <c r="G37" s="96" t="s">
        <v>200</v>
      </c>
      <c r="H37" s="97" t="s">
        <v>182</v>
      </c>
      <c r="I37" s="111">
        <v>20</v>
      </c>
      <c r="J37" s="111">
        <v>21.33</v>
      </c>
      <c r="K37" s="103">
        <f t="shared" si="5"/>
        <v>426.59999999999997</v>
      </c>
      <c r="L37" s="152"/>
    </row>
    <row r="38" spans="1:12" s="54" customFormat="1">
      <c r="A38" s="52">
        <v>30</v>
      </c>
      <c r="B38" s="116"/>
      <c r="C38" s="100"/>
      <c r="D38" s="107"/>
      <c r="E38" s="112"/>
      <c r="F38" s="112"/>
      <c r="G38" s="96" t="s">
        <v>201</v>
      </c>
      <c r="H38" s="97" t="s">
        <v>183</v>
      </c>
      <c r="I38" s="111">
        <v>8</v>
      </c>
      <c r="J38" s="111">
        <v>18.3</v>
      </c>
      <c r="K38" s="103">
        <f t="shared" si="5"/>
        <v>146.4</v>
      </c>
      <c r="L38" s="152"/>
    </row>
    <row r="39" spans="1:12" s="54" customFormat="1">
      <c r="A39" s="52">
        <v>31</v>
      </c>
      <c r="B39" s="116"/>
      <c r="C39" s="100"/>
      <c r="D39" s="107"/>
      <c r="E39" s="112"/>
      <c r="F39" s="112"/>
      <c r="G39" s="96" t="s">
        <v>202</v>
      </c>
      <c r="H39" s="97" t="s">
        <v>183</v>
      </c>
      <c r="I39" s="111">
        <v>2</v>
      </c>
      <c r="J39" s="111">
        <v>18.3</v>
      </c>
      <c r="K39" s="103">
        <f t="shared" si="5"/>
        <v>36.6</v>
      </c>
      <c r="L39" s="152"/>
    </row>
    <row r="40" spans="1:12" s="54" customFormat="1">
      <c r="A40" s="52">
        <v>32</v>
      </c>
      <c r="B40" s="116"/>
      <c r="C40" s="100"/>
      <c r="D40" s="107"/>
      <c r="E40" s="112"/>
      <c r="F40" s="112"/>
      <c r="G40" s="96" t="s">
        <v>203</v>
      </c>
      <c r="H40" s="97" t="s">
        <v>183</v>
      </c>
      <c r="I40" s="111">
        <v>1</v>
      </c>
      <c r="J40" s="111">
        <v>18.3</v>
      </c>
      <c r="K40" s="103">
        <f t="shared" si="5"/>
        <v>18.3</v>
      </c>
      <c r="L40" s="152"/>
    </row>
    <row r="41" spans="1:12" s="54" customFormat="1">
      <c r="A41" s="52">
        <v>33</v>
      </c>
      <c r="B41" s="116"/>
      <c r="C41" s="100"/>
      <c r="D41" s="107"/>
      <c r="E41" s="112"/>
      <c r="F41" s="112"/>
      <c r="G41" s="96" t="s">
        <v>204</v>
      </c>
      <c r="H41" s="97" t="s">
        <v>183</v>
      </c>
      <c r="I41" s="111">
        <v>2</v>
      </c>
      <c r="J41" s="111">
        <v>18.3</v>
      </c>
      <c r="K41" s="103">
        <f t="shared" si="5"/>
        <v>36.6</v>
      </c>
      <c r="L41" s="152"/>
    </row>
    <row r="42" spans="1:12" s="54" customFormat="1">
      <c r="A42" s="52">
        <v>34</v>
      </c>
      <c r="B42" s="116"/>
      <c r="C42" s="100"/>
      <c r="D42" s="107"/>
      <c r="E42" s="112"/>
      <c r="F42" s="112"/>
      <c r="G42" s="128" t="s">
        <v>184</v>
      </c>
      <c r="H42" s="97" t="s">
        <v>185</v>
      </c>
      <c r="I42" s="111">
        <v>1</v>
      </c>
      <c r="J42" s="111">
        <v>29.6</v>
      </c>
      <c r="K42" s="103">
        <f t="shared" si="5"/>
        <v>29.6</v>
      </c>
      <c r="L42" s="152"/>
    </row>
    <row r="43" spans="1:12" s="54" customFormat="1">
      <c r="A43" s="52">
        <v>35</v>
      </c>
      <c r="B43" s="144" t="s">
        <v>236</v>
      </c>
      <c r="C43" s="145" t="s">
        <v>81</v>
      </c>
      <c r="D43" s="175">
        <v>2</v>
      </c>
      <c r="E43" s="112">
        <v>155.54999999999998</v>
      </c>
      <c r="F43" s="112">
        <f t="shared" si="1"/>
        <v>311.09999999999997</v>
      </c>
      <c r="G43" s="164" t="s">
        <v>194</v>
      </c>
      <c r="H43" s="167" t="s">
        <v>81</v>
      </c>
      <c r="I43" s="168">
        <v>2</v>
      </c>
      <c r="J43" s="167">
        <v>162.5</v>
      </c>
      <c r="K43" s="168">
        <f t="shared" si="5"/>
        <v>325</v>
      </c>
    </row>
    <row r="44" spans="1:12" s="54" customFormat="1" ht="25.5">
      <c r="A44" s="52">
        <v>36</v>
      </c>
      <c r="B44" s="144" t="s">
        <v>205</v>
      </c>
      <c r="C44" s="145" t="s">
        <v>81</v>
      </c>
      <c r="D44" s="175">
        <v>1</v>
      </c>
      <c r="E44" s="112">
        <v>238.85</v>
      </c>
      <c r="F44" s="112">
        <f t="shared" si="1"/>
        <v>238.85</v>
      </c>
      <c r="G44" s="120" t="s">
        <v>137</v>
      </c>
      <c r="H44" s="105" t="s">
        <v>81</v>
      </c>
      <c r="I44" s="146">
        <f>D44</f>
        <v>1</v>
      </c>
      <c r="J44" s="146" t="s">
        <v>115</v>
      </c>
      <c r="K44" s="111">
        <v>0</v>
      </c>
    </row>
    <row r="45" spans="1:12" s="54" customFormat="1" ht="25.5">
      <c r="A45" s="52">
        <v>37</v>
      </c>
      <c r="B45" s="118" t="s">
        <v>114</v>
      </c>
      <c r="C45" s="119" t="s">
        <v>81</v>
      </c>
      <c r="D45" s="112">
        <v>2</v>
      </c>
      <c r="E45" s="112">
        <v>55.25</v>
      </c>
      <c r="F45" s="112">
        <f t="shared" si="1"/>
        <v>110.5</v>
      </c>
      <c r="G45" s="120" t="s">
        <v>116</v>
      </c>
      <c r="H45" s="105" t="s">
        <v>81</v>
      </c>
      <c r="I45" s="146">
        <f>D45</f>
        <v>2</v>
      </c>
      <c r="J45" s="146" t="s">
        <v>115</v>
      </c>
      <c r="K45" s="111">
        <v>0</v>
      </c>
    </row>
    <row r="46" spans="1:12" s="54" customFormat="1">
      <c r="A46" s="52">
        <v>38</v>
      </c>
      <c r="B46" s="147"/>
      <c r="C46" s="148"/>
      <c r="D46" s="111"/>
      <c r="E46" s="112"/>
      <c r="F46" s="112"/>
      <c r="G46" s="138" t="s">
        <v>136</v>
      </c>
      <c r="H46" s="102" t="s">
        <v>81</v>
      </c>
      <c r="I46" s="102">
        <f>D45*2</f>
        <v>4</v>
      </c>
      <c r="J46" s="115">
        <v>10.119999999999999</v>
      </c>
      <c r="K46" s="111">
        <f t="shared" ref="K46:K48" si="7">J46*I46</f>
        <v>40.479999999999997</v>
      </c>
    </row>
    <row r="47" spans="1:12" s="54" customFormat="1">
      <c r="A47" s="52">
        <v>39</v>
      </c>
      <c r="B47" s="133" t="s">
        <v>177</v>
      </c>
      <c r="C47" s="117" t="s">
        <v>81</v>
      </c>
      <c r="D47" s="112">
        <v>1</v>
      </c>
      <c r="E47" s="112">
        <v>80.75</v>
      </c>
      <c r="F47" s="112">
        <f t="shared" si="1"/>
        <v>80.75</v>
      </c>
      <c r="G47" s="96" t="s">
        <v>237</v>
      </c>
      <c r="H47" s="97" t="s">
        <v>81</v>
      </c>
      <c r="I47" s="98">
        <v>1</v>
      </c>
      <c r="J47" s="98">
        <v>550</v>
      </c>
      <c r="K47" s="111">
        <f t="shared" si="7"/>
        <v>550</v>
      </c>
    </row>
    <row r="48" spans="1:12" s="54" customFormat="1">
      <c r="A48" s="52">
        <v>40</v>
      </c>
      <c r="B48" s="133" t="s">
        <v>209</v>
      </c>
      <c r="C48" s="117" t="s">
        <v>81</v>
      </c>
      <c r="D48" s="112">
        <v>2</v>
      </c>
      <c r="E48" s="112">
        <v>144.5</v>
      </c>
      <c r="F48" s="112">
        <f t="shared" si="1"/>
        <v>289</v>
      </c>
      <c r="G48" s="128" t="s">
        <v>184</v>
      </c>
      <c r="H48" s="97" t="s">
        <v>81</v>
      </c>
      <c r="I48" s="111">
        <v>8</v>
      </c>
      <c r="J48" s="111">
        <v>0.28999999999999998</v>
      </c>
      <c r="K48" s="103">
        <f t="shared" si="7"/>
        <v>2.3199999999999998</v>
      </c>
    </row>
    <row r="49" spans="1:11" s="54" customFormat="1" ht="25.5">
      <c r="A49" s="52">
        <v>41</v>
      </c>
      <c r="B49" s="133" t="s">
        <v>179</v>
      </c>
      <c r="C49" s="117" t="s">
        <v>81</v>
      </c>
      <c r="D49" s="112">
        <v>1</v>
      </c>
      <c r="E49" s="112">
        <v>169.15</v>
      </c>
      <c r="F49" s="112">
        <f t="shared" si="1"/>
        <v>169.15</v>
      </c>
      <c r="G49" s="96" t="s">
        <v>178</v>
      </c>
      <c r="H49" s="97" t="s">
        <v>81</v>
      </c>
      <c r="I49" s="111">
        <f>D49</f>
        <v>1</v>
      </c>
      <c r="J49" s="146" t="s">
        <v>115</v>
      </c>
      <c r="K49" s="111">
        <v>0</v>
      </c>
    </row>
    <row r="50" spans="1:11" s="54" customFormat="1">
      <c r="A50" s="52">
        <v>42</v>
      </c>
      <c r="B50" s="133"/>
      <c r="C50" s="117"/>
      <c r="D50" s="112"/>
      <c r="E50" s="112"/>
      <c r="F50" s="112"/>
      <c r="G50" s="96" t="s">
        <v>180</v>
      </c>
      <c r="H50" s="97" t="s">
        <v>81</v>
      </c>
      <c r="I50" s="111">
        <f>4*D49</f>
        <v>4</v>
      </c>
      <c r="J50" s="115">
        <v>25</v>
      </c>
      <c r="K50" s="111">
        <f t="shared" ref="K50" si="8">I50*J50</f>
        <v>100</v>
      </c>
    </row>
    <row r="51" spans="1:11" s="54" customFormat="1" ht="26.25">
      <c r="A51" s="52">
        <v>43</v>
      </c>
      <c r="B51" s="28" t="s">
        <v>92</v>
      </c>
      <c r="C51" s="46"/>
      <c r="D51" s="36"/>
      <c r="E51" s="112"/>
      <c r="F51" s="36">
        <f>SUM(F9:F50)</f>
        <v>45111.497500000005</v>
      </c>
      <c r="G51" s="28" t="s">
        <v>93</v>
      </c>
      <c r="H51" s="34"/>
      <c r="I51" s="35"/>
      <c r="J51" s="53"/>
      <c r="K51" s="64">
        <f>SUM(K9:K50)</f>
        <v>79784.78467414288</v>
      </c>
    </row>
    <row r="52" spans="1:11" s="54" customFormat="1" ht="15.75">
      <c r="A52" s="52">
        <v>44</v>
      </c>
      <c r="B52" s="30" t="s">
        <v>91</v>
      </c>
      <c r="C52" s="37"/>
      <c r="D52" s="39"/>
      <c r="E52" s="39"/>
      <c r="F52" s="39"/>
      <c r="G52" s="29"/>
      <c r="H52" s="37"/>
      <c r="I52" s="38"/>
      <c r="J52" s="38"/>
      <c r="K52" s="38"/>
    </row>
    <row r="53" spans="1:11" s="54" customFormat="1">
      <c r="A53" s="52">
        <v>45</v>
      </c>
      <c r="B53" s="56" t="s">
        <v>213</v>
      </c>
      <c r="C53" s="58" t="s">
        <v>81</v>
      </c>
      <c r="D53" s="137">
        <v>2</v>
      </c>
      <c r="E53" s="112">
        <v>212.5</v>
      </c>
      <c r="F53" s="112">
        <f t="shared" si="1"/>
        <v>425</v>
      </c>
      <c r="G53" s="59"/>
      <c r="H53" s="55"/>
      <c r="I53" s="55"/>
      <c r="J53" s="53"/>
      <c r="K53" s="53"/>
    </row>
    <row r="54" spans="1:11" s="54" customFormat="1">
      <c r="A54" s="52">
        <v>46</v>
      </c>
      <c r="B54" s="135" t="s">
        <v>214</v>
      </c>
      <c r="C54" s="136" t="s">
        <v>81</v>
      </c>
      <c r="D54" s="137">
        <v>2</v>
      </c>
      <c r="E54" s="112">
        <v>212.5</v>
      </c>
      <c r="F54" s="112">
        <f t="shared" si="1"/>
        <v>425</v>
      </c>
      <c r="G54" s="138"/>
      <c r="H54" s="102"/>
      <c r="I54" s="102"/>
      <c r="J54" s="115"/>
      <c r="K54" s="115"/>
    </row>
    <row r="55" spans="1:11" s="54" customFormat="1">
      <c r="A55" s="52">
        <v>47</v>
      </c>
      <c r="B55" s="135" t="s">
        <v>250</v>
      </c>
      <c r="C55" s="136" t="s">
        <v>81</v>
      </c>
      <c r="D55" s="137">
        <v>1</v>
      </c>
      <c r="E55" s="112">
        <v>340</v>
      </c>
      <c r="F55" s="112">
        <f t="shared" si="1"/>
        <v>340</v>
      </c>
      <c r="G55" s="138"/>
      <c r="H55" s="102"/>
      <c r="I55" s="102"/>
      <c r="J55" s="115"/>
      <c r="K55" s="115"/>
    </row>
    <row r="56" spans="1:11" s="54" customFormat="1">
      <c r="A56" s="52">
        <v>48</v>
      </c>
      <c r="B56" s="135" t="s">
        <v>215</v>
      </c>
      <c r="C56" s="136" t="s">
        <v>81</v>
      </c>
      <c r="D56" s="137">
        <v>3</v>
      </c>
      <c r="E56" s="112">
        <v>170</v>
      </c>
      <c r="F56" s="112">
        <f t="shared" si="1"/>
        <v>510</v>
      </c>
      <c r="G56" s="138"/>
      <c r="H56" s="102"/>
      <c r="I56" s="102"/>
      <c r="J56" s="115"/>
      <c r="K56" s="115"/>
    </row>
    <row r="57" spans="1:11" s="54" customFormat="1">
      <c r="A57" s="52">
        <v>49</v>
      </c>
      <c r="B57" s="139" t="s">
        <v>216</v>
      </c>
      <c r="C57" s="136" t="s">
        <v>81</v>
      </c>
      <c r="D57" s="137">
        <v>4</v>
      </c>
      <c r="E57" s="112">
        <v>340</v>
      </c>
      <c r="F57" s="112">
        <f t="shared" si="1"/>
        <v>1360</v>
      </c>
      <c r="G57" s="138"/>
      <c r="H57" s="102"/>
      <c r="I57" s="102"/>
      <c r="J57" s="115"/>
      <c r="K57" s="115"/>
    </row>
    <row r="58" spans="1:11" s="54" customFormat="1">
      <c r="A58" s="52">
        <v>50</v>
      </c>
      <c r="B58" s="139" t="s">
        <v>227</v>
      </c>
      <c r="C58" s="136" t="s">
        <v>81</v>
      </c>
      <c r="D58" s="137">
        <v>1</v>
      </c>
      <c r="E58" s="112">
        <v>170</v>
      </c>
      <c r="F58" s="112">
        <f t="shared" si="1"/>
        <v>170</v>
      </c>
      <c r="G58" s="138"/>
      <c r="H58" s="102"/>
      <c r="I58" s="102"/>
      <c r="J58" s="115"/>
      <c r="K58" s="115"/>
    </row>
    <row r="59" spans="1:11" s="54" customFormat="1">
      <c r="A59" s="52">
        <v>51</v>
      </c>
      <c r="B59" s="139" t="s">
        <v>217</v>
      </c>
      <c r="C59" s="136" t="s">
        <v>81</v>
      </c>
      <c r="D59" s="137">
        <v>6</v>
      </c>
      <c r="E59" s="112">
        <v>278.8</v>
      </c>
      <c r="F59" s="112">
        <f t="shared" si="1"/>
        <v>1672.8000000000002</v>
      </c>
      <c r="G59" s="138"/>
      <c r="H59" s="102"/>
      <c r="I59" s="102"/>
      <c r="J59" s="115"/>
      <c r="K59" s="115"/>
    </row>
    <row r="60" spans="1:11" s="54" customFormat="1">
      <c r="A60" s="52">
        <v>52</v>
      </c>
      <c r="B60" s="139" t="s">
        <v>220</v>
      </c>
      <c r="C60" s="136" t="s">
        <v>81</v>
      </c>
      <c r="D60" s="137">
        <v>3</v>
      </c>
      <c r="E60" s="112">
        <v>278.8</v>
      </c>
      <c r="F60" s="112">
        <f t="shared" si="1"/>
        <v>836.40000000000009</v>
      </c>
      <c r="G60" s="138"/>
      <c r="H60" s="102"/>
      <c r="I60" s="102"/>
      <c r="J60" s="115"/>
      <c r="K60" s="115"/>
    </row>
    <row r="61" spans="1:11" s="54" customFormat="1">
      <c r="A61" s="52">
        <v>53</v>
      </c>
      <c r="B61" s="139" t="s">
        <v>218</v>
      </c>
      <c r="C61" s="136" t="s">
        <v>81</v>
      </c>
      <c r="D61" s="137">
        <v>1</v>
      </c>
      <c r="E61" s="112">
        <v>127.5</v>
      </c>
      <c r="F61" s="112">
        <f t="shared" si="1"/>
        <v>127.5</v>
      </c>
      <c r="G61" s="138"/>
      <c r="H61" s="102"/>
      <c r="I61" s="102"/>
      <c r="J61" s="115"/>
      <c r="K61" s="115"/>
    </row>
    <row r="62" spans="1:11" s="54" customFormat="1" ht="25.5">
      <c r="A62" s="52">
        <v>54</v>
      </c>
      <c r="B62" s="140" t="s">
        <v>219</v>
      </c>
      <c r="C62" s="136" t="s">
        <v>81</v>
      </c>
      <c r="D62" s="137">
        <v>4</v>
      </c>
      <c r="E62" s="112">
        <v>278.8</v>
      </c>
      <c r="F62" s="112">
        <f t="shared" si="1"/>
        <v>1115.2</v>
      </c>
      <c r="G62" s="138"/>
      <c r="H62" s="102"/>
      <c r="I62" s="102"/>
      <c r="J62" s="115"/>
      <c r="K62" s="115"/>
    </row>
    <row r="63" spans="1:11" s="54" customFormat="1">
      <c r="A63" s="52">
        <v>55</v>
      </c>
      <c r="B63" s="116" t="s">
        <v>222</v>
      </c>
      <c r="C63" s="136" t="s">
        <v>109</v>
      </c>
      <c r="D63" s="137">
        <v>1</v>
      </c>
      <c r="E63" s="112">
        <v>85</v>
      </c>
      <c r="F63" s="112">
        <f t="shared" si="1"/>
        <v>85</v>
      </c>
      <c r="G63" s="138"/>
      <c r="H63" s="102"/>
      <c r="I63" s="102"/>
      <c r="J63" s="115"/>
      <c r="K63" s="115"/>
    </row>
    <row r="64" spans="1:11" s="54" customFormat="1">
      <c r="A64" s="52">
        <v>56</v>
      </c>
      <c r="B64" s="140" t="s">
        <v>249</v>
      </c>
      <c r="C64" s="136" t="s">
        <v>81</v>
      </c>
      <c r="D64" s="137">
        <v>1</v>
      </c>
      <c r="E64" s="112">
        <v>170</v>
      </c>
      <c r="F64" s="112">
        <f t="shared" si="1"/>
        <v>170</v>
      </c>
      <c r="G64" s="138"/>
      <c r="H64" s="102"/>
      <c r="I64" s="102"/>
      <c r="J64" s="115"/>
      <c r="K64" s="115"/>
    </row>
    <row r="65" spans="1:12" s="54" customFormat="1">
      <c r="A65" s="52">
        <v>57</v>
      </c>
      <c r="B65" s="140" t="s">
        <v>223</v>
      </c>
      <c r="C65" s="136" t="s">
        <v>81</v>
      </c>
      <c r="D65" s="137">
        <v>3</v>
      </c>
      <c r="E65" s="112">
        <v>278.8</v>
      </c>
      <c r="F65" s="112">
        <f t="shared" si="1"/>
        <v>836.40000000000009</v>
      </c>
      <c r="G65" s="138"/>
      <c r="H65" s="102"/>
      <c r="I65" s="102"/>
      <c r="J65" s="115"/>
      <c r="K65" s="115"/>
    </row>
    <row r="66" spans="1:12" s="54" customFormat="1">
      <c r="A66" s="52">
        <v>58</v>
      </c>
      <c r="B66" s="116" t="s">
        <v>221</v>
      </c>
      <c r="C66" s="136" t="s">
        <v>81</v>
      </c>
      <c r="D66" s="137">
        <v>1</v>
      </c>
      <c r="E66" s="112">
        <v>85</v>
      </c>
      <c r="F66" s="112">
        <f t="shared" si="1"/>
        <v>85</v>
      </c>
      <c r="G66" s="138"/>
      <c r="H66" s="102"/>
      <c r="I66" s="102"/>
      <c r="J66" s="115"/>
      <c r="K66" s="115"/>
    </row>
    <row r="67" spans="1:12" s="54" customFormat="1">
      <c r="A67" s="52">
        <v>59</v>
      </c>
      <c r="B67" s="28" t="s">
        <v>94</v>
      </c>
      <c r="C67" s="46"/>
      <c r="D67" s="36"/>
      <c r="E67" s="112"/>
      <c r="F67" s="36">
        <f>SUM(F53:F66)</f>
        <v>8158.3000000000011</v>
      </c>
      <c r="G67" s="28" t="s">
        <v>95</v>
      </c>
      <c r="H67" s="34"/>
      <c r="I67" s="35"/>
      <c r="J67" s="53"/>
      <c r="K67" s="64">
        <f>SUM(K56:K66)</f>
        <v>0</v>
      </c>
    </row>
    <row r="68" spans="1:12" s="54" customFormat="1" ht="15.75">
      <c r="A68" s="52">
        <v>60</v>
      </c>
      <c r="B68" s="30" t="s">
        <v>84</v>
      </c>
      <c r="C68" s="37"/>
      <c r="D68" s="39"/>
      <c r="E68" s="39"/>
      <c r="F68" s="39"/>
      <c r="G68" s="29"/>
      <c r="H68" s="37"/>
      <c r="I68" s="38"/>
      <c r="J68" s="38"/>
      <c r="K68" s="38"/>
    </row>
    <row r="69" spans="1:12" s="54" customFormat="1">
      <c r="A69" s="52">
        <v>61</v>
      </c>
      <c r="B69" s="116" t="s">
        <v>107</v>
      </c>
      <c r="C69" s="100" t="s">
        <v>89</v>
      </c>
      <c r="D69" s="107">
        <v>200</v>
      </c>
      <c r="E69" s="112">
        <v>17.849999999999998</v>
      </c>
      <c r="F69" s="112">
        <f t="shared" si="1"/>
        <v>3569.9999999999995</v>
      </c>
      <c r="G69" s="109" t="s">
        <v>150</v>
      </c>
      <c r="H69" s="117" t="s">
        <v>89</v>
      </c>
      <c r="I69" s="156">
        <v>50</v>
      </c>
      <c r="J69" s="107">
        <v>28.33</v>
      </c>
      <c r="K69" s="101">
        <f t="shared" ref="K69:K72" si="9">J69*I69</f>
        <v>1416.5</v>
      </c>
      <c r="L69" s="152"/>
    </row>
    <row r="70" spans="1:12" s="54" customFormat="1">
      <c r="A70" s="52">
        <v>62</v>
      </c>
      <c r="B70" s="121"/>
      <c r="C70" s="117"/>
      <c r="D70" s="112"/>
      <c r="E70" s="112"/>
      <c r="F70" s="112"/>
      <c r="G70" s="109" t="s">
        <v>256</v>
      </c>
      <c r="H70" s="117" t="s">
        <v>89</v>
      </c>
      <c r="I70" s="156">
        <v>150</v>
      </c>
      <c r="J70" s="107">
        <v>44.17</v>
      </c>
      <c r="K70" s="101">
        <f t="shared" si="9"/>
        <v>6625.5</v>
      </c>
      <c r="L70" s="152"/>
    </row>
    <row r="71" spans="1:12" s="54" customFormat="1">
      <c r="A71" s="52">
        <v>63</v>
      </c>
      <c r="B71" s="121"/>
      <c r="C71" s="117"/>
      <c r="D71" s="112"/>
      <c r="E71" s="112"/>
      <c r="F71" s="112"/>
      <c r="G71" s="122" t="s">
        <v>210</v>
      </c>
      <c r="H71" s="123" t="s">
        <v>81</v>
      </c>
      <c r="I71" s="156">
        <v>1</v>
      </c>
      <c r="J71" s="124">
        <v>17.5</v>
      </c>
      <c r="K71" s="101">
        <f t="shared" si="9"/>
        <v>17.5</v>
      </c>
      <c r="L71" s="152"/>
    </row>
    <row r="72" spans="1:12" s="54" customFormat="1">
      <c r="A72" s="52">
        <v>64</v>
      </c>
      <c r="B72" s="121"/>
      <c r="C72" s="117"/>
      <c r="D72" s="112"/>
      <c r="E72" s="112"/>
      <c r="F72" s="112"/>
      <c r="G72" s="120" t="s">
        <v>211</v>
      </c>
      <c r="H72" s="105" t="s">
        <v>90</v>
      </c>
      <c r="I72" s="156">
        <v>1</v>
      </c>
      <c r="J72" s="107">
        <v>137.5</v>
      </c>
      <c r="K72" s="101">
        <f t="shared" si="9"/>
        <v>137.5</v>
      </c>
      <c r="L72" s="152"/>
    </row>
    <row r="73" spans="1:12" s="54" customFormat="1" ht="25.5">
      <c r="A73" s="52">
        <v>65</v>
      </c>
      <c r="B73" s="121"/>
      <c r="C73" s="117"/>
      <c r="D73" s="112"/>
      <c r="E73" s="112"/>
      <c r="F73" s="112"/>
      <c r="G73" s="120" t="s">
        <v>100</v>
      </c>
      <c r="H73" s="105" t="s">
        <v>90</v>
      </c>
      <c r="I73" s="101">
        <v>1</v>
      </c>
      <c r="J73" s="107">
        <v>86.42</v>
      </c>
      <c r="K73" s="101">
        <f t="shared" ref="K73:K75" si="10">J73*I73</f>
        <v>86.42</v>
      </c>
    </row>
    <row r="74" spans="1:12" s="54" customFormat="1" ht="25.5">
      <c r="A74" s="52">
        <v>66</v>
      </c>
      <c r="B74" s="116" t="s">
        <v>101</v>
      </c>
      <c r="C74" s="117" t="s">
        <v>89</v>
      </c>
      <c r="D74" s="107">
        <v>150</v>
      </c>
      <c r="E74" s="112">
        <v>11.049999999999999</v>
      </c>
      <c r="F74" s="112">
        <f t="shared" ref="F74:F118" si="11">D74*E74</f>
        <v>1657.4999999999998</v>
      </c>
      <c r="G74" s="120" t="s">
        <v>248</v>
      </c>
      <c r="H74" s="117" t="s">
        <v>81</v>
      </c>
      <c r="I74" s="101">
        <v>3</v>
      </c>
      <c r="J74" s="107">
        <v>356.67</v>
      </c>
      <c r="K74" s="101">
        <f t="shared" si="10"/>
        <v>1070.01</v>
      </c>
    </row>
    <row r="75" spans="1:12" s="54" customFormat="1">
      <c r="A75" s="52">
        <v>67</v>
      </c>
      <c r="B75" s="116"/>
      <c r="C75" s="117"/>
      <c r="D75" s="107"/>
      <c r="E75" s="112"/>
      <c r="F75" s="112"/>
      <c r="G75" s="120" t="s">
        <v>211</v>
      </c>
      <c r="H75" s="105" t="s">
        <v>90</v>
      </c>
      <c r="I75" s="156">
        <v>1</v>
      </c>
      <c r="J75" s="107">
        <v>137.5</v>
      </c>
      <c r="K75" s="101">
        <f t="shared" si="10"/>
        <v>137.5</v>
      </c>
    </row>
    <row r="76" spans="1:12" s="54" customFormat="1" ht="25.5">
      <c r="A76" s="52">
        <v>68</v>
      </c>
      <c r="B76" s="116"/>
      <c r="C76" s="117"/>
      <c r="D76" s="107"/>
      <c r="E76" s="112"/>
      <c r="F76" s="112"/>
      <c r="G76" s="120" t="s">
        <v>100</v>
      </c>
      <c r="H76" s="105" t="s">
        <v>90</v>
      </c>
      <c r="I76" s="101">
        <v>1</v>
      </c>
      <c r="J76" s="107">
        <v>86.42</v>
      </c>
      <c r="K76" s="101">
        <f t="shared" ref="K76:K77" si="12">J76*I76</f>
        <v>86.42</v>
      </c>
    </row>
    <row r="77" spans="1:12" s="54" customFormat="1">
      <c r="A77" s="52">
        <v>69</v>
      </c>
      <c r="B77" s="125" t="s">
        <v>226</v>
      </c>
      <c r="C77" s="126" t="s">
        <v>89</v>
      </c>
      <c r="D77" s="83">
        <v>42.4</v>
      </c>
      <c r="E77" s="112">
        <v>42.5</v>
      </c>
      <c r="F77" s="112">
        <f t="shared" si="11"/>
        <v>1802</v>
      </c>
      <c r="G77" s="120" t="s">
        <v>258</v>
      </c>
      <c r="H77" s="130" t="s">
        <v>82</v>
      </c>
      <c r="I77" s="130">
        <f>D77*0.1*1</f>
        <v>4.24</v>
      </c>
      <c r="J77" s="130">
        <v>9</v>
      </c>
      <c r="K77" s="101">
        <f t="shared" si="12"/>
        <v>38.160000000000004</v>
      </c>
    </row>
    <row r="78" spans="1:12" s="54" customFormat="1">
      <c r="A78" s="52">
        <v>70</v>
      </c>
      <c r="B78" s="116" t="s">
        <v>169</v>
      </c>
      <c r="C78" s="100" t="s">
        <v>89</v>
      </c>
      <c r="D78" s="107">
        <v>20</v>
      </c>
      <c r="E78" s="112">
        <v>14.45</v>
      </c>
      <c r="F78" s="112">
        <f t="shared" si="11"/>
        <v>289</v>
      </c>
      <c r="G78" s="116" t="s">
        <v>170</v>
      </c>
      <c r="H78" s="117" t="s">
        <v>89</v>
      </c>
      <c r="I78" s="101">
        <f>D78</f>
        <v>20</v>
      </c>
      <c r="J78" s="107">
        <v>10.83</v>
      </c>
      <c r="K78" s="101">
        <f>J78*I78</f>
        <v>216.6</v>
      </c>
    </row>
    <row r="79" spans="1:12" s="54" customFormat="1" ht="25.5">
      <c r="A79" s="52">
        <v>71</v>
      </c>
      <c r="B79" s="125" t="s">
        <v>172</v>
      </c>
      <c r="C79" s="126" t="s">
        <v>81</v>
      </c>
      <c r="D79" s="83">
        <v>2</v>
      </c>
      <c r="E79" s="112">
        <v>85</v>
      </c>
      <c r="F79" s="112">
        <f t="shared" si="11"/>
        <v>170</v>
      </c>
      <c r="G79" s="127" t="s">
        <v>173</v>
      </c>
      <c r="H79" s="117" t="s">
        <v>81</v>
      </c>
      <c r="I79" s="124">
        <f>D79</f>
        <v>2</v>
      </c>
      <c r="J79" s="112" t="s">
        <v>112</v>
      </c>
      <c r="K79" s="101"/>
    </row>
    <row r="80" spans="1:12" s="54" customFormat="1" ht="25.5">
      <c r="A80" s="52">
        <v>72</v>
      </c>
      <c r="B80" s="125" t="s">
        <v>174</v>
      </c>
      <c r="C80" s="126" t="s">
        <v>81</v>
      </c>
      <c r="D80" s="83">
        <v>1</v>
      </c>
      <c r="E80" s="112">
        <v>85</v>
      </c>
      <c r="F80" s="112">
        <f t="shared" si="11"/>
        <v>85</v>
      </c>
      <c r="G80" s="127" t="s">
        <v>175</v>
      </c>
      <c r="H80" s="117" t="s">
        <v>81</v>
      </c>
      <c r="I80" s="124">
        <v>1</v>
      </c>
      <c r="J80" s="112" t="s">
        <v>112</v>
      </c>
      <c r="K80" s="101"/>
    </row>
    <row r="81" spans="1:13" s="54" customFormat="1">
      <c r="A81" s="52">
        <v>73</v>
      </c>
      <c r="B81" s="125" t="s">
        <v>253</v>
      </c>
      <c r="C81" s="126" t="s">
        <v>81</v>
      </c>
      <c r="D81" s="83">
        <v>1</v>
      </c>
      <c r="E81" s="112">
        <v>301.75</v>
      </c>
      <c r="F81" s="112">
        <f t="shared" si="11"/>
        <v>301.75</v>
      </c>
      <c r="G81" s="127" t="s">
        <v>252</v>
      </c>
      <c r="H81" s="117" t="s">
        <v>81</v>
      </c>
      <c r="I81" s="124">
        <v>1</v>
      </c>
      <c r="J81" s="112">
        <v>2416.67</v>
      </c>
      <c r="K81" s="101">
        <f>I81*J81</f>
        <v>2416.67</v>
      </c>
    </row>
    <row r="82" spans="1:13" s="54" customFormat="1" ht="25.5">
      <c r="A82" s="52">
        <v>74</v>
      </c>
      <c r="B82" s="116" t="s">
        <v>242</v>
      </c>
      <c r="C82" s="117" t="s">
        <v>81</v>
      </c>
      <c r="D82" s="107">
        <v>1</v>
      </c>
      <c r="E82" s="112">
        <v>765</v>
      </c>
      <c r="F82" s="112">
        <f t="shared" si="11"/>
        <v>765</v>
      </c>
      <c r="G82" s="116" t="s">
        <v>251</v>
      </c>
      <c r="H82" s="117" t="s">
        <v>81</v>
      </c>
      <c r="I82" s="112">
        <v>1</v>
      </c>
      <c r="J82" s="112" t="s">
        <v>112</v>
      </c>
      <c r="K82" s="111"/>
    </row>
    <row r="83" spans="1:13" s="54" customFormat="1" ht="25.5">
      <c r="A83" s="52">
        <v>75</v>
      </c>
      <c r="B83" s="116"/>
      <c r="C83" s="117"/>
      <c r="D83" s="107"/>
      <c r="E83" s="112"/>
      <c r="F83" s="112"/>
      <c r="G83" s="116" t="s">
        <v>224</v>
      </c>
      <c r="H83" s="117" t="s">
        <v>81</v>
      </c>
      <c r="I83" s="112">
        <v>4</v>
      </c>
      <c r="J83" s="112" t="s">
        <v>112</v>
      </c>
      <c r="K83" s="111">
        <v>0</v>
      </c>
    </row>
    <row r="84" spans="1:13" s="54" customFormat="1" ht="25.5">
      <c r="A84" s="52">
        <v>76</v>
      </c>
      <c r="B84" s="116"/>
      <c r="C84" s="117"/>
      <c r="D84" s="107"/>
      <c r="E84" s="112"/>
      <c r="F84" s="112"/>
      <c r="G84" s="116" t="s">
        <v>224</v>
      </c>
      <c r="H84" s="117" t="s">
        <v>81</v>
      </c>
      <c r="I84" s="112">
        <v>6</v>
      </c>
      <c r="J84" s="112" t="s">
        <v>112</v>
      </c>
      <c r="K84" s="111">
        <v>0</v>
      </c>
    </row>
    <row r="85" spans="1:13" s="54" customFormat="1">
      <c r="A85" s="52">
        <v>77</v>
      </c>
      <c r="B85" s="116"/>
      <c r="C85" s="117"/>
      <c r="D85" s="107"/>
      <c r="E85" s="112"/>
      <c r="F85" s="112"/>
      <c r="G85" s="151" t="s">
        <v>171</v>
      </c>
      <c r="H85" s="117" t="s">
        <v>81</v>
      </c>
      <c r="I85" s="112">
        <v>2</v>
      </c>
      <c r="J85" s="115">
        <v>38.58</v>
      </c>
      <c r="K85" s="111">
        <f t="shared" ref="K85" si="13">J85*I85</f>
        <v>77.16</v>
      </c>
    </row>
    <row r="86" spans="1:13" s="54" customFormat="1" ht="38.25">
      <c r="A86" s="52">
        <v>78</v>
      </c>
      <c r="B86" s="116" t="s">
        <v>102</v>
      </c>
      <c r="C86" s="100" t="s">
        <v>81</v>
      </c>
      <c r="D86" s="107">
        <v>7</v>
      </c>
      <c r="E86" s="112">
        <v>106.25</v>
      </c>
      <c r="F86" s="112">
        <f t="shared" si="11"/>
        <v>743.75</v>
      </c>
      <c r="G86" s="120" t="s">
        <v>139</v>
      </c>
      <c r="H86" s="105" t="s">
        <v>81</v>
      </c>
      <c r="I86" s="101">
        <v>9</v>
      </c>
      <c r="J86" s="112" t="s">
        <v>112</v>
      </c>
      <c r="K86" s="111">
        <v>0</v>
      </c>
    </row>
    <row r="87" spans="1:13" s="54" customFormat="1">
      <c r="A87" s="52">
        <v>79</v>
      </c>
      <c r="B87" s="109" t="s">
        <v>103</v>
      </c>
      <c r="C87" s="100" t="s">
        <v>81</v>
      </c>
      <c r="D87" s="107">
        <v>2</v>
      </c>
      <c r="E87" s="112">
        <v>107.1</v>
      </c>
      <c r="F87" s="112">
        <f t="shared" si="11"/>
        <v>214.2</v>
      </c>
      <c r="G87" s="127"/>
      <c r="H87" s="123"/>
      <c r="I87" s="124"/>
      <c r="J87" s="115"/>
      <c r="K87" s="115"/>
    </row>
    <row r="88" spans="1:13" s="54" customFormat="1">
      <c r="A88" s="52">
        <v>80</v>
      </c>
      <c r="B88" s="116" t="s">
        <v>104</v>
      </c>
      <c r="C88" s="100" t="s">
        <v>81</v>
      </c>
      <c r="D88" s="107">
        <v>1</v>
      </c>
      <c r="E88" s="112">
        <v>113.05</v>
      </c>
      <c r="F88" s="112">
        <f t="shared" si="11"/>
        <v>113.05</v>
      </c>
      <c r="G88" s="121" t="s">
        <v>257</v>
      </c>
      <c r="H88" s="131" t="s">
        <v>81</v>
      </c>
      <c r="I88" s="112">
        <v>1</v>
      </c>
      <c r="J88" s="112">
        <v>416.67</v>
      </c>
      <c r="K88" s="115">
        <v>0</v>
      </c>
    </row>
    <row r="89" spans="1:13" s="54" customFormat="1">
      <c r="A89" s="52">
        <v>81</v>
      </c>
      <c r="B89" s="116" t="s">
        <v>105</v>
      </c>
      <c r="C89" s="100" t="s">
        <v>81</v>
      </c>
      <c r="D89" s="107">
        <v>15</v>
      </c>
      <c r="E89" s="112">
        <v>85</v>
      </c>
      <c r="F89" s="112">
        <f t="shared" si="11"/>
        <v>1275</v>
      </c>
      <c r="G89" s="121" t="s">
        <v>168</v>
      </c>
      <c r="H89" s="131" t="s">
        <v>81</v>
      </c>
      <c r="I89" s="101">
        <f>D89</f>
        <v>15</v>
      </c>
      <c r="J89" s="112">
        <v>19.170000000000002</v>
      </c>
      <c r="K89" s="124">
        <f>J89*I89</f>
        <v>287.55</v>
      </c>
    </row>
    <row r="90" spans="1:13" s="54" customFormat="1" ht="25.5">
      <c r="A90" s="52">
        <v>82</v>
      </c>
      <c r="B90" s="116" t="s">
        <v>106</v>
      </c>
      <c r="C90" s="100" t="s">
        <v>81</v>
      </c>
      <c r="D90" s="107">
        <v>27</v>
      </c>
      <c r="E90" s="112">
        <v>68</v>
      </c>
      <c r="F90" s="112">
        <f t="shared" si="11"/>
        <v>1836</v>
      </c>
      <c r="G90" s="132" t="s">
        <v>212</v>
      </c>
      <c r="H90" s="117" t="s">
        <v>81</v>
      </c>
      <c r="I90" s="112">
        <v>34</v>
      </c>
      <c r="J90" s="112">
        <v>84.83</v>
      </c>
      <c r="K90" s="124">
        <f t="shared" ref="K90:K93" si="14">J90*I90</f>
        <v>2884.22</v>
      </c>
    </row>
    <row r="91" spans="1:13" s="54" customFormat="1">
      <c r="A91" s="52">
        <v>83</v>
      </c>
      <c r="B91" s="116" t="s">
        <v>254</v>
      </c>
      <c r="C91" s="100" t="s">
        <v>81</v>
      </c>
      <c r="D91" s="107">
        <v>7</v>
      </c>
      <c r="E91" s="112">
        <v>50.15</v>
      </c>
      <c r="F91" s="112">
        <f t="shared" si="11"/>
        <v>351.05</v>
      </c>
      <c r="G91" s="151" t="s">
        <v>165</v>
      </c>
      <c r="H91" s="117" t="s">
        <v>81</v>
      </c>
      <c r="I91" s="112">
        <f>D90</f>
        <v>27</v>
      </c>
      <c r="J91" s="112">
        <v>4.17</v>
      </c>
      <c r="K91" s="124">
        <f t="shared" si="14"/>
        <v>112.59</v>
      </c>
    </row>
    <row r="92" spans="1:13" s="54" customFormat="1" ht="25.5">
      <c r="A92" s="52">
        <v>84</v>
      </c>
      <c r="B92" s="116"/>
      <c r="C92" s="100"/>
      <c r="D92" s="107"/>
      <c r="E92" s="112"/>
      <c r="F92" s="112"/>
      <c r="G92" s="160" t="s">
        <v>151</v>
      </c>
      <c r="H92" s="161" t="s">
        <v>81</v>
      </c>
      <c r="I92" s="159">
        <f>D91</f>
        <v>7</v>
      </c>
      <c r="J92" s="107">
        <v>87.5</v>
      </c>
      <c r="K92" s="101">
        <f t="shared" si="14"/>
        <v>612.5</v>
      </c>
    </row>
    <row r="93" spans="1:13" s="54" customFormat="1">
      <c r="A93" s="52">
        <v>85</v>
      </c>
      <c r="B93" s="109"/>
      <c r="C93" s="100"/>
      <c r="D93" s="107"/>
      <c r="E93" s="112"/>
      <c r="F93" s="112"/>
      <c r="G93" s="133" t="s">
        <v>108</v>
      </c>
      <c r="H93" s="117" t="s">
        <v>81</v>
      </c>
      <c r="I93" s="112">
        <v>11</v>
      </c>
      <c r="J93" s="115">
        <v>41.33</v>
      </c>
      <c r="K93" s="124">
        <f t="shared" si="14"/>
        <v>454.63</v>
      </c>
    </row>
    <row r="94" spans="1:13" s="54" customFormat="1" ht="26.25">
      <c r="A94" s="52">
        <v>86</v>
      </c>
      <c r="B94" s="116" t="s">
        <v>113</v>
      </c>
      <c r="C94" s="100" t="s">
        <v>81</v>
      </c>
      <c r="D94" s="107">
        <v>1</v>
      </c>
      <c r="E94" s="112">
        <v>68</v>
      </c>
      <c r="F94" s="112">
        <f t="shared" si="11"/>
        <v>68</v>
      </c>
      <c r="G94" s="134" t="s">
        <v>243</v>
      </c>
      <c r="H94" s="117" t="s">
        <v>81</v>
      </c>
      <c r="I94" s="112">
        <f>D94</f>
        <v>1</v>
      </c>
      <c r="J94" s="112">
        <v>71.75</v>
      </c>
      <c r="K94" s="124">
        <f>J94*I94</f>
        <v>71.75</v>
      </c>
    </row>
    <row r="95" spans="1:13" s="54" customFormat="1">
      <c r="A95" s="52">
        <v>87</v>
      </c>
      <c r="B95" s="109"/>
      <c r="C95" s="100"/>
      <c r="D95" s="107"/>
      <c r="E95" s="112"/>
      <c r="F95" s="112"/>
      <c r="G95" s="135" t="s">
        <v>165</v>
      </c>
      <c r="H95" s="117" t="s">
        <v>81</v>
      </c>
      <c r="I95" s="112">
        <f>D94</f>
        <v>1</v>
      </c>
      <c r="J95" s="112">
        <v>4.17</v>
      </c>
      <c r="K95" s="124">
        <f>J95*I95</f>
        <v>4.17</v>
      </c>
      <c r="L95" s="152"/>
      <c r="M95" s="152"/>
    </row>
    <row r="96" spans="1:13" s="62" customFormat="1" ht="29.45" customHeight="1">
      <c r="A96" s="52">
        <v>88</v>
      </c>
      <c r="B96" s="133" t="s">
        <v>245</v>
      </c>
      <c r="C96" s="102" t="s">
        <v>81</v>
      </c>
      <c r="D96" s="102">
        <v>80</v>
      </c>
      <c r="E96" s="112">
        <v>111.35</v>
      </c>
      <c r="F96" s="112">
        <f t="shared" si="11"/>
        <v>8908</v>
      </c>
      <c r="G96" s="135" t="s">
        <v>244</v>
      </c>
      <c r="H96" s="123" t="s">
        <v>90</v>
      </c>
      <c r="I96" s="124">
        <v>80</v>
      </c>
      <c r="J96" s="169">
        <v>400</v>
      </c>
      <c r="K96" s="101">
        <f t="shared" ref="K96" si="15">J96*I96</f>
        <v>32000</v>
      </c>
      <c r="L96" s="152"/>
      <c r="M96" s="152"/>
    </row>
    <row r="97" spans="1:11" ht="26.25">
      <c r="A97" s="52">
        <v>89</v>
      </c>
      <c r="B97" s="109" t="s">
        <v>111</v>
      </c>
      <c r="C97" s="100" t="s">
        <v>109</v>
      </c>
      <c r="D97" s="107">
        <v>1</v>
      </c>
      <c r="E97" s="112">
        <v>1275</v>
      </c>
      <c r="F97" s="112">
        <f t="shared" si="11"/>
        <v>1275</v>
      </c>
      <c r="G97" s="134"/>
      <c r="H97" s="117"/>
      <c r="I97" s="112"/>
      <c r="J97" s="115"/>
      <c r="K97" s="115"/>
    </row>
    <row r="98" spans="1:11" s="60" customFormat="1" ht="12.75">
      <c r="A98" s="52">
        <v>90</v>
      </c>
      <c r="B98" s="109" t="s">
        <v>110</v>
      </c>
      <c r="C98" s="100" t="s">
        <v>81</v>
      </c>
      <c r="D98" s="107">
        <v>1</v>
      </c>
      <c r="E98" s="112">
        <v>2550</v>
      </c>
      <c r="F98" s="112">
        <f t="shared" si="11"/>
        <v>2550</v>
      </c>
      <c r="G98" s="134"/>
      <c r="H98" s="117"/>
      <c r="I98" s="112"/>
      <c r="J98" s="115"/>
      <c r="K98" s="115"/>
    </row>
    <row r="99" spans="1:11" s="60" customFormat="1" ht="47.25">
      <c r="A99" s="52">
        <v>91</v>
      </c>
      <c r="B99" s="30" t="s">
        <v>96</v>
      </c>
      <c r="C99" s="30"/>
      <c r="D99" s="30"/>
      <c r="E99" s="30"/>
      <c r="F99" s="166">
        <f>SUM(F69:F98)</f>
        <v>25974.3</v>
      </c>
      <c r="G99" s="30" t="s">
        <v>97</v>
      </c>
      <c r="H99" s="30"/>
      <c r="I99" s="30"/>
      <c r="J99" s="30"/>
      <c r="K99" s="166">
        <f>SUM(K69:K98)</f>
        <v>48753.35</v>
      </c>
    </row>
    <row r="100" spans="1:11" s="54" customFormat="1" ht="15.75">
      <c r="A100" s="52">
        <v>92</v>
      </c>
      <c r="B100" s="30" t="s">
        <v>85</v>
      </c>
      <c r="C100" s="31"/>
      <c r="D100" s="44"/>
      <c r="E100" s="30"/>
      <c r="F100" s="30"/>
      <c r="G100" s="22"/>
      <c r="H100" s="31"/>
      <c r="I100" s="43"/>
      <c r="J100" s="43"/>
      <c r="K100" s="43"/>
    </row>
    <row r="101" spans="1:11" s="54" customFormat="1" ht="25.5">
      <c r="A101" s="52">
        <v>93</v>
      </c>
      <c r="B101" s="113" t="s">
        <v>117</v>
      </c>
      <c r="C101" s="114" t="s">
        <v>81</v>
      </c>
      <c r="D101" s="107">
        <v>1</v>
      </c>
      <c r="E101" s="112">
        <v>204</v>
      </c>
      <c r="F101" s="112">
        <f t="shared" si="11"/>
        <v>204</v>
      </c>
      <c r="G101" s="120" t="s">
        <v>127</v>
      </c>
      <c r="H101" s="105" t="s">
        <v>81</v>
      </c>
      <c r="I101" s="107">
        <v>1</v>
      </c>
      <c r="J101" s="107" t="s">
        <v>115</v>
      </c>
      <c r="K101" s="115">
        <v>0</v>
      </c>
    </row>
    <row r="102" spans="1:11" s="54" customFormat="1" ht="25.5">
      <c r="A102" s="52">
        <v>94</v>
      </c>
      <c r="B102" s="113"/>
      <c r="C102" s="114"/>
      <c r="D102" s="107"/>
      <c r="E102" s="112"/>
      <c r="F102" s="112"/>
      <c r="G102" s="120" t="s">
        <v>126</v>
      </c>
      <c r="H102" s="105" t="s">
        <v>81</v>
      </c>
      <c r="I102" s="107">
        <v>1</v>
      </c>
      <c r="J102" s="107" t="s">
        <v>115</v>
      </c>
      <c r="K102" s="115">
        <v>0</v>
      </c>
    </row>
    <row r="103" spans="1:11" s="54" customFormat="1" ht="25.5">
      <c r="A103" s="52">
        <v>95</v>
      </c>
      <c r="B103" s="113" t="s">
        <v>118</v>
      </c>
      <c r="C103" s="114" t="s">
        <v>81</v>
      </c>
      <c r="D103" s="107">
        <v>19</v>
      </c>
      <c r="E103" s="112">
        <v>42.5</v>
      </c>
      <c r="F103" s="112">
        <f t="shared" si="11"/>
        <v>807.5</v>
      </c>
      <c r="G103" s="120" t="s">
        <v>125</v>
      </c>
      <c r="H103" s="105" t="s">
        <v>81</v>
      </c>
      <c r="I103" s="107">
        <v>10</v>
      </c>
      <c r="J103" s="107" t="s">
        <v>115</v>
      </c>
      <c r="K103" s="115">
        <v>0</v>
      </c>
    </row>
    <row r="104" spans="1:11" s="54" customFormat="1" ht="25.5">
      <c r="A104" s="52">
        <v>96</v>
      </c>
      <c r="B104" s="113"/>
      <c r="C104" s="114"/>
      <c r="D104" s="107"/>
      <c r="E104" s="112"/>
      <c r="F104" s="112"/>
      <c r="G104" s="120" t="s">
        <v>124</v>
      </c>
      <c r="H104" s="105" t="s">
        <v>81</v>
      </c>
      <c r="I104" s="107">
        <v>9</v>
      </c>
      <c r="J104" s="107" t="s">
        <v>115</v>
      </c>
      <c r="K104" s="115">
        <v>0</v>
      </c>
    </row>
    <row r="105" spans="1:11" s="61" customFormat="1" ht="25.5">
      <c r="A105" s="52">
        <v>97</v>
      </c>
      <c r="B105" s="113" t="s">
        <v>119</v>
      </c>
      <c r="C105" s="114" t="s">
        <v>81</v>
      </c>
      <c r="D105" s="107">
        <v>1</v>
      </c>
      <c r="E105" s="112">
        <v>51</v>
      </c>
      <c r="F105" s="112">
        <f t="shared" si="11"/>
        <v>51</v>
      </c>
      <c r="G105" s="120" t="s">
        <v>128</v>
      </c>
      <c r="H105" s="105" t="s">
        <v>81</v>
      </c>
      <c r="I105" s="107">
        <v>1</v>
      </c>
      <c r="J105" s="107" t="s">
        <v>115</v>
      </c>
      <c r="K105" s="115">
        <v>0</v>
      </c>
    </row>
    <row r="106" spans="1:11" s="61" customFormat="1" ht="25.5">
      <c r="A106" s="52">
        <v>98</v>
      </c>
      <c r="B106" s="113" t="s">
        <v>120</v>
      </c>
      <c r="C106" s="114" t="s">
        <v>89</v>
      </c>
      <c r="D106" s="107">
        <v>105</v>
      </c>
      <c r="E106" s="112">
        <v>15.299999999999999</v>
      </c>
      <c r="F106" s="112">
        <f t="shared" si="11"/>
        <v>1606.5</v>
      </c>
      <c r="G106" s="120" t="s">
        <v>134</v>
      </c>
      <c r="H106" s="105" t="s">
        <v>89</v>
      </c>
      <c r="I106" s="101">
        <f>D106</f>
        <v>105</v>
      </c>
      <c r="J106" s="107">
        <v>19.170000000000002</v>
      </c>
      <c r="K106" s="101">
        <f>J106*I106</f>
        <v>2012.8500000000001</v>
      </c>
    </row>
    <row r="107" spans="1:11">
      <c r="A107" s="52">
        <v>99</v>
      </c>
      <c r="B107" s="113" t="s">
        <v>121</v>
      </c>
      <c r="C107" s="114" t="s">
        <v>81</v>
      </c>
      <c r="D107" s="107">
        <v>19</v>
      </c>
      <c r="E107" s="112">
        <v>20.399999999999999</v>
      </c>
      <c r="F107" s="112">
        <f t="shared" si="11"/>
        <v>387.59999999999997</v>
      </c>
      <c r="G107" s="120" t="s">
        <v>123</v>
      </c>
      <c r="H107" s="105" t="s">
        <v>81</v>
      </c>
      <c r="I107" s="101">
        <f>D107</f>
        <v>19</v>
      </c>
      <c r="J107" s="107">
        <v>2.87</v>
      </c>
      <c r="K107" s="101">
        <f t="shared" ref="K107:K109" si="16">J107*I107</f>
        <v>54.53</v>
      </c>
    </row>
    <row r="108" spans="1:11" ht="25.5">
      <c r="A108" s="52">
        <v>100</v>
      </c>
      <c r="B108" s="157" t="s">
        <v>122</v>
      </c>
      <c r="C108" s="158" t="s">
        <v>81</v>
      </c>
      <c r="D108" s="124">
        <v>4</v>
      </c>
      <c r="E108" s="112">
        <v>52.699999999999996</v>
      </c>
      <c r="F108" s="112">
        <f t="shared" si="11"/>
        <v>210.79999999999998</v>
      </c>
      <c r="G108" s="160" t="s">
        <v>135</v>
      </c>
      <c r="H108" s="161" t="s">
        <v>81</v>
      </c>
      <c r="I108" s="159">
        <f>D108</f>
        <v>4</v>
      </c>
      <c r="J108" s="107">
        <v>283.67</v>
      </c>
      <c r="K108" s="101">
        <f t="shared" si="16"/>
        <v>1134.68</v>
      </c>
    </row>
    <row r="109" spans="1:11" s="54" customFormat="1" ht="25.5">
      <c r="A109" s="52">
        <v>101</v>
      </c>
      <c r="B109" s="157"/>
      <c r="C109" s="158"/>
      <c r="D109" s="124"/>
      <c r="E109" s="112"/>
      <c r="F109" s="112"/>
      <c r="G109" s="160" t="s">
        <v>151</v>
      </c>
      <c r="H109" s="161" t="s">
        <v>81</v>
      </c>
      <c r="I109" s="159">
        <f>D108</f>
        <v>4</v>
      </c>
      <c r="J109" s="107">
        <v>87.5</v>
      </c>
      <c r="K109" s="101">
        <f t="shared" si="16"/>
        <v>350</v>
      </c>
    </row>
    <row r="110" spans="1:11" s="54" customFormat="1" ht="29.25">
      <c r="A110" s="52">
        <v>102</v>
      </c>
      <c r="B110" s="27" t="s">
        <v>98</v>
      </c>
      <c r="C110" s="47"/>
      <c r="D110" s="42"/>
      <c r="E110" s="112"/>
      <c r="F110" s="42">
        <f>SUM(F101:F109)</f>
        <v>3267.4</v>
      </c>
      <c r="G110" s="84" t="s">
        <v>99</v>
      </c>
      <c r="H110" s="40"/>
      <c r="I110" s="41"/>
      <c r="J110" s="53"/>
      <c r="K110" s="64">
        <f>SUM(K101:K109)</f>
        <v>3552.0600000000004</v>
      </c>
    </row>
    <row r="111" spans="1:11" s="54" customFormat="1" ht="15.75">
      <c r="A111" s="52">
        <v>103</v>
      </c>
      <c r="B111" s="30" t="s">
        <v>86</v>
      </c>
      <c r="C111" s="31"/>
      <c r="D111" s="44"/>
      <c r="E111" s="44"/>
      <c r="F111" s="44"/>
      <c r="G111" s="25"/>
      <c r="H111" s="45"/>
      <c r="I111" s="43"/>
      <c r="J111" s="43"/>
      <c r="K111" s="43"/>
    </row>
    <row r="112" spans="1:11" s="54" customFormat="1">
      <c r="A112" s="52">
        <v>104</v>
      </c>
      <c r="B112" s="99" t="s">
        <v>129</v>
      </c>
      <c r="C112" s="100" t="s">
        <v>88</v>
      </c>
      <c r="D112" s="162">
        <v>56.33</v>
      </c>
      <c r="E112" s="112">
        <v>37.4</v>
      </c>
      <c r="F112" s="112">
        <f t="shared" si="11"/>
        <v>2106.7419999999997</v>
      </c>
      <c r="G112" s="104"/>
      <c r="H112" s="105"/>
      <c r="I112" s="101"/>
      <c r="J112" s="101"/>
      <c r="K112" s="101"/>
    </row>
    <row r="113" spans="1:13" s="54" customFormat="1">
      <c r="A113" s="52">
        <v>105</v>
      </c>
      <c r="B113" s="99" t="s">
        <v>259</v>
      </c>
      <c r="C113" s="100" t="s">
        <v>87</v>
      </c>
      <c r="D113" s="162">
        <v>38</v>
      </c>
      <c r="E113" s="112">
        <v>22.099999999999998</v>
      </c>
      <c r="F113" s="112">
        <f t="shared" si="11"/>
        <v>839.8</v>
      </c>
      <c r="G113" s="104" t="s">
        <v>260</v>
      </c>
      <c r="H113" s="105" t="s">
        <v>187</v>
      </c>
      <c r="I113" s="101">
        <v>39</v>
      </c>
      <c r="J113" s="101">
        <v>8.6199999999999992</v>
      </c>
      <c r="K113" s="101">
        <f>I113*J113</f>
        <v>336.17999999999995</v>
      </c>
    </row>
    <row r="114" spans="1:13" s="54" customFormat="1">
      <c r="A114" s="52">
        <v>106</v>
      </c>
      <c r="B114" s="99" t="s">
        <v>130</v>
      </c>
      <c r="C114" s="100" t="s">
        <v>132</v>
      </c>
      <c r="D114" s="162">
        <v>2</v>
      </c>
      <c r="E114" s="112">
        <v>246.5</v>
      </c>
      <c r="F114" s="112">
        <f t="shared" si="11"/>
        <v>493</v>
      </c>
      <c r="G114" s="104" t="s">
        <v>161</v>
      </c>
      <c r="H114" s="105" t="s">
        <v>81</v>
      </c>
      <c r="I114" s="101">
        <v>50</v>
      </c>
      <c r="J114" s="101">
        <v>5.9</v>
      </c>
      <c r="K114" s="101">
        <f>J114*I114</f>
        <v>295</v>
      </c>
    </row>
    <row r="115" spans="1:13" s="54" customFormat="1">
      <c r="A115" s="52">
        <v>107</v>
      </c>
      <c r="B115" s="106" t="s">
        <v>133</v>
      </c>
      <c r="C115" s="100" t="s">
        <v>131</v>
      </c>
      <c r="D115" s="107">
        <v>1</v>
      </c>
      <c r="E115" s="112">
        <v>1133.8999999999999</v>
      </c>
      <c r="F115" s="112">
        <f t="shared" si="11"/>
        <v>1133.8999999999999</v>
      </c>
      <c r="G115" s="104"/>
      <c r="H115" s="105"/>
      <c r="I115" s="108"/>
      <c r="J115" s="101"/>
      <c r="K115" s="101"/>
    </row>
    <row r="116" spans="1:13" s="54" customFormat="1">
      <c r="A116" s="52">
        <v>108</v>
      </c>
      <c r="B116" s="106" t="s">
        <v>186</v>
      </c>
      <c r="C116" s="100"/>
      <c r="D116" s="107"/>
      <c r="E116" s="112"/>
      <c r="F116" s="112"/>
      <c r="G116" s="104"/>
      <c r="H116" s="105"/>
      <c r="I116" s="108"/>
      <c r="J116" s="101"/>
      <c r="K116" s="101"/>
    </row>
    <row r="117" spans="1:13" s="54" customFormat="1">
      <c r="A117" s="52">
        <v>109</v>
      </c>
      <c r="B117" s="106" t="s">
        <v>162</v>
      </c>
      <c r="C117" s="100" t="s">
        <v>81</v>
      </c>
      <c r="D117" s="107">
        <v>1</v>
      </c>
      <c r="E117" s="112">
        <v>637.5</v>
      </c>
      <c r="F117" s="112">
        <f t="shared" si="11"/>
        <v>637.5</v>
      </c>
      <c r="G117" s="104"/>
      <c r="H117" s="105"/>
      <c r="I117" s="108"/>
      <c r="J117" s="101"/>
      <c r="K117" s="101"/>
    </row>
    <row r="118" spans="1:13" s="54" customFormat="1">
      <c r="A118" s="52">
        <v>110</v>
      </c>
      <c r="B118" s="109" t="s">
        <v>156</v>
      </c>
      <c r="C118" s="110" t="s">
        <v>143</v>
      </c>
      <c r="D118" s="111">
        <v>366</v>
      </c>
      <c r="E118" s="112">
        <v>10.625</v>
      </c>
      <c r="F118" s="112">
        <f t="shared" si="11"/>
        <v>3888.75</v>
      </c>
      <c r="G118" s="104"/>
      <c r="H118" s="105"/>
      <c r="I118" s="108"/>
      <c r="J118" s="101"/>
      <c r="K118" s="101"/>
    </row>
    <row r="119" spans="1:13" ht="29.25">
      <c r="A119" s="52"/>
      <c r="B119" s="27" t="s">
        <v>144</v>
      </c>
      <c r="C119" s="47"/>
      <c r="D119" s="150"/>
      <c r="E119" s="150"/>
      <c r="F119" s="42">
        <f>SUM(F112:F118)</f>
        <v>9099.6919999999991</v>
      </c>
      <c r="G119" s="95" t="s">
        <v>157</v>
      </c>
      <c r="H119" s="40"/>
      <c r="I119" s="41"/>
      <c r="J119" s="57"/>
      <c r="K119" s="65">
        <f>SUM(K112:K118)</f>
        <v>631.17999999999995</v>
      </c>
    </row>
    <row r="120" spans="1:13">
      <c r="A120" s="52"/>
      <c r="B120" s="66"/>
      <c r="C120" s="67"/>
      <c r="D120" s="68"/>
      <c r="E120" s="68"/>
      <c r="F120" s="69"/>
      <c r="G120" s="70" t="s">
        <v>152</v>
      </c>
      <c r="H120" s="71"/>
      <c r="I120" s="72"/>
      <c r="J120" s="72"/>
      <c r="K120" s="73">
        <f>K119+K110+K99+K67+K51</f>
        <v>132721.37467414286</v>
      </c>
    </row>
    <row r="121" spans="1:13">
      <c r="A121" s="52"/>
      <c r="B121" s="70" t="s">
        <v>153</v>
      </c>
      <c r="C121" s="71"/>
      <c r="D121" s="74"/>
      <c r="E121" s="74"/>
      <c r="F121" s="76">
        <f>F119+F110+F99+F67+F51</f>
        <v>91611.189500000008</v>
      </c>
      <c r="G121" s="77" t="s">
        <v>154</v>
      </c>
      <c r="H121" s="78">
        <v>0.03</v>
      </c>
      <c r="I121" s="72"/>
      <c r="J121" s="72"/>
      <c r="K121" s="73">
        <f>K120*H121</f>
        <v>3981.6412402242859</v>
      </c>
    </row>
    <row r="122" spans="1:13">
      <c r="A122" s="63"/>
      <c r="B122" s="77"/>
      <c r="C122" s="79"/>
      <c r="D122" s="75"/>
      <c r="E122" s="75"/>
      <c r="F122" s="76"/>
      <c r="G122" s="80" t="s">
        <v>142</v>
      </c>
      <c r="H122" s="71"/>
      <c r="I122" s="72"/>
      <c r="J122" s="72"/>
      <c r="K122" s="73">
        <f>K120+K121</f>
        <v>136703.01591436716</v>
      </c>
      <c r="M122" s="149"/>
    </row>
    <row r="123" spans="1:13">
      <c r="A123" s="63"/>
      <c r="B123" s="80" t="s">
        <v>141</v>
      </c>
      <c r="C123" s="81"/>
      <c r="D123" s="74"/>
      <c r="E123" s="74"/>
      <c r="F123" s="76">
        <f>F121</f>
        <v>91611.189500000008</v>
      </c>
      <c r="G123" s="80" t="s">
        <v>158</v>
      </c>
      <c r="H123" s="81"/>
      <c r="I123" s="72"/>
      <c r="J123" s="72"/>
      <c r="K123" s="73">
        <f>F123+K122</f>
        <v>228314.20541436717</v>
      </c>
      <c r="M123" s="149"/>
    </row>
    <row r="124" spans="1:13">
      <c r="A124" s="63"/>
      <c r="B124" s="82"/>
      <c r="C124" s="81"/>
      <c r="D124" s="82"/>
      <c r="E124" s="82"/>
      <c r="F124" s="82"/>
      <c r="G124" s="80" t="s">
        <v>155</v>
      </c>
      <c r="H124" s="81"/>
      <c r="I124" s="72"/>
      <c r="J124" s="72"/>
      <c r="K124" s="73">
        <f>K123*0.2</f>
        <v>45662.841082873434</v>
      </c>
    </row>
    <row r="125" spans="1:13">
      <c r="A125" s="63"/>
      <c r="B125" s="82"/>
      <c r="C125" s="81"/>
      <c r="D125" s="82"/>
      <c r="E125" s="82"/>
      <c r="F125" s="82"/>
      <c r="G125" s="80" t="s">
        <v>159</v>
      </c>
      <c r="H125" s="81"/>
      <c r="I125" s="72"/>
      <c r="J125" s="72"/>
      <c r="K125" s="73">
        <f>K124+K123</f>
        <v>273977.0464972406</v>
      </c>
    </row>
    <row r="127" spans="1:13">
      <c r="A127" s="88"/>
      <c r="B127" s="89"/>
      <c r="C127" s="89"/>
      <c r="D127" s="88"/>
      <c r="E127" s="88"/>
      <c r="F127" s="88"/>
      <c r="G127" s="90"/>
      <c r="H127" s="229"/>
      <c r="I127" s="229"/>
      <c r="J127" s="229"/>
      <c r="K127" s="229"/>
    </row>
    <row r="128" spans="1:13">
      <c r="A128" s="88"/>
      <c r="B128" s="89"/>
      <c r="C128" s="89"/>
      <c r="D128" s="88"/>
      <c r="E128" s="88"/>
      <c r="F128" s="88"/>
      <c r="G128" s="90"/>
      <c r="H128" s="90"/>
      <c r="I128" s="91"/>
      <c r="J128" s="91"/>
      <c r="K128" s="91"/>
    </row>
    <row r="129" spans="1:11">
      <c r="A129" s="92"/>
      <c r="B129" s="230"/>
      <c r="C129" s="230"/>
      <c r="D129" s="93"/>
      <c r="E129" s="93"/>
      <c r="F129" s="93"/>
      <c r="G129" s="229"/>
      <c r="H129" s="229"/>
      <c r="I129" s="229"/>
      <c r="J129" s="229"/>
      <c r="K129" s="94"/>
    </row>
  </sheetData>
  <protectedRanges>
    <protectedRange sqref="J16" name="Range1_3_3_1_2"/>
    <protectedRange sqref="J17 J29" name="Range1_4_1_1_1_2_1_2"/>
  </protectedRanges>
  <autoFilter ref="A7:I125"/>
  <dataConsolidate/>
  <mergeCells count="9">
    <mergeCell ref="H127:K127"/>
    <mergeCell ref="B129:C129"/>
    <mergeCell ref="G129:J129"/>
    <mergeCell ref="A4:I4"/>
    <mergeCell ref="A1:B1"/>
    <mergeCell ref="G1:I1"/>
    <mergeCell ref="A2:B2"/>
    <mergeCell ref="A3:J3"/>
    <mergeCell ref="A5:K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Додаток 2</vt:lpstr>
      <vt:lpstr>Основні положеня</vt:lpstr>
      <vt:lpstr>Лист1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Dudenko Zhanna</cp:lastModifiedBy>
  <cp:lastPrinted>2020-02-25T14:22:00Z</cp:lastPrinted>
  <dcterms:created xsi:type="dcterms:W3CDTF">1996-10-08T23:32:00Z</dcterms:created>
  <dcterms:modified xsi:type="dcterms:W3CDTF">2022-09-23T13:32:50Z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1049-11.2.0.9169</vt:lpwstr>
  </property>
</Properties>
</file>