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550" windowWidth="18880" windowHeight="8740"/>
  </bookViews>
  <sheets>
    <sheet name="Бомбосховище" sheetId="1" r:id="rId1"/>
    <sheet name="Стіни" sheetId="2" state="hidden" r:id="rId2"/>
    <sheet name="Електрика-Опалення" sheetId="3" state="hidden" r:id="rId3"/>
  </sheets>
  <definedNames>
    <definedName name="_Hlk113020310" localSheetId="0">Бомбосховище!$L$2</definedName>
  </definedNames>
  <calcPr calcId="145621"/>
  <extLst>
    <ext uri="GoogleSheetsCustomDataVersion1">
      <go:sheetsCustomData xmlns:go="http://customooxmlschemas.google.com/" r:id="rId7" roundtripDataSignature="AMtx7mi7IwN2DA1ENBl/YNiNqvJ4Gha+eA=="/>
    </ext>
  </extLst>
</workbook>
</file>

<file path=xl/calcChain.xml><?xml version="1.0" encoding="utf-8"?>
<calcChain xmlns="http://schemas.openxmlformats.org/spreadsheetml/2006/main">
  <c r="I500" i="3" l="1"/>
  <c r="G500" i="3"/>
  <c r="J500" i="3" s="1"/>
  <c r="I499" i="3"/>
  <c r="G499" i="3"/>
  <c r="J499" i="3" s="1"/>
  <c r="I498" i="3"/>
  <c r="G498" i="3"/>
  <c r="J498" i="3" s="1"/>
  <c r="I497" i="3"/>
  <c r="G497" i="3"/>
  <c r="J497" i="3" s="1"/>
  <c r="I496" i="3"/>
  <c r="G496" i="3"/>
  <c r="J496" i="3" s="1"/>
  <c r="I495" i="3"/>
  <c r="G495" i="3"/>
  <c r="J495" i="3" s="1"/>
  <c r="I494" i="3"/>
  <c r="G494" i="3"/>
  <c r="J494" i="3" s="1"/>
  <c r="I493" i="3"/>
  <c r="G493" i="3"/>
  <c r="J493" i="3" s="1"/>
  <c r="I492" i="3"/>
  <c r="G492" i="3"/>
  <c r="J492" i="3" s="1"/>
  <c r="I491" i="3"/>
  <c r="G491" i="3"/>
  <c r="J491" i="3" s="1"/>
  <c r="I490" i="3"/>
  <c r="G490" i="3"/>
  <c r="J490" i="3" s="1"/>
  <c r="I489" i="3"/>
  <c r="G489" i="3"/>
  <c r="J489" i="3" s="1"/>
  <c r="I488" i="3"/>
  <c r="G488" i="3"/>
  <c r="J488" i="3" s="1"/>
  <c r="I487" i="3"/>
  <c r="G487" i="3"/>
  <c r="J487" i="3" s="1"/>
  <c r="I486" i="3"/>
  <c r="G486" i="3"/>
  <c r="J486" i="3" s="1"/>
  <c r="I485" i="3"/>
  <c r="G485" i="3"/>
  <c r="J485" i="3" s="1"/>
  <c r="I484" i="3"/>
  <c r="G484" i="3"/>
  <c r="J484" i="3" s="1"/>
  <c r="I483" i="3"/>
  <c r="G483" i="3"/>
  <c r="J483" i="3" s="1"/>
  <c r="I482" i="3"/>
  <c r="G482" i="3"/>
  <c r="J482" i="3" s="1"/>
  <c r="I481" i="3"/>
  <c r="G481" i="3"/>
  <c r="J481" i="3" s="1"/>
  <c r="I480" i="3"/>
  <c r="G480" i="3"/>
  <c r="J480" i="3" s="1"/>
  <c r="I479" i="3"/>
  <c r="G479" i="3"/>
  <c r="J479" i="3" s="1"/>
  <c r="I478" i="3"/>
  <c r="G478" i="3"/>
  <c r="J478" i="3" s="1"/>
  <c r="I477" i="3"/>
  <c r="G477" i="3"/>
  <c r="J477" i="3" s="1"/>
  <c r="I476" i="3"/>
  <c r="G476" i="3"/>
  <c r="J476" i="3" s="1"/>
  <c r="I475" i="3"/>
  <c r="G475" i="3"/>
  <c r="J475" i="3" s="1"/>
  <c r="I474" i="3"/>
  <c r="G474" i="3"/>
  <c r="J474" i="3" s="1"/>
  <c r="I473" i="3"/>
  <c r="G473" i="3"/>
  <c r="J473" i="3" s="1"/>
  <c r="I472" i="3"/>
  <c r="G472" i="3"/>
  <c r="J472" i="3" s="1"/>
  <c r="I471" i="3"/>
  <c r="G471" i="3"/>
  <c r="J471" i="3" s="1"/>
  <c r="I470" i="3"/>
  <c r="G470" i="3"/>
  <c r="J470" i="3" s="1"/>
  <c r="I469" i="3"/>
  <c r="G469" i="3"/>
  <c r="J469" i="3" s="1"/>
  <c r="J468" i="3"/>
  <c r="G468" i="3"/>
  <c r="J467" i="3"/>
  <c r="G467" i="3"/>
  <c r="J466" i="3"/>
  <c r="G466" i="3"/>
  <c r="J465" i="3"/>
  <c r="G465" i="3"/>
  <c r="J464" i="3"/>
  <c r="G464" i="3"/>
  <c r="J463" i="3"/>
  <c r="G463" i="3"/>
  <c r="J462" i="3"/>
  <c r="G462" i="3"/>
  <c r="J461" i="3"/>
  <c r="G461" i="3"/>
  <c r="J460" i="3"/>
  <c r="G460" i="3"/>
  <c r="J458" i="3"/>
  <c r="G458" i="3"/>
  <c r="I456" i="3"/>
  <c r="G456" i="3"/>
  <c r="J456" i="3" s="1"/>
  <c r="I455" i="3"/>
  <c r="G455" i="3"/>
  <c r="J455" i="3" s="1"/>
  <c r="I454" i="3"/>
  <c r="G454" i="3"/>
  <c r="J454" i="3" s="1"/>
  <c r="I453" i="3"/>
  <c r="G453" i="3"/>
  <c r="J453" i="3" s="1"/>
  <c r="I452" i="3"/>
  <c r="G452" i="3"/>
  <c r="J452" i="3" s="1"/>
  <c r="I451" i="3"/>
  <c r="G451" i="3"/>
  <c r="J451" i="3" s="1"/>
  <c r="I450" i="3"/>
  <c r="G450" i="3"/>
  <c r="J450" i="3" s="1"/>
  <c r="I449" i="3"/>
  <c r="G449" i="3"/>
  <c r="J449" i="3" s="1"/>
  <c r="I448" i="3"/>
  <c r="G448" i="3"/>
  <c r="J448" i="3" s="1"/>
  <c r="I447" i="3"/>
  <c r="G447" i="3"/>
  <c r="J447" i="3" s="1"/>
  <c r="I446" i="3"/>
  <c r="G446" i="3"/>
  <c r="J446" i="3" s="1"/>
  <c r="I445" i="3"/>
  <c r="G445" i="3"/>
  <c r="J445" i="3" s="1"/>
  <c r="I444" i="3"/>
  <c r="G444" i="3"/>
  <c r="J444" i="3" s="1"/>
  <c r="I443" i="3"/>
  <c r="G443" i="3"/>
  <c r="J443" i="3" s="1"/>
  <c r="I442" i="3"/>
  <c r="G442" i="3"/>
  <c r="J442" i="3" s="1"/>
  <c r="I441" i="3"/>
  <c r="G441" i="3"/>
  <c r="J441" i="3" s="1"/>
  <c r="I440" i="3"/>
  <c r="G440" i="3"/>
  <c r="J440" i="3" s="1"/>
  <c r="I439" i="3"/>
  <c r="G439" i="3"/>
  <c r="J439" i="3" s="1"/>
  <c r="I438" i="3"/>
  <c r="G438" i="3"/>
  <c r="J438" i="3" s="1"/>
  <c r="I437" i="3"/>
  <c r="G437" i="3"/>
  <c r="J437" i="3" s="1"/>
  <c r="I436" i="3"/>
  <c r="G436" i="3"/>
  <c r="J436" i="3" s="1"/>
  <c r="I435" i="3"/>
  <c r="G435" i="3"/>
  <c r="J435" i="3" s="1"/>
  <c r="I434" i="3"/>
  <c r="G434" i="3"/>
  <c r="J434" i="3" s="1"/>
  <c r="I433" i="3"/>
  <c r="G433" i="3"/>
  <c r="J433" i="3" s="1"/>
  <c r="I432" i="3"/>
  <c r="G432" i="3"/>
  <c r="J432" i="3" s="1"/>
  <c r="I431" i="3"/>
  <c r="G431" i="3"/>
  <c r="J431" i="3" s="1"/>
  <c r="I430" i="3"/>
  <c r="G430" i="3"/>
  <c r="J430" i="3" s="1"/>
  <c r="I429" i="3"/>
  <c r="G429" i="3"/>
  <c r="J429" i="3" s="1"/>
  <c r="I428" i="3"/>
  <c r="G428" i="3"/>
  <c r="J428" i="3" s="1"/>
  <c r="I427" i="3"/>
  <c r="G427" i="3"/>
  <c r="J427" i="3" s="1"/>
  <c r="I426" i="3"/>
  <c r="G426" i="3"/>
  <c r="J426" i="3" s="1"/>
  <c r="I425" i="3"/>
  <c r="G425" i="3"/>
  <c r="J425" i="3" s="1"/>
  <c r="I424" i="3"/>
  <c r="G424" i="3"/>
  <c r="J424" i="3" s="1"/>
  <c r="G423" i="3"/>
  <c r="J423" i="3" s="1"/>
  <c r="G422" i="3"/>
  <c r="J422" i="3" s="1"/>
  <c r="G421" i="3"/>
  <c r="J421" i="3" s="1"/>
  <c r="G420" i="3"/>
  <c r="J420" i="3" s="1"/>
  <c r="G419" i="3"/>
  <c r="J419" i="3" s="1"/>
  <c r="G418" i="3"/>
  <c r="J418" i="3" s="1"/>
  <c r="G417" i="3"/>
  <c r="J417" i="3" s="1"/>
  <c r="G416" i="3"/>
  <c r="J416" i="3" s="1"/>
  <c r="G415" i="3"/>
  <c r="J415" i="3" s="1"/>
  <c r="G413" i="3"/>
  <c r="J413" i="3" s="1"/>
  <c r="I411" i="3"/>
  <c r="G411" i="3"/>
  <c r="J411" i="3" s="1"/>
  <c r="I410" i="3"/>
  <c r="G410" i="3"/>
  <c r="J410" i="3" s="1"/>
  <c r="I409" i="3"/>
  <c r="G409" i="3"/>
  <c r="J409" i="3" s="1"/>
  <c r="I408" i="3"/>
  <c r="G408" i="3"/>
  <c r="J408" i="3" s="1"/>
  <c r="I407" i="3"/>
  <c r="G407" i="3"/>
  <c r="J407" i="3" s="1"/>
  <c r="I406" i="3"/>
  <c r="G406" i="3"/>
  <c r="J406" i="3" s="1"/>
  <c r="I405" i="3"/>
  <c r="G405" i="3"/>
  <c r="J405" i="3" s="1"/>
  <c r="I404" i="3"/>
  <c r="G404" i="3"/>
  <c r="J404" i="3" s="1"/>
  <c r="I403" i="3"/>
  <c r="G403" i="3"/>
  <c r="J403" i="3" s="1"/>
  <c r="I402" i="3"/>
  <c r="G402" i="3"/>
  <c r="J402" i="3" s="1"/>
  <c r="I401" i="3"/>
  <c r="G401" i="3"/>
  <c r="J401" i="3" s="1"/>
  <c r="I400" i="3"/>
  <c r="G400" i="3"/>
  <c r="J400" i="3" s="1"/>
  <c r="I399" i="3"/>
  <c r="G399" i="3"/>
  <c r="J399" i="3" s="1"/>
  <c r="I398" i="3"/>
  <c r="G398" i="3"/>
  <c r="J398" i="3" s="1"/>
  <c r="I397" i="3"/>
  <c r="G397" i="3"/>
  <c r="J397" i="3" s="1"/>
  <c r="I396" i="3"/>
  <c r="G396" i="3"/>
  <c r="J396" i="3" s="1"/>
  <c r="I395" i="3"/>
  <c r="G395" i="3"/>
  <c r="J395" i="3" s="1"/>
  <c r="I394" i="3"/>
  <c r="G394" i="3"/>
  <c r="J394" i="3" s="1"/>
  <c r="I393" i="3"/>
  <c r="G393" i="3"/>
  <c r="J393" i="3" s="1"/>
  <c r="I392" i="3"/>
  <c r="G392" i="3"/>
  <c r="J392" i="3" s="1"/>
  <c r="I391" i="3"/>
  <c r="G391" i="3"/>
  <c r="J391" i="3" s="1"/>
  <c r="I390" i="3"/>
  <c r="G390" i="3"/>
  <c r="J390" i="3" s="1"/>
  <c r="I389" i="3"/>
  <c r="G389" i="3"/>
  <c r="J389" i="3" s="1"/>
  <c r="I388" i="3"/>
  <c r="G388" i="3"/>
  <c r="J388" i="3" s="1"/>
  <c r="I387" i="3"/>
  <c r="G387" i="3"/>
  <c r="J387" i="3" s="1"/>
  <c r="I386" i="3"/>
  <c r="G386" i="3"/>
  <c r="J386" i="3" s="1"/>
  <c r="I385" i="3"/>
  <c r="G385" i="3"/>
  <c r="J385" i="3" s="1"/>
  <c r="I384" i="3"/>
  <c r="G384" i="3"/>
  <c r="J384" i="3" s="1"/>
  <c r="I383" i="3"/>
  <c r="G383" i="3"/>
  <c r="J383" i="3" s="1"/>
  <c r="I382" i="3"/>
  <c r="G382" i="3"/>
  <c r="J382" i="3" s="1"/>
  <c r="I381" i="3"/>
  <c r="G381" i="3"/>
  <c r="J381" i="3" s="1"/>
  <c r="I380" i="3"/>
  <c r="G380" i="3"/>
  <c r="J380" i="3" s="1"/>
  <c r="I379" i="3"/>
  <c r="G379" i="3"/>
  <c r="J379" i="3" s="1"/>
  <c r="J378" i="3"/>
  <c r="G378" i="3"/>
  <c r="J377" i="3"/>
  <c r="G377" i="3"/>
  <c r="J376" i="3"/>
  <c r="G376" i="3"/>
  <c r="J375" i="3"/>
  <c r="G375" i="3"/>
  <c r="J374" i="3"/>
  <c r="G374" i="3"/>
  <c r="J373" i="3"/>
  <c r="G373" i="3"/>
  <c r="J372" i="3"/>
  <c r="G372" i="3"/>
  <c r="J371" i="3"/>
  <c r="G371" i="3"/>
  <c r="J370" i="3"/>
  <c r="G370" i="3"/>
  <c r="J368" i="3"/>
  <c r="G368" i="3"/>
  <c r="I366" i="3"/>
  <c r="G366" i="3"/>
  <c r="J366" i="3" s="1"/>
  <c r="I365" i="3"/>
  <c r="G365" i="3"/>
  <c r="I364" i="3"/>
  <c r="G364" i="3"/>
  <c r="J364" i="3" s="1"/>
  <c r="I363" i="3"/>
  <c r="G363" i="3"/>
  <c r="J363" i="3" s="1"/>
  <c r="I362" i="3"/>
  <c r="G362" i="3"/>
  <c r="J362" i="3" s="1"/>
  <c r="I361" i="3"/>
  <c r="G361" i="3"/>
  <c r="I360" i="3"/>
  <c r="G360" i="3"/>
  <c r="J360" i="3" s="1"/>
  <c r="I359" i="3"/>
  <c r="G359" i="3"/>
  <c r="J359" i="3" s="1"/>
  <c r="I358" i="3"/>
  <c r="G358" i="3"/>
  <c r="J358" i="3" s="1"/>
  <c r="I357" i="3"/>
  <c r="G357" i="3"/>
  <c r="I356" i="3"/>
  <c r="G356" i="3"/>
  <c r="J356" i="3" s="1"/>
  <c r="I355" i="3"/>
  <c r="G355" i="3"/>
  <c r="J355" i="3" s="1"/>
  <c r="I354" i="3"/>
  <c r="G354" i="3"/>
  <c r="J354" i="3" s="1"/>
  <c r="I353" i="3"/>
  <c r="G353" i="3"/>
  <c r="I352" i="3"/>
  <c r="G352" i="3"/>
  <c r="J352" i="3" s="1"/>
  <c r="I351" i="3"/>
  <c r="G351" i="3"/>
  <c r="J351" i="3" s="1"/>
  <c r="I350" i="3"/>
  <c r="G350" i="3"/>
  <c r="J350" i="3" s="1"/>
  <c r="I349" i="3"/>
  <c r="G349" i="3"/>
  <c r="I348" i="3"/>
  <c r="G348" i="3"/>
  <c r="J348" i="3" s="1"/>
  <c r="I347" i="3"/>
  <c r="G347" i="3"/>
  <c r="J347" i="3" s="1"/>
  <c r="I346" i="3"/>
  <c r="G346" i="3"/>
  <c r="J346" i="3" s="1"/>
  <c r="I345" i="3"/>
  <c r="G345" i="3"/>
  <c r="I344" i="3"/>
  <c r="G344" i="3"/>
  <c r="J344" i="3" s="1"/>
  <c r="I343" i="3"/>
  <c r="G343" i="3"/>
  <c r="J343" i="3" s="1"/>
  <c r="I342" i="3"/>
  <c r="G342" i="3"/>
  <c r="J342" i="3" s="1"/>
  <c r="I341" i="3"/>
  <c r="G341" i="3"/>
  <c r="I340" i="3"/>
  <c r="G340" i="3"/>
  <c r="J340" i="3" s="1"/>
  <c r="I339" i="3"/>
  <c r="G339" i="3"/>
  <c r="J339" i="3" s="1"/>
  <c r="I338" i="3"/>
  <c r="G338" i="3"/>
  <c r="J338" i="3" s="1"/>
  <c r="I337" i="3"/>
  <c r="G337" i="3"/>
  <c r="I336" i="3"/>
  <c r="G336" i="3"/>
  <c r="J336" i="3" s="1"/>
  <c r="I335" i="3"/>
  <c r="G335" i="3"/>
  <c r="J335" i="3" s="1"/>
  <c r="I334" i="3"/>
  <c r="G334" i="3"/>
  <c r="J334" i="3" s="1"/>
  <c r="G333" i="3"/>
  <c r="J333" i="3" s="1"/>
  <c r="G332" i="3"/>
  <c r="J332" i="3" s="1"/>
  <c r="G331" i="3"/>
  <c r="J331" i="3" s="1"/>
  <c r="G330" i="3"/>
  <c r="J330" i="3" s="1"/>
  <c r="G329" i="3"/>
  <c r="J329" i="3" s="1"/>
  <c r="G328" i="3"/>
  <c r="J328" i="3" s="1"/>
  <c r="G327" i="3"/>
  <c r="J327" i="3" s="1"/>
  <c r="G326" i="3"/>
  <c r="J326" i="3" s="1"/>
  <c r="G325" i="3"/>
  <c r="J325" i="3" s="1"/>
  <c r="G323" i="3"/>
  <c r="J323" i="3" s="1"/>
  <c r="I321" i="3"/>
  <c r="G321" i="3"/>
  <c r="J321" i="3" s="1"/>
  <c r="I320" i="3"/>
  <c r="G320" i="3"/>
  <c r="J320" i="3" s="1"/>
  <c r="I319" i="3"/>
  <c r="G319" i="3"/>
  <c r="J319" i="3" s="1"/>
  <c r="I318" i="3"/>
  <c r="G318" i="3"/>
  <c r="J318" i="3" s="1"/>
  <c r="I317" i="3"/>
  <c r="G317" i="3"/>
  <c r="J317" i="3" s="1"/>
  <c r="I316" i="3"/>
  <c r="G316" i="3"/>
  <c r="J316" i="3" s="1"/>
  <c r="I315" i="3"/>
  <c r="G315" i="3"/>
  <c r="J315" i="3" s="1"/>
  <c r="I314" i="3"/>
  <c r="G314" i="3"/>
  <c r="J314" i="3" s="1"/>
  <c r="I313" i="3"/>
  <c r="G313" i="3"/>
  <c r="J313" i="3" s="1"/>
  <c r="I312" i="3"/>
  <c r="G312" i="3"/>
  <c r="J312" i="3" s="1"/>
  <c r="I311" i="3"/>
  <c r="G311" i="3"/>
  <c r="J311" i="3" s="1"/>
  <c r="I310" i="3"/>
  <c r="G310" i="3"/>
  <c r="J310" i="3" s="1"/>
  <c r="I309" i="3"/>
  <c r="G309" i="3"/>
  <c r="J309" i="3" s="1"/>
  <c r="I308" i="3"/>
  <c r="G308" i="3"/>
  <c r="J308" i="3" s="1"/>
  <c r="I307" i="3"/>
  <c r="G307" i="3"/>
  <c r="J307" i="3" s="1"/>
  <c r="I306" i="3"/>
  <c r="G306" i="3"/>
  <c r="J306" i="3" s="1"/>
  <c r="I305" i="3"/>
  <c r="G305" i="3"/>
  <c r="J305" i="3" s="1"/>
  <c r="I304" i="3"/>
  <c r="G304" i="3"/>
  <c r="J304" i="3" s="1"/>
  <c r="I303" i="3"/>
  <c r="G303" i="3"/>
  <c r="J303" i="3" s="1"/>
  <c r="I302" i="3"/>
  <c r="G302" i="3"/>
  <c r="J302" i="3" s="1"/>
  <c r="I301" i="3"/>
  <c r="G301" i="3"/>
  <c r="J301" i="3" s="1"/>
  <c r="I300" i="3"/>
  <c r="G300" i="3"/>
  <c r="J300" i="3" s="1"/>
  <c r="I299" i="3"/>
  <c r="G299" i="3"/>
  <c r="J299" i="3" s="1"/>
  <c r="I298" i="3"/>
  <c r="G298" i="3"/>
  <c r="J298" i="3" s="1"/>
  <c r="I297" i="3"/>
  <c r="G297" i="3"/>
  <c r="J297" i="3" s="1"/>
  <c r="I296" i="3"/>
  <c r="G296" i="3"/>
  <c r="J296" i="3" s="1"/>
  <c r="I295" i="3"/>
  <c r="G295" i="3"/>
  <c r="J295" i="3" s="1"/>
  <c r="I294" i="3"/>
  <c r="G294" i="3"/>
  <c r="J294" i="3" s="1"/>
  <c r="I293" i="3"/>
  <c r="G293" i="3"/>
  <c r="J293" i="3" s="1"/>
  <c r="I292" i="3"/>
  <c r="G292" i="3"/>
  <c r="J292" i="3" s="1"/>
  <c r="I291" i="3"/>
  <c r="G291" i="3"/>
  <c r="J291" i="3" s="1"/>
  <c r="I290" i="3"/>
  <c r="G290" i="3"/>
  <c r="J290" i="3" s="1"/>
  <c r="I289" i="3"/>
  <c r="G289" i="3"/>
  <c r="J289" i="3" s="1"/>
  <c r="J288" i="3"/>
  <c r="G288" i="3"/>
  <c r="J287" i="3"/>
  <c r="G287" i="3"/>
  <c r="J286" i="3"/>
  <c r="G286" i="3"/>
  <c r="J285" i="3"/>
  <c r="G285" i="3"/>
  <c r="J284" i="3"/>
  <c r="G284" i="3"/>
  <c r="J283" i="3"/>
  <c r="G283" i="3"/>
  <c r="J282" i="3"/>
  <c r="G282" i="3"/>
  <c r="J281" i="3"/>
  <c r="G281" i="3"/>
  <c r="J280" i="3"/>
  <c r="G280" i="3"/>
  <c r="J278" i="3"/>
  <c r="G278" i="3"/>
  <c r="I276" i="3"/>
  <c r="G276" i="3"/>
  <c r="J276" i="3" s="1"/>
  <c r="I275" i="3"/>
  <c r="G275" i="3"/>
  <c r="J275" i="3" s="1"/>
  <c r="I274" i="3"/>
  <c r="G274" i="3"/>
  <c r="J274" i="3" s="1"/>
  <c r="I273" i="3"/>
  <c r="G273" i="3"/>
  <c r="J273" i="3" s="1"/>
  <c r="I272" i="3"/>
  <c r="G272" i="3"/>
  <c r="J272" i="3" s="1"/>
  <c r="I271" i="3"/>
  <c r="G271" i="3"/>
  <c r="J271" i="3" s="1"/>
  <c r="I270" i="3"/>
  <c r="G270" i="3"/>
  <c r="J270" i="3" s="1"/>
  <c r="I269" i="3"/>
  <c r="G269" i="3"/>
  <c r="J269" i="3" s="1"/>
  <c r="I268" i="3"/>
  <c r="G268" i="3"/>
  <c r="J268" i="3" s="1"/>
  <c r="I267" i="3"/>
  <c r="G267" i="3"/>
  <c r="J267" i="3" s="1"/>
  <c r="I266" i="3"/>
  <c r="G266" i="3"/>
  <c r="J266" i="3" s="1"/>
  <c r="I265" i="3"/>
  <c r="G265" i="3"/>
  <c r="J265" i="3" s="1"/>
  <c r="I264" i="3"/>
  <c r="G264" i="3"/>
  <c r="J264" i="3" s="1"/>
  <c r="I263" i="3"/>
  <c r="G263" i="3"/>
  <c r="J263" i="3" s="1"/>
  <c r="I262" i="3"/>
  <c r="G262" i="3"/>
  <c r="J262" i="3" s="1"/>
  <c r="I261" i="3"/>
  <c r="G261" i="3"/>
  <c r="J261" i="3" s="1"/>
  <c r="I260" i="3"/>
  <c r="G260" i="3"/>
  <c r="J260" i="3" s="1"/>
  <c r="I259" i="3"/>
  <c r="G259" i="3"/>
  <c r="J259" i="3" s="1"/>
  <c r="I258" i="3"/>
  <c r="G258" i="3"/>
  <c r="J258" i="3" s="1"/>
  <c r="I257" i="3"/>
  <c r="G257" i="3"/>
  <c r="J257" i="3" s="1"/>
  <c r="I256" i="3"/>
  <c r="G256" i="3"/>
  <c r="J256" i="3" s="1"/>
  <c r="I255" i="3"/>
  <c r="G255" i="3"/>
  <c r="J255" i="3" s="1"/>
  <c r="I254" i="3"/>
  <c r="G254" i="3"/>
  <c r="J254" i="3" s="1"/>
  <c r="I253" i="3"/>
  <c r="G253" i="3"/>
  <c r="J253" i="3" s="1"/>
  <c r="I252" i="3"/>
  <c r="G252" i="3"/>
  <c r="J252" i="3" s="1"/>
  <c r="I251" i="3"/>
  <c r="G251" i="3"/>
  <c r="J251" i="3" s="1"/>
  <c r="I250" i="3"/>
  <c r="G250" i="3"/>
  <c r="J250" i="3" s="1"/>
  <c r="I249" i="3"/>
  <c r="G249" i="3"/>
  <c r="J249" i="3" s="1"/>
  <c r="I248" i="3"/>
  <c r="G248" i="3"/>
  <c r="J248" i="3" s="1"/>
  <c r="I247" i="3"/>
  <c r="G247" i="3"/>
  <c r="J247" i="3" s="1"/>
  <c r="I246" i="3"/>
  <c r="G246" i="3"/>
  <c r="J246" i="3" s="1"/>
  <c r="I245" i="3"/>
  <c r="G245" i="3"/>
  <c r="J245" i="3" s="1"/>
  <c r="I244" i="3"/>
  <c r="G244" i="3"/>
  <c r="J244" i="3" s="1"/>
  <c r="G243" i="3"/>
  <c r="J243" i="3" s="1"/>
  <c r="G242" i="3"/>
  <c r="J242" i="3" s="1"/>
  <c r="G241" i="3"/>
  <c r="J241" i="3" s="1"/>
  <c r="G240" i="3"/>
  <c r="J240" i="3" s="1"/>
  <c r="G239" i="3"/>
  <c r="J239" i="3" s="1"/>
  <c r="G238" i="3"/>
  <c r="J238" i="3" s="1"/>
  <c r="G237" i="3"/>
  <c r="J237" i="3" s="1"/>
  <c r="G236" i="3"/>
  <c r="J236" i="3" s="1"/>
  <c r="G235" i="3"/>
  <c r="J235" i="3" s="1"/>
  <c r="G233" i="3"/>
  <c r="J233" i="3" s="1"/>
  <c r="I231" i="3"/>
  <c r="G231" i="3"/>
  <c r="J231" i="3" s="1"/>
  <c r="I230" i="3"/>
  <c r="G230" i="3"/>
  <c r="J230" i="3" s="1"/>
  <c r="I229" i="3"/>
  <c r="G229" i="3"/>
  <c r="J229" i="3" s="1"/>
  <c r="I228" i="3"/>
  <c r="G228" i="3"/>
  <c r="J228" i="3" s="1"/>
  <c r="I227" i="3"/>
  <c r="G227" i="3"/>
  <c r="J227" i="3" s="1"/>
  <c r="I226" i="3"/>
  <c r="G226" i="3"/>
  <c r="J226" i="3" s="1"/>
  <c r="I225" i="3"/>
  <c r="G225" i="3"/>
  <c r="J225" i="3" s="1"/>
  <c r="I224" i="3"/>
  <c r="G224" i="3"/>
  <c r="J224" i="3" s="1"/>
  <c r="I223" i="3"/>
  <c r="G223" i="3"/>
  <c r="J223" i="3" s="1"/>
  <c r="I222" i="3"/>
  <c r="G222" i="3"/>
  <c r="J222" i="3" s="1"/>
  <c r="I221" i="3"/>
  <c r="G221" i="3"/>
  <c r="J221" i="3" s="1"/>
  <c r="I220" i="3"/>
  <c r="G220" i="3"/>
  <c r="J220" i="3" s="1"/>
  <c r="I219" i="3"/>
  <c r="G219" i="3"/>
  <c r="J219" i="3" s="1"/>
  <c r="I218" i="3"/>
  <c r="G218" i="3"/>
  <c r="J218" i="3" s="1"/>
  <c r="I217" i="3"/>
  <c r="G217" i="3"/>
  <c r="J217" i="3" s="1"/>
  <c r="I216" i="3"/>
  <c r="G216" i="3"/>
  <c r="J216" i="3" s="1"/>
  <c r="I215" i="3"/>
  <c r="G215" i="3"/>
  <c r="J215" i="3" s="1"/>
  <c r="I214" i="3"/>
  <c r="G214" i="3"/>
  <c r="J214" i="3" s="1"/>
  <c r="I213" i="3"/>
  <c r="G213" i="3"/>
  <c r="J213" i="3" s="1"/>
  <c r="I212" i="3"/>
  <c r="G212" i="3"/>
  <c r="J212" i="3" s="1"/>
  <c r="I211" i="3"/>
  <c r="G211" i="3"/>
  <c r="J211" i="3" s="1"/>
  <c r="I210" i="3"/>
  <c r="G210" i="3"/>
  <c r="J210" i="3" s="1"/>
  <c r="I209" i="3"/>
  <c r="G209" i="3"/>
  <c r="J209" i="3" s="1"/>
  <c r="I208" i="3"/>
  <c r="G208" i="3"/>
  <c r="J208" i="3" s="1"/>
  <c r="I207" i="3"/>
  <c r="G207" i="3"/>
  <c r="J207" i="3" s="1"/>
  <c r="I206" i="3"/>
  <c r="G206" i="3"/>
  <c r="J206" i="3" s="1"/>
  <c r="I205" i="3"/>
  <c r="G205" i="3"/>
  <c r="J205" i="3" s="1"/>
  <c r="I204" i="3"/>
  <c r="G204" i="3"/>
  <c r="J204" i="3" s="1"/>
  <c r="I203" i="3"/>
  <c r="G203" i="3"/>
  <c r="J203" i="3" s="1"/>
  <c r="I202" i="3"/>
  <c r="G202" i="3"/>
  <c r="J202" i="3" s="1"/>
  <c r="I201" i="3"/>
  <c r="G201" i="3"/>
  <c r="J201" i="3" s="1"/>
  <c r="I200" i="3"/>
  <c r="G200" i="3"/>
  <c r="J200" i="3" s="1"/>
  <c r="I199" i="3"/>
  <c r="G199" i="3"/>
  <c r="J199" i="3" s="1"/>
  <c r="J198" i="3"/>
  <c r="G198" i="3"/>
  <c r="J197" i="3"/>
  <c r="G197" i="3"/>
  <c r="J196" i="3"/>
  <c r="G196" i="3"/>
  <c r="J195" i="3"/>
  <c r="G195" i="3"/>
  <c r="J194" i="3"/>
  <c r="G194" i="3"/>
  <c r="J193" i="3"/>
  <c r="G193" i="3"/>
  <c r="J192" i="3"/>
  <c r="G192" i="3"/>
  <c r="J191" i="3"/>
  <c r="G191" i="3"/>
  <c r="J190" i="3"/>
  <c r="G190" i="3"/>
  <c r="J188" i="3"/>
  <c r="G188" i="3"/>
  <c r="I186" i="3"/>
  <c r="G186" i="3"/>
  <c r="J186" i="3" s="1"/>
  <c r="I185" i="3"/>
  <c r="G185" i="3"/>
  <c r="J185" i="3" s="1"/>
  <c r="I184" i="3"/>
  <c r="G184" i="3"/>
  <c r="J184" i="3" s="1"/>
  <c r="I183" i="3"/>
  <c r="G183" i="3"/>
  <c r="J183" i="3" s="1"/>
  <c r="I182" i="3"/>
  <c r="G182" i="3"/>
  <c r="J182" i="3" s="1"/>
  <c r="I181" i="3"/>
  <c r="G181" i="3"/>
  <c r="J181" i="3" s="1"/>
  <c r="I180" i="3"/>
  <c r="G180" i="3"/>
  <c r="J180" i="3" s="1"/>
  <c r="I179" i="3"/>
  <c r="G179" i="3"/>
  <c r="J179" i="3" s="1"/>
  <c r="I178" i="3"/>
  <c r="G178" i="3"/>
  <c r="J178" i="3" s="1"/>
  <c r="I177" i="3"/>
  <c r="G177" i="3"/>
  <c r="J177" i="3" s="1"/>
  <c r="I176" i="3"/>
  <c r="G176" i="3"/>
  <c r="J176" i="3" s="1"/>
  <c r="I175" i="3"/>
  <c r="G175" i="3"/>
  <c r="J175" i="3" s="1"/>
  <c r="I174" i="3"/>
  <c r="G174" i="3"/>
  <c r="J174" i="3" s="1"/>
  <c r="I173" i="3"/>
  <c r="G173" i="3"/>
  <c r="J173" i="3" s="1"/>
  <c r="I172" i="3"/>
  <c r="G172" i="3"/>
  <c r="J172" i="3" s="1"/>
  <c r="I171" i="3"/>
  <c r="G171" i="3"/>
  <c r="J171" i="3" s="1"/>
  <c r="I170" i="3"/>
  <c r="G170" i="3"/>
  <c r="J170" i="3" s="1"/>
  <c r="I169" i="3"/>
  <c r="G169" i="3"/>
  <c r="J169" i="3" s="1"/>
  <c r="I168" i="3"/>
  <c r="G168" i="3"/>
  <c r="J168" i="3" s="1"/>
  <c r="I167" i="3"/>
  <c r="G167" i="3"/>
  <c r="J167" i="3" s="1"/>
  <c r="I166" i="3"/>
  <c r="G166" i="3"/>
  <c r="J166" i="3" s="1"/>
  <c r="I165" i="3"/>
  <c r="G165" i="3"/>
  <c r="J165" i="3" s="1"/>
  <c r="I164" i="3"/>
  <c r="G164" i="3"/>
  <c r="J164" i="3" s="1"/>
  <c r="I163" i="3"/>
  <c r="G163" i="3"/>
  <c r="J163" i="3" s="1"/>
  <c r="I162" i="3"/>
  <c r="G162" i="3"/>
  <c r="J162" i="3" s="1"/>
  <c r="I161" i="3"/>
  <c r="G161" i="3"/>
  <c r="J161" i="3" s="1"/>
  <c r="I160" i="3"/>
  <c r="G160" i="3"/>
  <c r="J160" i="3" s="1"/>
  <c r="I159" i="3"/>
  <c r="G159" i="3"/>
  <c r="J159" i="3" s="1"/>
  <c r="I158" i="3"/>
  <c r="G158" i="3"/>
  <c r="J158" i="3" s="1"/>
  <c r="I157" i="3"/>
  <c r="G157" i="3"/>
  <c r="J157" i="3" s="1"/>
  <c r="I156" i="3"/>
  <c r="G156" i="3"/>
  <c r="J156" i="3" s="1"/>
  <c r="I155" i="3"/>
  <c r="G155" i="3"/>
  <c r="J155" i="3" s="1"/>
  <c r="I154" i="3"/>
  <c r="G154" i="3"/>
  <c r="J154" i="3" s="1"/>
  <c r="G153" i="3"/>
  <c r="J153" i="3" s="1"/>
  <c r="G152" i="3"/>
  <c r="J152" i="3" s="1"/>
  <c r="G151" i="3"/>
  <c r="J151" i="3" s="1"/>
  <c r="G150" i="3"/>
  <c r="J150" i="3" s="1"/>
  <c r="G149" i="3"/>
  <c r="J149" i="3" s="1"/>
  <c r="G148" i="3"/>
  <c r="J148" i="3" s="1"/>
  <c r="G147" i="3"/>
  <c r="J147" i="3" s="1"/>
  <c r="G146" i="3"/>
  <c r="J146" i="3" s="1"/>
  <c r="G145" i="3"/>
  <c r="J145" i="3" s="1"/>
  <c r="G143" i="3"/>
  <c r="J143" i="3" s="1"/>
  <c r="I141" i="3"/>
  <c r="G141" i="3"/>
  <c r="J141" i="3" s="1"/>
  <c r="I140" i="3"/>
  <c r="G140" i="3"/>
  <c r="J140" i="3" s="1"/>
  <c r="I139" i="3"/>
  <c r="G139" i="3"/>
  <c r="J139" i="3" s="1"/>
  <c r="I138" i="3"/>
  <c r="G138" i="3"/>
  <c r="J138" i="3" s="1"/>
  <c r="I137" i="3"/>
  <c r="G137" i="3"/>
  <c r="J137" i="3" s="1"/>
  <c r="I136" i="3"/>
  <c r="G136" i="3"/>
  <c r="J136" i="3" s="1"/>
  <c r="I135" i="3"/>
  <c r="G135" i="3"/>
  <c r="J135" i="3" s="1"/>
  <c r="I134" i="3"/>
  <c r="G134" i="3"/>
  <c r="J134" i="3" s="1"/>
  <c r="I133" i="3"/>
  <c r="G133" i="3"/>
  <c r="J133" i="3" s="1"/>
  <c r="I132" i="3"/>
  <c r="G132" i="3"/>
  <c r="J132" i="3" s="1"/>
  <c r="I131" i="3"/>
  <c r="G131" i="3"/>
  <c r="J131" i="3" s="1"/>
  <c r="I130" i="3"/>
  <c r="G130" i="3"/>
  <c r="J130" i="3" s="1"/>
  <c r="I129" i="3"/>
  <c r="G129" i="3"/>
  <c r="J129" i="3" s="1"/>
  <c r="I128" i="3"/>
  <c r="G128" i="3"/>
  <c r="J128" i="3" s="1"/>
  <c r="I127" i="3"/>
  <c r="G127" i="3"/>
  <c r="J127" i="3" s="1"/>
  <c r="I126" i="3"/>
  <c r="G126" i="3"/>
  <c r="J126" i="3" s="1"/>
  <c r="I125" i="3"/>
  <c r="G125" i="3"/>
  <c r="J125" i="3" s="1"/>
  <c r="I124" i="3"/>
  <c r="G124" i="3"/>
  <c r="J124" i="3" s="1"/>
  <c r="I123" i="3"/>
  <c r="G123" i="3"/>
  <c r="J123" i="3" s="1"/>
  <c r="I122" i="3"/>
  <c r="G122" i="3"/>
  <c r="J122" i="3" s="1"/>
  <c r="I121" i="3"/>
  <c r="G121" i="3"/>
  <c r="J121" i="3" s="1"/>
  <c r="I120" i="3"/>
  <c r="G120" i="3"/>
  <c r="J120" i="3" s="1"/>
  <c r="I119" i="3"/>
  <c r="G119" i="3"/>
  <c r="J119" i="3" s="1"/>
  <c r="I118" i="3"/>
  <c r="G118" i="3"/>
  <c r="J118" i="3" s="1"/>
  <c r="I117" i="3"/>
  <c r="G117" i="3"/>
  <c r="I116" i="3"/>
  <c r="G116" i="3"/>
  <c r="J116" i="3" s="1"/>
  <c r="I115" i="3"/>
  <c r="G115" i="3"/>
  <c r="J115" i="3" s="1"/>
  <c r="I114" i="3"/>
  <c r="G114" i="3"/>
  <c r="J114" i="3" s="1"/>
  <c r="I113" i="3"/>
  <c r="G113" i="3"/>
  <c r="I112" i="3"/>
  <c r="G112" i="3"/>
  <c r="J112" i="3" s="1"/>
  <c r="I111" i="3"/>
  <c r="G111" i="3"/>
  <c r="J111" i="3" s="1"/>
  <c r="I110" i="3"/>
  <c r="G110" i="3"/>
  <c r="J110" i="3" s="1"/>
  <c r="I109" i="3"/>
  <c r="G109" i="3"/>
  <c r="J108" i="3"/>
  <c r="G108" i="3"/>
  <c r="J107" i="3"/>
  <c r="G107" i="3"/>
  <c r="J106" i="3"/>
  <c r="G106" i="3"/>
  <c r="J105" i="3"/>
  <c r="G105" i="3"/>
  <c r="J104" i="3"/>
  <c r="G104" i="3"/>
  <c r="J103" i="3"/>
  <c r="G103" i="3"/>
  <c r="J102" i="3"/>
  <c r="G102" i="3"/>
  <c r="J101" i="3"/>
  <c r="G101" i="3"/>
  <c r="J100" i="3"/>
  <c r="G100" i="3"/>
  <c r="J98" i="3"/>
  <c r="G98" i="3"/>
  <c r="I96" i="3"/>
  <c r="G96" i="3"/>
  <c r="J96" i="3" s="1"/>
  <c r="I95" i="3"/>
  <c r="G95" i="3"/>
  <c r="J95" i="3" s="1"/>
  <c r="I94" i="3"/>
  <c r="G94" i="3"/>
  <c r="J94" i="3" s="1"/>
  <c r="I93" i="3"/>
  <c r="G93" i="3"/>
  <c r="I92" i="3"/>
  <c r="G92" i="3"/>
  <c r="J92" i="3" s="1"/>
  <c r="I91" i="3"/>
  <c r="G91" i="3"/>
  <c r="J91" i="3" s="1"/>
  <c r="I90" i="3"/>
  <c r="G90" i="3"/>
  <c r="J90" i="3" s="1"/>
  <c r="I89" i="3"/>
  <c r="G89" i="3"/>
  <c r="J89" i="3" s="1"/>
  <c r="I88" i="3"/>
  <c r="G88" i="3"/>
  <c r="J88" i="3" s="1"/>
  <c r="I87" i="3"/>
  <c r="G87" i="3"/>
  <c r="J87" i="3" s="1"/>
  <c r="I86" i="3"/>
  <c r="G86" i="3"/>
  <c r="J86" i="3" s="1"/>
  <c r="I85" i="3"/>
  <c r="G85" i="3"/>
  <c r="J85" i="3" s="1"/>
  <c r="I84" i="3"/>
  <c r="G84" i="3"/>
  <c r="J84" i="3" s="1"/>
  <c r="I83" i="3"/>
  <c r="G83" i="3"/>
  <c r="J83" i="3" s="1"/>
  <c r="I82" i="3"/>
  <c r="G82" i="3"/>
  <c r="J82" i="3" s="1"/>
  <c r="I81" i="3"/>
  <c r="G81" i="3"/>
  <c r="J81" i="3" s="1"/>
  <c r="I80" i="3"/>
  <c r="G80" i="3"/>
  <c r="J80" i="3" s="1"/>
  <c r="I79" i="3"/>
  <c r="G79" i="3"/>
  <c r="J79" i="3" s="1"/>
  <c r="I78" i="3"/>
  <c r="G78" i="3"/>
  <c r="J78" i="3" s="1"/>
  <c r="I77" i="3"/>
  <c r="G77" i="3"/>
  <c r="J77" i="3" s="1"/>
  <c r="I76" i="3"/>
  <c r="G76" i="3"/>
  <c r="J76" i="3" s="1"/>
  <c r="I75" i="3"/>
  <c r="G75" i="3"/>
  <c r="J75" i="3" s="1"/>
  <c r="I74" i="3"/>
  <c r="G74" i="3"/>
  <c r="J74" i="3" s="1"/>
  <c r="I73" i="3"/>
  <c r="G73" i="3"/>
  <c r="J73" i="3" s="1"/>
  <c r="I72" i="3"/>
  <c r="G72" i="3"/>
  <c r="J72" i="3" s="1"/>
  <c r="I71" i="3"/>
  <c r="G71" i="3"/>
  <c r="J71" i="3" s="1"/>
  <c r="I70" i="3"/>
  <c r="G70" i="3"/>
  <c r="J70" i="3" s="1"/>
  <c r="I69" i="3"/>
  <c r="G69" i="3"/>
  <c r="J69" i="3" s="1"/>
  <c r="I68" i="3"/>
  <c r="G68" i="3"/>
  <c r="J68" i="3" s="1"/>
  <c r="I67" i="3"/>
  <c r="G67" i="3"/>
  <c r="J67" i="3" s="1"/>
  <c r="I66" i="3"/>
  <c r="G66" i="3"/>
  <c r="J66" i="3" s="1"/>
  <c r="I65" i="3"/>
  <c r="G65" i="3"/>
  <c r="J65" i="3" s="1"/>
  <c r="I64" i="3"/>
  <c r="G64" i="3"/>
  <c r="J64" i="3" s="1"/>
  <c r="J63" i="3"/>
  <c r="G63" i="3"/>
  <c r="J62" i="3"/>
  <c r="G62" i="3"/>
  <c r="J61" i="3"/>
  <c r="G61" i="3"/>
  <c r="J60" i="3"/>
  <c r="G60" i="3"/>
  <c r="J59" i="3"/>
  <c r="G59" i="3"/>
  <c r="J58" i="3"/>
  <c r="G58" i="3"/>
  <c r="J57" i="3"/>
  <c r="G57" i="3"/>
  <c r="J56" i="3"/>
  <c r="G56" i="3"/>
  <c r="J55" i="3"/>
  <c r="G55" i="3"/>
  <c r="J53" i="3"/>
  <c r="G53" i="3"/>
  <c r="I51" i="3"/>
  <c r="G51" i="3"/>
  <c r="J51" i="3" s="1"/>
  <c r="I50" i="3"/>
  <c r="G50" i="3"/>
  <c r="J50" i="3" s="1"/>
  <c r="I49" i="3"/>
  <c r="G49" i="3"/>
  <c r="J49" i="3" s="1"/>
  <c r="I48" i="3"/>
  <c r="G48" i="3"/>
  <c r="J48" i="3" s="1"/>
  <c r="I47" i="3"/>
  <c r="G47" i="3"/>
  <c r="J47" i="3" s="1"/>
  <c r="I46" i="3"/>
  <c r="G46" i="3"/>
  <c r="J46" i="3" s="1"/>
  <c r="I45" i="3"/>
  <c r="G45" i="3"/>
  <c r="J45" i="3" s="1"/>
  <c r="I44" i="3"/>
  <c r="G44" i="3"/>
  <c r="J44" i="3" s="1"/>
  <c r="I43" i="3"/>
  <c r="G43" i="3"/>
  <c r="J43" i="3" s="1"/>
  <c r="I42" i="3"/>
  <c r="G42" i="3"/>
  <c r="J42" i="3" s="1"/>
  <c r="I41" i="3"/>
  <c r="G41" i="3"/>
  <c r="J41" i="3" s="1"/>
  <c r="I40" i="3"/>
  <c r="G40" i="3"/>
  <c r="J40" i="3" s="1"/>
  <c r="I39" i="3"/>
  <c r="G39" i="3"/>
  <c r="J39" i="3" s="1"/>
  <c r="I38" i="3"/>
  <c r="G38" i="3"/>
  <c r="J38" i="3" s="1"/>
  <c r="I37" i="3"/>
  <c r="G37" i="3"/>
  <c r="J37" i="3" s="1"/>
  <c r="I36" i="3"/>
  <c r="G36" i="3"/>
  <c r="J36" i="3" s="1"/>
  <c r="I35" i="3"/>
  <c r="G35" i="3"/>
  <c r="J35" i="3" s="1"/>
  <c r="I34" i="3"/>
  <c r="G34" i="3"/>
  <c r="J34" i="3" s="1"/>
  <c r="I33" i="3"/>
  <c r="G33" i="3"/>
  <c r="J33" i="3" s="1"/>
  <c r="I32" i="3"/>
  <c r="G32" i="3"/>
  <c r="J32" i="3" s="1"/>
  <c r="I31" i="3"/>
  <c r="G31" i="3"/>
  <c r="J31" i="3" s="1"/>
  <c r="I30" i="3"/>
  <c r="G30" i="3"/>
  <c r="J30" i="3" s="1"/>
  <c r="I29" i="3"/>
  <c r="G29" i="3"/>
  <c r="J29" i="3" s="1"/>
  <c r="I28" i="3"/>
  <c r="G28" i="3"/>
  <c r="J28" i="3" s="1"/>
  <c r="I27" i="3"/>
  <c r="G27" i="3"/>
  <c r="J27" i="3" s="1"/>
  <c r="I26" i="3"/>
  <c r="G26" i="3"/>
  <c r="J26" i="3" s="1"/>
  <c r="I25" i="3"/>
  <c r="G25" i="3"/>
  <c r="J25" i="3" s="1"/>
  <c r="I24" i="3"/>
  <c r="G24" i="3"/>
  <c r="J24" i="3" s="1"/>
  <c r="I23" i="3"/>
  <c r="G23" i="3"/>
  <c r="J23" i="3" s="1"/>
  <c r="I22" i="3"/>
  <c r="G22" i="3"/>
  <c r="J22" i="3" s="1"/>
  <c r="I21" i="3"/>
  <c r="G21" i="3"/>
  <c r="J21" i="3" s="1"/>
  <c r="I20" i="3"/>
  <c r="G20" i="3"/>
  <c r="J20" i="3" s="1"/>
  <c r="I19" i="3"/>
  <c r="G19" i="3"/>
  <c r="J19" i="3" s="1"/>
  <c r="G18" i="3"/>
  <c r="J18" i="3" s="1"/>
  <c r="G17" i="3"/>
  <c r="J17" i="3" s="1"/>
  <c r="G16" i="3"/>
  <c r="J16" i="3" s="1"/>
  <c r="G15" i="3"/>
  <c r="J15" i="3" s="1"/>
  <c r="G14" i="3"/>
  <c r="J14" i="3" s="1"/>
  <c r="G13" i="3"/>
  <c r="J13" i="3" s="1"/>
  <c r="G12" i="3"/>
  <c r="J12" i="3" s="1"/>
  <c r="G11" i="3"/>
  <c r="J11" i="3" s="1"/>
  <c r="G10" i="3"/>
  <c r="J10" i="3" s="1"/>
  <c r="G8" i="3"/>
  <c r="G501" i="3" s="1"/>
  <c r="G502" i="3" s="1"/>
  <c r="G503" i="3" s="1"/>
  <c r="D477" i="2"/>
  <c r="D476" i="2"/>
  <c r="E475" i="2"/>
  <c r="E477" i="2" s="1"/>
  <c r="I477" i="2" s="1"/>
  <c r="J477" i="2" s="1"/>
  <c r="D474" i="2"/>
  <c r="D473" i="2"/>
  <c r="I468" i="2"/>
  <c r="J468" i="2" s="1"/>
  <c r="E468" i="2"/>
  <c r="E467" i="2"/>
  <c r="I467" i="2" s="1"/>
  <c r="J467" i="2" s="1"/>
  <c r="D467" i="2"/>
  <c r="E466" i="2"/>
  <c r="I466" i="2" s="1"/>
  <c r="J466" i="2" s="1"/>
  <c r="D466" i="2"/>
  <c r="E465" i="2"/>
  <c r="I465" i="2" s="1"/>
  <c r="J465" i="2" s="1"/>
  <c r="D465" i="2"/>
  <c r="E464" i="2"/>
  <c r="I464" i="2" s="1"/>
  <c r="J464" i="2" s="1"/>
  <c r="D464" i="2"/>
  <c r="J463" i="2"/>
  <c r="G463" i="2"/>
  <c r="E462" i="2"/>
  <c r="I462" i="2" s="1"/>
  <c r="J462" i="2" s="1"/>
  <c r="D461" i="2"/>
  <c r="D460" i="2"/>
  <c r="D459" i="2"/>
  <c r="D458" i="2"/>
  <c r="G457" i="2"/>
  <c r="J457" i="2" s="1"/>
  <c r="E457" i="2"/>
  <c r="E472" i="2" s="1"/>
  <c r="I454" i="2"/>
  <c r="J454" i="2" s="1"/>
  <c r="D453" i="2"/>
  <c r="E449" i="2"/>
  <c r="E469" i="2" s="1"/>
  <c r="G447" i="2"/>
  <c r="J447" i="2" s="1"/>
  <c r="G446" i="2"/>
  <c r="J446" i="2" s="1"/>
  <c r="G445" i="2"/>
  <c r="J445" i="2" s="1"/>
  <c r="G444" i="2"/>
  <c r="J444" i="2" s="1"/>
  <c r="G443" i="2"/>
  <c r="J443" i="2" s="1"/>
  <c r="G442" i="2"/>
  <c r="J442" i="2" s="1"/>
  <c r="G441" i="2"/>
  <c r="J441" i="2" s="1"/>
  <c r="I439" i="2"/>
  <c r="J439" i="2" s="1"/>
  <c r="E437" i="2"/>
  <c r="I437" i="2" s="1"/>
  <c r="J437" i="2" s="1"/>
  <c r="E435" i="2"/>
  <c r="I435" i="2" s="1"/>
  <c r="J435" i="2" s="1"/>
  <c r="G434" i="2"/>
  <c r="J434" i="2" s="1"/>
  <c r="E434" i="2"/>
  <c r="E438" i="2" s="1"/>
  <c r="I438" i="2" s="1"/>
  <c r="J438" i="2" s="1"/>
  <c r="J433" i="2"/>
  <c r="I433" i="2"/>
  <c r="J432" i="2"/>
  <c r="G432" i="2"/>
  <c r="D430" i="2"/>
  <c r="D429" i="2"/>
  <c r="E428" i="2"/>
  <c r="E430" i="2" s="1"/>
  <c r="I430" i="2" s="1"/>
  <c r="J430" i="2" s="1"/>
  <c r="D427" i="2"/>
  <c r="D426" i="2"/>
  <c r="G425" i="2"/>
  <c r="J425" i="2" s="1"/>
  <c r="E425" i="2"/>
  <c r="E427" i="2" s="1"/>
  <c r="I427" i="2" s="1"/>
  <c r="J427" i="2" s="1"/>
  <c r="E422" i="2"/>
  <c r="E424" i="2" s="1"/>
  <c r="I424" i="2" s="1"/>
  <c r="J424" i="2" s="1"/>
  <c r="I421" i="2"/>
  <c r="J421" i="2" s="1"/>
  <c r="E421" i="2"/>
  <c r="E420" i="2"/>
  <c r="I420" i="2" s="1"/>
  <c r="J420" i="2" s="1"/>
  <c r="D420" i="2"/>
  <c r="E419" i="2"/>
  <c r="I419" i="2" s="1"/>
  <c r="J419" i="2" s="1"/>
  <c r="D419" i="2"/>
  <c r="E418" i="2"/>
  <c r="I418" i="2" s="1"/>
  <c r="J418" i="2" s="1"/>
  <c r="D418" i="2"/>
  <c r="E417" i="2"/>
  <c r="I417" i="2" s="1"/>
  <c r="J417" i="2" s="1"/>
  <c r="D417" i="2"/>
  <c r="J416" i="2"/>
  <c r="G416" i="2"/>
  <c r="E415" i="2"/>
  <c r="I415" i="2" s="1"/>
  <c r="J415" i="2" s="1"/>
  <c r="D414" i="2"/>
  <c r="E414" i="2" s="1"/>
  <c r="I414" i="2" s="1"/>
  <c r="J414" i="2" s="1"/>
  <c r="D413" i="2"/>
  <c r="E413" i="2" s="1"/>
  <c r="I413" i="2" s="1"/>
  <c r="J413" i="2" s="1"/>
  <c r="D412" i="2"/>
  <c r="E412" i="2" s="1"/>
  <c r="I412" i="2" s="1"/>
  <c r="J412" i="2" s="1"/>
  <c r="D411" i="2"/>
  <c r="E411" i="2" s="1"/>
  <c r="I411" i="2" s="1"/>
  <c r="J411" i="2" s="1"/>
  <c r="G410" i="2"/>
  <c r="J410" i="2" s="1"/>
  <c r="I408" i="2"/>
  <c r="J408" i="2" s="1"/>
  <c r="E408" i="2"/>
  <c r="J407" i="2"/>
  <c r="I407" i="2"/>
  <c r="E406" i="2"/>
  <c r="I406" i="2" s="1"/>
  <c r="J406" i="2" s="1"/>
  <c r="D406" i="2"/>
  <c r="E405" i="2"/>
  <c r="I405" i="2" s="1"/>
  <c r="J405" i="2" s="1"/>
  <c r="I404" i="2"/>
  <c r="J404" i="2" s="1"/>
  <c r="E404" i="2"/>
  <c r="E403" i="2"/>
  <c r="I403" i="2" s="1"/>
  <c r="J403" i="2" s="1"/>
  <c r="G402" i="2"/>
  <c r="J402" i="2" s="1"/>
  <c r="G400" i="2"/>
  <c r="J400" i="2" s="1"/>
  <c r="G399" i="2"/>
  <c r="J399" i="2" s="1"/>
  <c r="G398" i="2"/>
  <c r="J398" i="2" s="1"/>
  <c r="G397" i="2"/>
  <c r="J397" i="2" s="1"/>
  <c r="G396" i="2"/>
  <c r="J396" i="2" s="1"/>
  <c r="G395" i="2"/>
  <c r="J395" i="2" s="1"/>
  <c r="G394" i="2"/>
  <c r="J394" i="2" s="1"/>
  <c r="I392" i="2"/>
  <c r="J392" i="2" s="1"/>
  <c r="G391" i="2"/>
  <c r="J391" i="2" s="1"/>
  <c r="D389" i="2"/>
  <c r="D388" i="2"/>
  <c r="D386" i="2"/>
  <c r="D385" i="2"/>
  <c r="E384" i="2"/>
  <c r="G384" i="2" s="1"/>
  <c r="J384" i="2" s="1"/>
  <c r="E380" i="2"/>
  <c r="I380" i="2" s="1"/>
  <c r="J380" i="2" s="1"/>
  <c r="D379" i="2"/>
  <c r="D378" i="2"/>
  <c r="D377" i="2"/>
  <c r="D376" i="2"/>
  <c r="G375" i="2"/>
  <c r="J375" i="2" s="1"/>
  <c r="E375" i="2"/>
  <c r="E387" i="2" s="1"/>
  <c r="E374" i="2"/>
  <c r="I374" i="2" s="1"/>
  <c r="J374" i="2" s="1"/>
  <c r="D373" i="2"/>
  <c r="E373" i="2" s="1"/>
  <c r="I373" i="2" s="1"/>
  <c r="J373" i="2" s="1"/>
  <c r="D372" i="2"/>
  <c r="E372" i="2" s="1"/>
  <c r="I372" i="2" s="1"/>
  <c r="J372" i="2" s="1"/>
  <c r="D371" i="2"/>
  <c r="E371" i="2" s="1"/>
  <c r="I371" i="2" s="1"/>
  <c r="J371" i="2" s="1"/>
  <c r="D370" i="2"/>
  <c r="E370" i="2" s="1"/>
  <c r="I370" i="2" s="1"/>
  <c r="J370" i="2" s="1"/>
  <c r="G369" i="2"/>
  <c r="J369" i="2" s="1"/>
  <c r="J366" i="2"/>
  <c r="I366" i="2"/>
  <c r="E365" i="2"/>
  <c r="I365" i="2" s="1"/>
  <c r="J365" i="2" s="1"/>
  <c r="D365" i="2"/>
  <c r="E362" i="2"/>
  <c r="I362" i="2" s="1"/>
  <c r="J362" i="2" s="1"/>
  <c r="G361" i="2"/>
  <c r="J361" i="2" s="1"/>
  <c r="E361" i="2"/>
  <c r="J359" i="2"/>
  <c r="G359" i="2"/>
  <c r="J358" i="2"/>
  <c r="G358" i="2"/>
  <c r="J357" i="2"/>
  <c r="G357" i="2"/>
  <c r="J356" i="2"/>
  <c r="G356" i="2"/>
  <c r="J355" i="2"/>
  <c r="G355" i="2"/>
  <c r="J354" i="2"/>
  <c r="G354" i="2"/>
  <c r="J353" i="2"/>
  <c r="G353" i="2"/>
  <c r="J351" i="2"/>
  <c r="I351" i="2"/>
  <c r="J348" i="2"/>
  <c r="I348" i="2"/>
  <c r="J347" i="2"/>
  <c r="I347" i="2"/>
  <c r="J346" i="2"/>
  <c r="I346" i="2"/>
  <c r="J345" i="2"/>
  <c r="I345" i="2"/>
  <c r="J344" i="2"/>
  <c r="G344" i="2"/>
  <c r="J342" i="2"/>
  <c r="I342" i="2"/>
  <c r="J341" i="2"/>
  <c r="G341" i="2"/>
  <c r="D339" i="2"/>
  <c r="D338" i="2"/>
  <c r="E337" i="2"/>
  <c r="G337" i="2" s="1"/>
  <c r="J337" i="2" s="1"/>
  <c r="D336" i="2"/>
  <c r="D335" i="2"/>
  <c r="G334" i="2"/>
  <c r="J334" i="2" s="1"/>
  <c r="E334" i="2"/>
  <c r="E336" i="2" s="1"/>
  <c r="I336" i="2" s="1"/>
  <c r="J336" i="2" s="1"/>
  <c r="E331" i="2"/>
  <c r="E332" i="2" s="1"/>
  <c r="I332" i="2" s="1"/>
  <c r="J332" i="2" s="1"/>
  <c r="I330" i="2"/>
  <c r="J330" i="2" s="1"/>
  <c r="E330" i="2"/>
  <c r="E329" i="2"/>
  <c r="I329" i="2" s="1"/>
  <c r="J329" i="2" s="1"/>
  <c r="D329" i="2"/>
  <c r="E328" i="2"/>
  <c r="I328" i="2" s="1"/>
  <c r="J328" i="2" s="1"/>
  <c r="D328" i="2"/>
  <c r="E327" i="2"/>
  <c r="I327" i="2" s="1"/>
  <c r="J327" i="2" s="1"/>
  <c r="D327" i="2"/>
  <c r="E326" i="2"/>
  <c r="I326" i="2" s="1"/>
  <c r="J326" i="2" s="1"/>
  <c r="D326" i="2"/>
  <c r="J325" i="2"/>
  <c r="G325" i="2"/>
  <c r="E324" i="2"/>
  <c r="I324" i="2" s="1"/>
  <c r="J324" i="2" s="1"/>
  <c r="D323" i="2"/>
  <c r="E323" i="2" s="1"/>
  <c r="I323" i="2" s="1"/>
  <c r="J323" i="2" s="1"/>
  <c r="D322" i="2"/>
  <c r="E322" i="2" s="1"/>
  <c r="I322" i="2" s="1"/>
  <c r="J322" i="2" s="1"/>
  <c r="D321" i="2"/>
  <c r="E321" i="2" s="1"/>
  <c r="I321" i="2" s="1"/>
  <c r="J321" i="2" s="1"/>
  <c r="D320" i="2"/>
  <c r="E320" i="2" s="1"/>
  <c r="I320" i="2" s="1"/>
  <c r="J320" i="2" s="1"/>
  <c r="G319" i="2"/>
  <c r="J319" i="2" s="1"/>
  <c r="J316" i="2"/>
  <c r="I316" i="2"/>
  <c r="E315" i="2"/>
  <c r="I315" i="2" s="1"/>
  <c r="J315" i="2" s="1"/>
  <c r="D315" i="2"/>
  <c r="E314" i="2"/>
  <c r="I314" i="2" s="1"/>
  <c r="J314" i="2" s="1"/>
  <c r="E312" i="2"/>
  <c r="I312" i="2" s="1"/>
  <c r="J312" i="2" s="1"/>
  <c r="G311" i="2"/>
  <c r="J311" i="2" s="1"/>
  <c r="E311" i="2"/>
  <c r="E317" i="2" s="1"/>
  <c r="I317" i="2" s="1"/>
  <c r="J317" i="2" s="1"/>
  <c r="J309" i="2"/>
  <c r="G309" i="2"/>
  <c r="J308" i="2"/>
  <c r="G308" i="2"/>
  <c r="J307" i="2"/>
  <c r="G307" i="2"/>
  <c r="J306" i="2"/>
  <c r="G306" i="2"/>
  <c r="J305" i="2"/>
  <c r="G305" i="2"/>
  <c r="J304" i="2"/>
  <c r="G304" i="2"/>
  <c r="J303" i="2"/>
  <c r="G303" i="2"/>
  <c r="D300" i="2"/>
  <c r="D299" i="2"/>
  <c r="E298" i="2"/>
  <c r="G298" i="2" s="1"/>
  <c r="J298" i="2" s="1"/>
  <c r="D297" i="2"/>
  <c r="D296" i="2"/>
  <c r="G295" i="2"/>
  <c r="J295" i="2" s="1"/>
  <c r="E295" i="2"/>
  <c r="E297" i="2" s="1"/>
  <c r="I297" i="2" s="1"/>
  <c r="J297" i="2" s="1"/>
  <c r="E292" i="2"/>
  <c r="E293" i="2" s="1"/>
  <c r="I293" i="2" s="1"/>
  <c r="J293" i="2" s="1"/>
  <c r="I291" i="2"/>
  <c r="J291" i="2" s="1"/>
  <c r="E291" i="2"/>
  <c r="E290" i="2"/>
  <c r="I290" i="2" s="1"/>
  <c r="J290" i="2" s="1"/>
  <c r="D290" i="2"/>
  <c r="E289" i="2"/>
  <c r="I289" i="2" s="1"/>
  <c r="J289" i="2" s="1"/>
  <c r="D289" i="2"/>
  <c r="E288" i="2"/>
  <c r="I288" i="2" s="1"/>
  <c r="J288" i="2" s="1"/>
  <c r="D288" i="2"/>
  <c r="E287" i="2"/>
  <c r="I287" i="2" s="1"/>
  <c r="J287" i="2" s="1"/>
  <c r="D287" i="2"/>
  <c r="J286" i="2"/>
  <c r="G286" i="2"/>
  <c r="E285" i="2"/>
  <c r="I285" i="2" s="1"/>
  <c r="J285" i="2" s="1"/>
  <c r="D284" i="2"/>
  <c r="E284" i="2" s="1"/>
  <c r="I284" i="2" s="1"/>
  <c r="J284" i="2" s="1"/>
  <c r="D283" i="2"/>
  <c r="E283" i="2" s="1"/>
  <c r="I283" i="2" s="1"/>
  <c r="J283" i="2" s="1"/>
  <c r="D282" i="2"/>
  <c r="E282" i="2" s="1"/>
  <c r="I282" i="2" s="1"/>
  <c r="J282" i="2" s="1"/>
  <c r="D281" i="2"/>
  <c r="E281" i="2" s="1"/>
  <c r="I281" i="2" s="1"/>
  <c r="J281" i="2" s="1"/>
  <c r="G280" i="2"/>
  <c r="J280" i="2" s="1"/>
  <c r="J277" i="2"/>
  <c r="I277" i="2"/>
  <c r="E276" i="2"/>
  <c r="I276" i="2" s="1"/>
  <c r="J276" i="2" s="1"/>
  <c r="D276" i="2"/>
  <c r="E275" i="2"/>
  <c r="I275" i="2" s="1"/>
  <c r="J275" i="2" s="1"/>
  <c r="E273" i="2"/>
  <c r="I273" i="2" s="1"/>
  <c r="J273" i="2" s="1"/>
  <c r="G272" i="2"/>
  <c r="J272" i="2" s="1"/>
  <c r="E272" i="2"/>
  <c r="E278" i="2" s="1"/>
  <c r="I278" i="2" s="1"/>
  <c r="J278" i="2" s="1"/>
  <c r="J270" i="2"/>
  <c r="G270" i="2"/>
  <c r="J269" i="2"/>
  <c r="G269" i="2"/>
  <c r="J268" i="2"/>
  <c r="G268" i="2"/>
  <c r="J267" i="2"/>
  <c r="G267" i="2"/>
  <c r="J266" i="2"/>
  <c r="G266" i="2"/>
  <c r="J265" i="2"/>
  <c r="G265" i="2"/>
  <c r="J264" i="2"/>
  <c r="G264" i="2"/>
  <c r="J262" i="2"/>
  <c r="I262" i="2"/>
  <c r="J261" i="2"/>
  <c r="G261" i="2"/>
  <c r="J260" i="2"/>
  <c r="I260" i="2"/>
  <c r="E255" i="2"/>
  <c r="E258" i="2" s="1"/>
  <c r="I258" i="2" s="1"/>
  <c r="J258" i="2" s="1"/>
  <c r="D253" i="2"/>
  <c r="D252" i="2"/>
  <c r="D250" i="2"/>
  <c r="D249" i="2"/>
  <c r="E248" i="2"/>
  <c r="G248" i="2" s="1"/>
  <c r="J248" i="2" s="1"/>
  <c r="E244" i="2"/>
  <c r="I244" i="2" s="1"/>
  <c r="J244" i="2" s="1"/>
  <c r="D243" i="2"/>
  <c r="D242" i="2"/>
  <c r="D241" i="2"/>
  <c r="D240" i="2"/>
  <c r="G239" i="2"/>
  <c r="J239" i="2" s="1"/>
  <c r="E239" i="2"/>
  <c r="E251" i="2" s="1"/>
  <c r="E238" i="2"/>
  <c r="I238" i="2" s="1"/>
  <c r="J238" i="2" s="1"/>
  <c r="D237" i="2"/>
  <c r="E237" i="2" s="1"/>
  <c r="I237" i="2" s="1"/>
  <c r="J237" i="2" s="1"/>
  <c r="D236" i="2"/>
  <c r="E236" i="2" s="1"/>
  <c r="I236" i="2" s="1"/>
  <c r="J236" i="2" s="1"/>
  <c r="D235" i="2"/>
  <c r="E235" i="2" s="1"/>
  <c r="I235" i="2" s="1"/>
  <c r="J235" i="2" s="1"/>
  <c r="D234" i="2"/>
  <c r="E234" i="2" s="1"/>
  <c r="I234" i="2" s="1"/>
  <c r="J234" i="2" s="1"/>
  <c r="G233" i="2"/>
  <c r="J233" i="2" s="1"/>
  <c r="J230" i="2"/>
  <c r="I230" i="2"/>
  <c r="E229" i="2"/>
  <c r="I229" i="2" s="1"/>
  <c r="J229" i="2" s="1"/>
  <c r="D229" i="2"/>
  <c r="E228" i="2"/>
  <c r="I228" i="2" s="1"/>
  <c r="J228" i="2" s="1"/>
  <c r="E226" i="2"/>
  <c r="I226" i="2" s="1"/>
  <c r="J226" i="2" s="1"/>
  <c r="G225" i="2"/>
  <c r="J225" i="2" s="1"/>
  <c r="E225" i="2"/>
  <c r="E245" i="2" s="1"/>
  <c r="J223" i="2"/>
  <c r="G223" i="2"/>
  <c r="J222" i="2"/>
  <c r="G222" i="2"/>
  <c r="J221" i="2"/>
  <c r="G221" i="2"/>
  <c r="J220" i="2"/>
  <c r="G220" i="2"/>
  <c r="J219" i="2"/>
  <c r="G219" i="2"/>
  <c r="J218" i="2"/>
  <c r="G218" i="2"/>
  <c r="J217" i="2"/>
  <c r="G217" i="2"/>
  <c r="E208" i="2"/>
  <c r="D207" i="2"/>
  <c r="D206" i="2"/>
  <c r="D204" i="2"/>
  <c r="D203" i="2"/>
  <c r="E202" i="2"/>
  <c r="G202" i="2" s="1"/>
  <c r="J202" i="2" s="1"/>
  <c r="E198" i="2"/>
  <c r="I198" i="2" s="1"/>
  <c r="J198" i="2" s="1"/>
  <c r="D197" i="2"/>
  <c r="D196" i="2"/>
  <c r="D195" i="2"/>
  <c r="D194" i="2"/>
  <c r="G193" i="2"/>
  <c r="J193" i="2" s="1"/>
  <c r="E193" i="2"/>
  <c r="E205" i="2" s="1"/>
  <c r="E192" i="2"/>
  <c r="I192" i="2" s="1"/>
  <c r="J192" i="2" s="1"/>
  <c r="D191" i="2"/>
  <c r="E191" i="2" s="1"/>
  <c r="I191" i="2" s="1"/>
  <c r="J191" i="2" s="1"/>
  <c r="D190" i="2"/>
  <c r="E190" i="2" s="1"/>
  <c r="I190" i="2" s="1"/>
  <c r="J190" i="2" s="1"/>
  <c r="D189" i="2"/>
  <c r="E189" i="2" s="1"/>
  <c r="I189" i="2" s="1"/>
  <c r="J189" i="2" s="1"/>
  <c r="E188" i="2"/>
  <c r="I188" i="2" s="1"/>
  <c r="J188" i="2" s="1"/>
  <c r="D188" i="2"/>
  <c r="J187" i="2"/>
  <c r="G187" i="2"/>
  <c r="I184" i="2"/>
  <c r="J184" i="2" s="1"/>
  <c r="D183" i="2"/>
  <c r="E179" i="2"/>
  <c r="E199" i="2" s="1"/>
  <c r="E201" i="2" s="1"/>
  <c r="I201" i="2" s="1"/>
  <c r="J201" i="2" s="1"/>
  <c r="G177" i="2"/>
  <c r="J177" i="2" s="1"/>
  <c r="G176" i="2"/>
  <c r="J176" i="2" s="1"/>
  <c r="G175" i="2"/>
  <c r="J175" i="2" s="1"/>
  <c r="G174" i="2"/>
  <c r="J174" i="2" s="1"/>
  <c r="G173" i="2"/>
  <c r="J173" i="2" s="1"/>
  <c r="G172" i="2"/>
  <c r="J172" i="2" s="1"/>
  <c r="G171" i="2"/>
  <c r="J171" i="2" s="1"/>
  <c r="D168" i="2"/>
  <c r="D167" i="2"/>
  <c r="D165" i="2"/>
  <c r="D164" i="2"/>
  <c r="E163" i="2"/>
  <c r="G163" i="2" s="1"/>
  <c r="J163" i="2" s="1"/>
  <c r="E159" i="2"/>
  <c r="I159" i="2" s="1"/>
  <c r="J159" i="2" s="1"/>
  <c r="D158" i="2"/>
  <c r="D157" i="2"/>
  <c r="D156" i="2"/>
  <c r="D155" i="2"/>
  <c r="G154" i="2"/>
  <c r="J154" i="2" s="1"/>
  <c r="E154" i="2"/>
  <c r="E166" i="2" s="1"/>
  <c r="E153" i="2"/>
  <c r="I153" i="2" s="1"/>
  <c r="J153" i="2" s="1"/>
  <c r="D152" i="2"/>
  <c r="E152" i="2" s="1"/>
  <c r="I152" i="2" s="1"/>
  <c r="J152" i="2" s="1"/>
  <c r="D151" i="2"/>
  <c r="E151" i="2" s="1"/>
  <c r="I151" i="2" s="1"/>
  <c r="J151" i="2" s="1"/>
  <c r="D150" i="2"/>
  <c r="E150" i="2" s="1"/>
  <c r="I150" i="2" s="1"/>
  <c r="J150" i="2" s="1"/>
  <c r="D149" i="2"/>
  <c r="E149" i="2" s="1"/>
  <c r="I149" i="2" s="1"/>
  <c r="J149" i="2" s="1"/>
  <c r="G148" i="2"/>
  <c r="J148" i="2" s="1"/>
  <c r="J145" i="2"/>
  <c r="I145" i="2"/>
  <c r="E144" i="2"/>
  <c r="I144" i="2" s="1"/>
  <c r="J144" i="2" s="1"/>
  <c r="D144" i="2"/>
  <c r="E143" i="2"/>
  <c r="I143" i="2" s="1"/>
  <c r="J143" i="2" s="1"/>
  <c r="E141" i="2"/>
  <c r="I141" i="2" s="1"/>
  <c r="J141" i="2" s="1"/>
  <c r="G140" i="2"/>
  <c r="J140" i="2" s="1"/>
  <c r="E140" i="2"/>
  <c r="E160" i="2" s="1"/>
  <c r="J138" i="2"/>
  <c r="G138" i="2"/>
  <c r="J137" i="2"/>
  <c r="G137" i="2"/>
  <c r="J136" i="2"/>
  <c r="G136" i="2"/>
  <c r="J135" i="2"/>
  <c r="G135" i="2"/>
  <c r="J134" i="2"/>
  <c r="G134" i="2"/>
  <c r="J133" i="2"/>
  <c r="G133" i="2"/>
  <c r="J132" i="2"/>
  <c r="G132" i="2"/>
  <c r="D129" i="2"/>
  <c r="D128" i="2"/>
  <c r="E127" i="2"/>
  <c r="G127" i="2" s="1"/>
  <c r="J127" i="2" s="1"/>
  <c r="D126" i="2"/>
  <c r="D125" i="2"/>
  <c r="G124" i="2"/>
  <c r="J124" i="2" s="1"/>
  <c r="E124" i="2"/>
  <c r="E126" i="2" s="1"/>
  <c r="I126" i="2" s="1"/>
  <c r="J126" i="2" s="1"/>
  <c r="E121" i="2"/>
  <c r="E122" i="2" s="1"/>
  <c r="I122" i="2" s="1"/>
  <c r="J122" i="2" s="1"/>
  <c r="I120" i="2"/>
  <c r="J120" i="2" s="1"/>
  <c r="E120" i="2"/>
  <c r="E119" i="2"/>
  <c r="I119" i="2" s="1"/>
  <c r="J119" i="2" s="1"/>
  <c r="D119" i="2"/>
  <c r="E118" i="2"/>
  <c r="I118" i="2" s="1"/>
  <c r="J118" i="2" s="1"/>
  <c r="D118" i="2"/>
  <c r="E117" i="2"/>
  <c r="I117" i="2" s="1"/>
  <c r="J117" i="2" s="1"/>
  <c r="D117" i="2"/>
  <c r="E116" i="2"/>
  <c r="I116" i="2" s="1"/>
  <c r="J116" i="2" s="1"/>
  <c r="D116" i="2"/>
  <c r="J115" i="2"/>
  <c r="G115" i="2"/>
  <c r="E114" i="2"/>
  <c r="I114" i="2" s="1"/>
  <c r="J114" i="2" s="1"/>
  <c r="D113" i="2"/>
  <c r="E113" i="2" s="1"/>
  <c r="I113" i="2" s="1"/>
  <c r="J113" i="2" s="1"/>
  <c r="D112" i="2"/>
  <c r="E112" i="2" s="1"/>
  <c r="I112" i="2" s="1"/>
  <c r="J112" i="2" s="1"/>
  <c r="D111" i="2"/>
  <c r="E111" i="2" s="1"/>
  <c r="I111" i="2" s="1"/>
  <c r="J111" i="2" s="1"/>
  <c r="D110" i="2"/>
  <c r="E110" i="2" s="1"/>
  <c r="I110" i="2" s="1"/>
  <c r="J110" i="2" s="1"/>
  <c r="G109" i="2"/>
  <c r="J109" i="2" s="1"/>
  <c r="J106" i="2"/>
  <c r="I106" i="2"/>
  <c r="E105" i="2"/>
  <c r="I105" i="2" s="1"/>
  <c r="J105" i="2" s="1"/>
  <c r="D105" i="2"/>
  <c r="E104" i="2"/>
  <c r="I104" i="2" s="1"/>
  <c r="J104" i="2" s="1"/>
  <c r="E102" i="2"/>
  <c r="I102" i="2" s="1"/>
  <c r="J102" i="2" s="1"/>
  <c r="G101" i="2"/>
  <c r="J101" i="2" s="1"/>
  <c r="E101" i="2"/>
  <c r="E107" i="2" s="1"/>
  <c r="I107" i="2" s="1"/>
  <c r="J107" i="2" s="1"/>
  <c r="J99" i="2"/>
  <c r="G99" i="2"/>
  <c r="J98" i="2"/>
  <c r="G98" i="2"/>
  <c r="J97" i="2"/>
  <c r="G97" i="2"/>
  <c r="J96" i="2"/>
  <c r="G96" i="2"/>
  <c r="J95" i="2"/>
  <c r="G95" i="2"/>
  <c r="J94" i="2"/>
  <c r="G94" i="2"/>
  <c r="J93" i="2"/>
  <c r="G93" i="2"/>
  <c r="J91" i="2"/>
  <c r="I91" i="2"/>
  <c r="E86" i="2"/>
  <c r="E89" i="2" s="1"/>
  <c r="I89" i="2" s="1"/>
  <c r="J89" i="2" s="1"/>
  <c r="D84" i="2"/>
  <c r="D83" i="2"/>
  <c r="G82" i="2"/>
  <c r="J82" i="2" s="1"/>
  <c r="E82" i="2"/>
  <c r="E84" i="2" s="1"/>
  <c r="I84" i="2" s="1"/>
  <c r="J84" i="2" s="1"/>
  <c r="D81" i="2"/>
  <c r="D80" i="2"/>
  <c r="E79" i="2"/>
  <c r="G79" i="2" s="1"/>
  <c r="J79" i="2" s="1"/>
  <c r="E75" i="2"/>
  <c r="I75" i="2" s="1"/>
  <c r="J75" i="2" s="1"/>
  <c r="D74" i="2"/>
  <c r="E74" i="2" s="1"/>
  <c r="I74" i="2" s="1"/>
  <c r="J74" i="2" s="1"/>
  <c r="D73" i="2"/>
  <c r="E73" i="2" s="1"/>
  <c r="I73" i="2" s="1"/>
  <c r="J73" i="2" s="1"/>
  <c r="D72" i="2"/>
  <c r="E72" i="2" s="1"/>
  <c r="I72" i="2" s="1"/>
  <c r="J72" i="2" s="1"/>
  <c r="D71" i="2"/>
  <c r="E71" i="2" s="1"/>
  <c r="I71" i="2" s="1"/>
  <c r="J71" i="2" s="1"/>
  <c r="G70" i="2"/>
  <c r="J70" i="2" s="1"/>
  <c r="I69" i="2"/>
  <c r="J69" i="2" s="1"/>
  <c r="E69" i="2"/>
  <c r="E68" i="2"/>
  <c r="I68" i="2" s="1"/>
  <c r="J68" i="2" s="1"/>
  <c r="D68" i="2"/>
  <c r="E67" i="2"/>
  <c r="I67" i="2" s="1"/>
  <c r="J67" i="2" s="1"/>
  <c r="D67" i="2"/>
  <c r="E66" i="2"/>
  <c r="I66" i="2" s="1"/>
  <c r="J66" i="2" s="1"/>
  <c r="D66" i="2"/>
  <c r="E65" i="2"/>
  <c r="I65" i="2" s="1"/>
  <c r="J65" i="2" s="1"/>
  <c r="D65" i="2"/>
  <c r="J64" i="2"/>
  <c r="G64" i="2"/>
  <c r="E62" i="2"/>
  <c r="I62" i="2" s="1"/>
  <c r="J62" i="2" s="1"/>
  <c r="I61" i="2"/>
  <c r="J61" i="2" s="1"/>
  <c r="D60" i="2"/>
  <c r="E58" i="2"/>
  <c r="I58" i="2" s="1"/>
  <c r="J58" i="2" s="1"/>
  <c r="J56" i="2"/>
  <c r="E56" i="2"/>
  <c r="E76" i="2" s="1"/>
  <c r="J54" i="2"/>
  <c r="J53" i="2"/>
  <c r="J52" i="2"/>
  <c r="J51" i="2"/>
  <c r="J50" i="2"/>
  <c r="J49" i="2"/>
  <c r="J48" i="2"/>
  <c r="D45" i="2"/>
  <c r="D44" i="2"/>
  <c r="D42" i="2"/>
  <c r="D41" i="2"/>
  <c r="E40" i="2"/>
  <c r="G40" i="2" s="1"/>
  <c r="J40" i="2" s="1"/>
  <c r="E36" i="2"/>
  <c r="I36" i="2" s="1"/>
  <c r="J36" i="2" s="1"/>
  <c r="D35" i="2"/>
  <c r="D34" i="2"/>
  <c r="D33" i="2"/>
  <c r="D32" i="2"/>
  <c r="G31" i="2"/>
  <c r="J31" i="2" s="1"/>
  <c r="E31" i="2"/>
  <c r="E43" i="2" s="1"/>
  <c r="E30" i="2"/>
  <c r="I30" i="2" s="1"/>
  <c r="J30" i="2" s="1"/>
  <c r="D29" i="2"/>
  <c r="E29" i="2" s="1"/>
  <c r="I29" i="2" s="1"/>
  <c r="J29" i="2" s="1"/>
  <c r="D28" i="2"/>
  <c r="E28" i="2" s="1"/>
  <c r="I28" i="2" s="1"/>
  <c r="J28" i="2" s="1"/>
  <c r="D27" i="2"/>
  <c r="E27" i="2" s="1"/>
  <c r="I27" i="2" s="1"/>
  <c r="J27" i="2" s="1"/>
  <c r="D26" i="2"/>
  <c r="E26" i="2" s="1"/>
  <c r="I26" i="2" s="1"/>
  <c r="J26" i="2" s="1"/>
  <c r="G25" i="2"/>
  <c r="J25" i="2" s="1"/>
  <c r="J22" i="2"/>
  <c r="I22" i="2"/>
  <c r="E21" i="2"/>
  <c r="I21" i="2" s="1"/>
  <c r="J21" i="2" s="1"/>
  <c r="D21" i="2"/>
  <c r="E20" i="2"/>
  <c r="I20" i="2" s="1"/>
  <c r="J20" i="2" s="1"/>
  <c r="E18" i="2"/>
  <c r="I18" i="2" s="1"/>
  <c r="J18" i="2" s="1"/>
  <c r="G17" i="2"/>
  <c r="J17" i="2" s="1"/>
  <c r="E17" i="2"/>
  <c r="E37" i="2" s="1"/>
  <c r="J15" i="2"/>
  <c r="G15" i="2"/>
  <c r="J14" i="2"/>
  <c r="G14" i="2"/>
  <c r="J13" i="2"/>
  <c r="G13" i="2"/>
  <c r="J12" i="2"/>
  <c r="G12" i="2"/>
  <c r="J11" i="2"/>
  <c r="G11" i="2"/>
  <c r="J10" i="2"/>
  <c r="G10" i="2"/>
  <c r="J9" i="2"/>
  <c r="G9" i="2"/>
  <c r="G111" i="1"/>
  <c r="I109" i="1"/>
  <c r="I106" i="1"/>
  <c r="I104" i="1"/>
  <c r="I111" i="1" s="1"/>
  <c r="G99" i="1"/>
  <c r="H97" i="1"/>
  <c r="H96" i="1"/>
  <c r="H95" i="1"/>
  <c r="E95" i="1"/>
  <c r="E97" i="1" s="1"/>
  <c r="I97" i="1" s="1"/>
  <c r="H94" i="1"/>
  <c r="E94" i="1"/>
  <c r="E96" i="1" s="1"/>
  <c r="I96" i="1" s="1"/>
  <c r="H92" i="1"/>
  <c r="H91" i="1"/>
  <c r="H90" i="1"/>
  <c r="E90" i="1"/>
  <c r="E92" i="1" s="1"/>
  <c r="I92" i="1" s="1"/>
  <c r="H89" i="1"/>
  <c r="E89" i="1"/>
  <c r="E91" i="1" s="1"/>
  <c r="I91" i="1" s="1"/>
  <c r="H87" i="1"/>
  <c r="H86" i="1"/>
  <c r="H85" i="1"/>
  <c r="E85" i="1"/>
  <c r="E87" i="1" s="1"/>
  <c r="I87" i="1" s="1"/>
  <c r="H84" i="1"/>
  <c r="E84" i="1"/>
  <c r="E86" i="1" s="1"/>
  <c r="I86" i="1" s="1"/>
  <c r="H82" i="1"/>
  <c r="H81" i="1"/>
  <c r="H80" i="1"/>
  <c r="E80" i="1"/>
  <c r="E82" i="1" s="1"/>
  <c r="I82" i="1" s="1"/>
  <c r="H79" i="1"/>
  <c r="E79" i="1"/>
  <c r="E81" i="1" s="1"/>
  <c r="I81" i="1" s="1"/>
  <c r="H77" i="1"/>
  <c r="H76" i="1"/>
  <c r="H75" i="1"/>
  <c r="H74" i="1"/>
  <c r="G71" i="1"/>
  <c r="H69" i="1"/>
  <c r="H68" i="1"/>
  <c r="E68" i="1"/>
  <c r="I68" i="1" s="1"/>
  <c r="E67" i="1"/>
  <c r="E69" i="1" s="1"/>
  <c r="I69" i="1" s="1"/>
  <c r="H66" i="1"/>
  <c r="H65" i="1"/>
  <c r="E64" i="1"/>
  <c r="E66" i="1" s="1"/>
  <c r="I66" i="1" s="1"/>
  <c r="H63" i="1"/>
  <c r="H62" i="1"/>
  <c r="H60" i="1"/>
  <c r="H59" i="1"/>
  <c r="G55" i="1"/>
  <c r="H53" i="1"/>
  <c r="H52" i="1"/>
  <c r="E52" i="1"/>
  <c r="I52" i="1" s="1"/>
  <c r="H51" i="1"/>
  <c r="H50" i="1"/>
  <c r="E50" i="1"/>
  <c r="I50" i="1" s="1"/>
  <c r="E49" i="1"/>
  <c r="I49" i="1" s="1"/>
  <c r="E48" i="1"/>
  <c r="I48" i="1" s="1"/>
  <c r="H47" i="1"/>
  <c r="H46" i="1"/>
  <c r="E46" i="1"/>
  <c r="I46" i="1" s="1"/>
  <c r="E45" i="1"/>
  <c r="I45" i="1" s="1"/>
  <c r="E44" i="1"/>
  <c r="E53" i="1" s="1"/>
  <c r="I53" i="1" s="1"/>
  <c r="H43" i="1"/>
  <c r="H42" i="1"/>
  <c r="H41" i="1"/>
  <c r="H40" i="1"/>
  <c r="H37" i="1"/>
  <c r="H36" i="1"/>
  <c r="E34" i="1"/>
  <c r="E42" i="1" s="1"/>
  <c r="I42" i="1" s="1"/>
  <c r="E30" i="1"/>
  <c r="E32" i="1" s="1"/>
  <c r="E33" i="1" s="1"/>
  <c r="I33" i="1" s="1"/>
  <c r="E29" i="1"/>
  <c r="I29" i="1" s="1"/>
  <c r="E28" i="1"/>
  <c r="I28" i="1" s="1"/>
  <c r="E27" i="1"/>
  <c r="G24" i="1"/>
  <c r="E22" i="1"/>
  <c r="E21" i="1"/>
  <c r="E13" i="1"/>
  <c r="E14" i="1" s="1"/>
  <c r="E12" i="1"/>
  <c r="E11" i="1"/>
  <c r="E113" i="1" l="1"/>
  <c r="E78" i="2"/>
  <c r="I78" i="2" s="1"/>
  <c r="J78" i="2" s="1"/>
  <c r="E77" i="2"/>
  <c r="I77" i="2" s="1"/>
  <c r="J77" i="2" s="1"/>
  <c r="G76" i="2"/>
  <c r="J76" i="2" s="1"/>
  <c r="E162" i="2"/>
  <c r="I162" i="2" s="1"/>
  <c r="J162" i="2" s="1"/>
  <c r="E161" i="2"/>
  <c r="I161" i="2" s="1"/>
  <c r="J161" i="2" s="1"/>
  <c r="G160" i="2"/>
  <c r="J160" i="2" s="1"/>
  <c r="E168" i="2"/>
  <c r="I168" i="2" s="1"/>
  <c r="J168" i="2" s="1"/>
  <c r="E167" i="2"/>
  <c r="I167" i="2" s="1"/>
  <c r="J167" i="2" s="1"/>
  <c r="G166" i="2"/>
  <c r="J166" i="2" s="1"/>
  <c r="E39" i="2"/>
  <c r="I39" i="2" s="1"/>
  <c r="J39" i="2" s="1"/>
  <c r="E38" i="2"/>
  <c r="I38" i="2" s="1"/>
  <c r="J38" i="2" s="1"/>
  <c r="G37" i="2"/>
  <c r="J37" i="2" s="1"/>
  <c r="E45" i="2"/>
  <c r="I45" i="2" s="1"/>
  <c r="J45" i="2" s="1"/>
  <c r="E44" i="2"/>
  <c r="I44" i="2" s="1"/>
  <c r="J44" i="2" s="1"/>
  <c r="G43" i="2"/>
  <c r="J43" i="2" s="1"/>
  <c r="E43" i="1"/>
  <c r="I43" i="1" s="1"/>
  <c r="E58" i="1"/>
  <c r="E41" i="2"/>
  <c r="I41" i="2" s="1"/>
  <c r="J41" i="2" s="1"/>
  <c r="E42" i="2"/>
  <c r="I42" i="2" s="1"/>
  <c r="J42" i="2" s="1"/>
  <c r="E80" i="2"/>
  <c r="I80" i="2" s="1"/>
  <c r="J80" i="2" s="1"/>
  <c r="E81" i="2"/>
  <c r="I81" i="2" s="1"/>
  <c r="J81" i="2" s="1"/>
  <c r="E88" i="2"/>
  <c r="I88" i="2" s="1"/>
  <c r="J88" i="2" s="1"/>
  <c r="E90" i="2"/>
  <c r="I90" i="2" s="1"/>
  <c r="J90" i="2" s="1"/>
  <c r="E123" i="2"/>
  <c r="I123" i="2" s="1"/>
  <c r="J123" i="2" s="1"/>
  <c r="E128" i="2"/>
  <c r="I128" i="2" s="1"/>
  <c r="J128" i="2" s="1"/>
  <c r="E129" i="2"/>
  <c r="I129" i="2" s="1"/>
  <c r="J129" i="2" s="1"/>
  <c r="E164" i="2"/>
  <c r="I164" i="2" s="1"/>
  <c r="J164" i="2" s="1"/>
  <c r="E165" i="2"/>
  <c r="I165" i="2" s="1"/>
  <c r="J165" i="2" s="1"/>
  <c r="E181" i="2"/>
  <c r="I181" i="2" s="1"/>
  <c r="J181" i="2" s="1"/>
  <c r="E185" i="2"/>
  <c r="I185" i="2" s="1"/>
  <c r="J185" i="2" s="1"/>
  <c r="E207" i="2"/>
  <c r="I207" i="2" s="1"/>
  <c r="J207" i="2" s="1"/>
  <c r="E206" i="2"/>
  <c r="I206" i="2" s="1"/>
  <c r="J206" i="2" s="1"/>
  <c r="G199" i="2"/>
  <c r="J199" i="2" s="1"/>
  <c r="E204" i="2"/>
  <c r="I204" i="2" s="1"/>
  <c r="J204" i="2" s="1"/>
  <c r="G205" i="2"/>
  <c r="J205" i="2" s="1"/>
  <c r="E37" i="1"/>
  <c r="I37" i="1" s="1"/>
  <c r="E41" i="1"/>
  <c r="I41" i="1" s="1"/>
  <c r="E73" i="1"/>
  <c r="I80" i="1"/>
  <c r="I85" i="1"/>
  <c r="I90" i="1"/>
  <c r="I95" i="1"/>
  <c r="E31" i="1"/>
  <c r="I31" i="1" s="1"/>
  <c r="E35" i="1"/>
  <c r="I35" i="1" s="1"/>
  <c r="E36" i="1"/>
  <c r="I36" i="1" s="1"/>
  <c r="E38" i="1"/>
  <c r="I38" i="1" s="1"/>
  <c r="E39" i="1"/>
  <c r="I39" i="1" s="1"/>
  <c r="E40" i="1"/>
  <c r="I40" i="1" s="1"/>
  <c r="E47" i="1"/>
  <c r="I47" i="1" s="1"/>
  <c r="E51" i="1"/>
  <c r="I79" i="1"/>
  <c r="I84" i="1"/>
  <c r="I89" i="1"/>
  <c r="I94" i="1"/>
  <c r="E19" i="2"/>
  <c r="I19" i="2" s="1"/>
  <c r="J19" i="2" s="1"/>
  <c r="E23" i="2"/>
  <c r="I23" i="2" s="1"/>
  <c r="J23" i="2" s="1"/>
  <c r="E32" i="2"/>
  <c r="I32" i="2" s="1"/>
  <c r="J32" i="2" s="1"/>
  <c r="E33" i="2"/>
  <c r="I33" i="2" s="1"/>
  <c r="J33" i="2" s="1"/>
  <c r="E34" i="2"/>
  <c r="I34" i="2" s="1"/>
  <c r="J34" i="2" s="1"/>
  <c r="E35" i="2"/>
  <c r="I35" i="2" s="1"/>
  <c r="J35" i="2" s="1"/>
  <c r="E57" i="2"/>
  <c r="I57" i="2" s="1"/>
  <c r="J57" i="2" s="1"/>
  <c r="E59" i="2"/>
  <c r="I59" i="2" s="1"/>
  <c r="J59" i="2" s="1"/>
  <c r="E60" i="2"/>
  <c r="I60" i="2" s="1"/>
  <c r="J60" i="2" s="1"/>
  <c r="E83" i="2"/>
  <c r="I83" i="2" s="1"/>
  <c r="J83" i="2" s="1"/>
  <c r="G86" i="2"/>
  <c r="J86" i="2" s="1"/>
  <c r="E87" i="2"/>
  <c r="I87" i="2" s="1"/>
  <c r="J87" i="2" s="1"/>
  <c r="E103" i="2"/>
  <c r="I103" i="2" s="1"/>
  <c r="J103" i="2" s="1"/>
  <c r="G121" i="2"/>
  <c r="J121" i="2" s="1"/>
  <c r="E125" i="2"/>
  <c r="I125" i="2" s="1"/>
  <c r="J125" i="2" s="1"/>
  <c r="E142" i="2"/>
  <c r="I142" i="2" s="1"/>
  <c r="J142" i="2" s="1"/>
  <c r="E146" i="2"/>
  <c r="I146" i="2" s="1"/>
  <c r="J146" i="2" s="1"/>
  <c r="E155" i="2"/>
  <c r="I155" i="2" s="1"/>
  <c r="J155" i="2" s="1"/>
  <c r="E156" i="2"/>
  <c r="I156" i="2" s="1"/>
  <c r="J156" i="2" s="1"/>
  <c r="E157" i="2"/>
  <c r="I157" i="2" s="1"/>
  <c r="J157" i="2" s="1"/>
  <c r="E158" i="2"/>
  <c r="I158" i="2" s="1"/>
  <c r="J158" i="2" s="1"/>
  <c r="G179" i="2"/>
  <c r="J179" i="2" s="1"/>
  <c r="E180" i="2"/>
  <c r="I180" i="2" s="1"/>
  <c r="J180" i="2" s="1"/>
  <c r="E182" i="2"/>
  <c r="I182" i="2" s="1"/>
  <c r="J182" i="2" s="1"/>
  <c r="E183" i="2"/>
  <c r="I183" i="2" s="1"/>
  <c r="J183" i="2" s="1"/>
  <c r="E200" i="2"/>
  <c r="I200" i="2" s="1"/>
  <c r="J200" i="2" s="1"/>
  <c r="E203" i="2"/>
  <c r="I203" i="2" s="1"/>
  <c r="J203" i="2" s="1"/>
  <c r="E247" i="2"/>
  <c r="I247" i="2" s="1"/>
  <c r="J247" i="2" s="1"/>
  <c r="E246" i="2"/>
  <c r="I246" i="2" s="1"/>
  <c r="J246" i="2" s="1"/>
  <c r="G245" i="2"/>
  <c r="J245" i="2" s="1"/>
  <c r="E253" i="2"/>
  <c r="I253" i="2" s="1"/>
  <c r="J253" i="2" s="1"/>
  <c r="E252" i="2"/>
  <c r="I252" i="2" s="1"/>
  <c r="J252" i="2" s="1"/>
  <c r="G251" i="2"/>
  <c r="J251" i="2" s="1"/>
  <c r="E249" i="2"/>
  <c r="I249" i="2" s="1"/>
  <c r="J249" i="2" s="1"/>
  <c r="E250" i="2"/>
  <c r="I250" i="2" s="1"/>
  <c r="J250" i="2" s="1"/>
  <c r="E257" i="2"/>
  <c r="I257" i="2" s="1"/>
  <c r="J257" i="2" s="1"/>
  <c r="E259" i="2"/>
  <c r="I259" i="2" s="1"/>
  <c r="J259" i="2" s="1"/>
  <c r="E294" i="2"/>
  <c r="I294" i="2" s="1"/>
  <c r="J294" i="2" s="1"/>
  <c r="E299" i="2"/>
  <c r="I299" i="2" s="1"/>
  <c r="J299" i="2" s="1"/>
  <c r="E300" i="2"/>
  <c r="I300" i="2" s="1"/>
  <c r="J300" i="2" s="1"/>
  <c r="E333" i="2"/>
  <c r="I333" i="2" s="1"/>
  <c r="J333" i="2" s="1"/>
  <c r="E338" i="2"/>
  <c r="I338" i="2" s="1"/>
  <c r="J338" i="2" s="1"/>
  <c r="E339" i="2"/>
  <c r="I339" i="2" s="1"/>
  <c r="J339" i="2" s="1"/>
  <c r="E389" i="2"/>
  <c r="I389" i="2" s="1"/>
  <c r="J389" i="2" s="1"/>
  <c r="E388" i="2"/>
  <c r="I388" i="2" s="1"/>
  <c r="J388" i="2" s="1"/>
  <c r="E386" i="2"/>
  <c r="I386" i="2" s="1"/>
  <c r="J386" i="2" s="1"/>
  <c r="G387" i="2"/>
  <c r="J387" i="2" s="1"/>
  <c r="G472" i="2"/>
  <c r="J472" i="2" s="1"/>
  <c r="E474" i="2"/>
  <c r="I474" i="2" s="1"/>
  <c r="J474" i="2" s="1"/>
  <c r="E473" i="2"/>
  <c r="I473" i="2" s="1"/>
  <c r="J473" i="2" s="1"/>
  <c r="E194" i="2"/>
  <c r="I194" i="2" s="1"/>
  <c r="J194" i="2" s="1"/>
  <c r="E195" i="2"/>
  <c r="I195" i="2" s="1"/>
  <c r="J195" i="2" s="1"/>
  <c r="E196" i="2"/>
  <c r="I196" i="2" s="1"/>
  <c r="J196" i="2" s="1"/>
  <c r="E197" i="2"/>
  <c r="I197" i="2" s="1"/>
  <c r="J197" i="2" s="1"/>
  <c r="E227" i="2"/>
  <c r="I227" i="2" s="1"/>
  <c r="J227" i="2" s="1"/>
  <c r="E231" i="2"/>
  <c r="I231" i="2" s="1"/>
  <c r="J231" i="2" s="1"/>
  <c r="E240" i="2"/>
  <c r="I240" i="2" s="1"/>
  <c r="J240" i="2" s="1"/>
  <c r="E241" i="2"/>
  <c r="I241" i="2" s="1"/>
  <c r="J241" i="2" s="1"/>
  <c r="E242" i="2"/>
  <c r="I242" i="2" s="1"/>
  <c r="J242" i="2" s="1"/>
  <c r="E243" i="2"/>
  <c r="I243" i="2" s="1"/>
  <c r="J243" i="2" s="1"/>
  <c r="G255" i="2"/>
  <c r="J255" i="2" s="1"/>
  <c r="E256" i="2"/>
  <c r="I256" i="2" s="1"/>
  <c r="J256" i="2" s="1"/>
  <c r="E274" i="2"/>
  <c r="I274" i="2" s="1"/>
  <c r="J274" i="2" s="1"/>
  <c r="G292" i="2"/>
  <c r="J292" i="2" s="1"/>
  <c r="E296" i="2"/>
  <c r="I296" i="2" s="1"/>
  <c r="J296" i="2" s="1"/>
  <c r="E313" i="2"/>
  <c r="I313" i="2" s="1"/>
  <c r="J313" i="2" s="1"/>
  <c r="G331" i="2"/>
  <c r="J331" i="2" s="1"/>
  <c r="E335" i="2"/>
  <c r="I335" i="2" s="1"/>
  <c r="J335" i="2" s="1"/>
  <c r="E381" i="2"/>
  <c r="E367" i="2"/>
  <c r="I367" i="2" s="1"/>
  <c r="J367" i="2" s="1"/>
  <c r="E363" i="2"/>
  <c r="I363" i="2" s="1"/>
  <c r="J363" i="2" s="1"/>
  <c r="E364" i="2"/>
  <c r="I364" i="2" s="1"/>
  <c r="J364" i="2" s="1"/>
  <c r="E385" i="2"/>
  <c r="I385" i="2" s="1"/>
  <c r="J385" i="2" s="1"/>
  <c r="E471" i="2"/>
  <c r="I471" i="2" s="1"/>
  <c r="J471" i="2" s="1"/>
  <c r="E470" i="2"/>
  <c r="I470" i="2" s="1"/>
  <c r="J470" i="2" s="1"/>
  <c r="G469" i="2"/>
  <c r="J469" i="2" s="1"/>
  <c r="E376" i="2"/>
  <c r="I376" i="2" s="1"/>
  <c r="J376" i="2" s="1"/>
  <c r="E377" i="2"/>
  <c r="I377" i="2" s="1"/>
  <c r="J377" i="2" s="1"/>
  <c r="E378" i="2"/>
  <c r="I378" i="2" s="1"/>
  <c r="J378" i="2" s="1"/>
  <c r="E379" i="2"/>
  <c r="I379" i="2" s="1"/>
  <c r="J379" i="2" s="1"/>
  <c r="G422" i="2"/>
  <c r="J422" i="2" s="1"/>
  <c r="E423" i="2"/>
  <c r="I423" i="2" s="1"/>
  <c r="J423" i="2" s="1"/>
  <c r="E426" i="2"/>
  <c r="I426" i="2" s="1"/>
  <c r="J426" i="2" s="1"/>
  <c r="G428" i="2"/>
  <c r="J428" i="2" s="1"/>
  <c r="E436" i="2"/>
  <c r="I436" i="2" s="1"/>
  <c r="J436" i="2" s="1"/>
  <c r="G449" i="2"/>
  <c r="J449" i="2" s="1"/>
  <c r="E450" i="2"/>
  <c r="I450" i="2" s="1"/>
  <c r="J450" i="2" s="1"/>
  <c r="E452" i="2"/>
  <c r="I452" i="2" s="1"/>
  <c r="J452" i="2" s="1"/>
  <c r="E453" i="2"/>
  <c r="I453" i="2" s="1"/>
  <c r="J453" i="2" s="1"/>
  <c r="E458" i="2"/>
  <c r="I458" i="2" s="1"/>
  <c r="J458" i="2" s="1"/>
  <c r="E459" i="2"/>
  <c r="I459" i="2" s="1"/>
  <c r="J459" i="2" s="1"/>
  <c r="E460" i="2"/>
  <c r="I460" i="2" s="1"/>
  <c r="J460" i="2" s="1"/>
  <c r="E461" i="2"/>
  <c r="I461" i="2" s="1"/>
  <c r="J461" i="2" s="1"/>
  <c r="G475" i="2"/>
  <c r="J475" i="2" s="1"/>
  <c r="E429" i="2"/>
  <c r="I429" i="2" s="1"/>
  <c r="J429" i="2" s="1"/>
  <c r="E451" i="2"/>
  <c r="I451" i="2" s="1"/>
  <c r="J451" i="2" s="1"/>
  <c r="E455" i="2"/>
  <c r="I455" i="2" s="1"/>
  <c r="J455" i="2" s="1"/>
  <c r="E476" i="2"/>
  <c r="I476" i="2" s="1"/>
  <c r="J476" i="2" s="1"/>
  <c r="J8" i="3"/>
  <c r="I501" i="3"/>
  <c r="I502" i="3" s="1"/>
  <c r="I503" i="3" s="1"/>
  <c r="J93" i="3"/>
  <c r="J109" i="3"/>
  <c r="J113" i="3"/>
  <c r="J117" i="3"/>
  <c r="J337" i="3"/>
  <c r="J341" i="3"/>
  <c r="J345" i="3"/>
  <c r="J349" i="3"/>
  <c r="J353" i="3"/>
  <c r="J357" i="3"/>
  <c r="J361" i="3"/>
  <c r="J365" i="3"/>
  <c r="I55" i="1" l="1"/>
  <c r="J501" i="3"/>
  <c r="J502" i="3" s="1"/>
  <c r="J503" i="3" s="1"/>
  <c r="E383" i="2"/>
  <c r="I383" i="2" s="1"/>
  <c r="J383" i="2" s="1"/>
  <c r="E382" i="2"/>
  <c r="I382" i="2" s="1"/>
  <c r="J382" i="2" s="1"/>
  <c r="G381" i="2"/>
  <c r="J381" i="2" s="1"/>
  <c r="E61" i="1"/>
  <c r="E60" i="1"/>
  <c r="E59" i="1"/>
  <c r="I59" i="1" s="1"/>
  <c r="I51" i="1"/>
  <c r="E74" i="1"/>
  <c r="E75" i="1"/>
  <c r="E77" i="1" l="1"/>
  <c r="I77" i="1" s="1"/>
  <c r="I75" i="1"/>
  <c r="E65" i="1"/>
  <c r="I65" i="1" s="1"/>
  <c r="I60" i="1"/>
  <c r="E76" i="1"/>
  <c r="I76" i="1" s="1"/>
  <c r="I74" i="1"/>
  <c r="E63" i="1"/>
  <c r="I63" i="1" s="1"/>
  <c r="E62" i="1"/>
  <c r="I62" i="1" s="1"/>
  <c r="I71" i="1" s="1"/>
  <c r="I99" i="1" l="1"/>
  <c r="E114" i="1" s="1"/>
  <c r="E115" i="1" s="1"/>
</calcChain>
</file>

<file path=xl/sharedStrings.xml><?xml version="1.0" encoding="utf-8"?>
<sst xmlns="http://schemas.openxmlformats.org/spreadsheetml/2006/main" count="1886" uniqueCount="277">
  <si>
    <t>ДОГОВІРНА ЦІНА</t>
  </si>
  <si>
    <t>Влаштування внутрішнього опорядження в підвальному приміщенні (бомбосховище)</t>
  </si>
  <si>
    <t>№ п/п</t>
  </si>
  <si>
    <t>Найменування робіт і матеріалів</t>
  </si>
  <si>
    <t>Од. вим.</t>
  </si>
  <si>
    <t>Норма витрат</t>
  </si>
  <si>
    <t xml:space="preserve">Кількість </t>
  </si>
  <si>
    <t>РОБОТИ</t>
  </si>
  <si>
    <t>МАТЕРІАЛИ</t>
  </si>
  <si>
    <t>Вартість
 всього грн., без ПДВ</t>
  </si>
  <si>
    <t>ціна од., грн без ПДВ</t>
  </si>
  <si>
    <t>разом, грн без ПДВ</t>
  </si>
  <si>
    <t>Демонтажні роботи</t>
  </si>
  <si>
    <t>Приміщення №1, №2, №3</t>
  </si>
  <si>
    <t>Розбирання цегляних перегородок</t>
  </si>
  <si>
    <t>м3</t>
  </si>
  <si>
    <t>Відбивання штукатурки по цеглі та бетону з стін та стелі</t>
  </si>
  <si>
    <t>м2</t>
  </si>
  <si>
    <t>Розбирання підлог з бетону на природному щебені</t>
  </si>
  <si>
    <t>Демонтаж покриттів з плитки</t>
  </si>
  <si>
    <t>Демонтаж дверей</t>
  </si>
  <si>
    <t>шт</t>
  </si>
  <si>
    <t>Демонтаж світильників</t>
  </si>
  <si>
    <t>Демонтаж старої проводки</t>
  </si>
  <si>
    <t>м.п.</t>
  </si>
  <si>
    <t>Демонтаж вимикачів та світильників</t>
  </si>
  <si>
    <t>Демонтаж старих датчиків диму</t>
  </si>
  <si>
    <t>Очищення вручну внутрішніх поверхонь стель від
олійної, перхлорвінілової фарби</t>
  </si>
  <si>
    <t>Виніс сміття (+мішки для сміття)</t>
  </si>
  <si>
    <t>т.</t>
  </si>
  <si>
    <t>Вивіз сміття+завантаження на автотранспорт</t>
  </si>
  <si>
    <t>Будівельні роботи</t>
  </si>
  <si>
    <t>Улаштування армуваних цегляних перегородок, товщиною 0,5м</t>
  </si>
  <si>
    <t>Клад. суміш, 25 кг</t>
  </si>
  <si>
    <t>Цегла повнотіла, 250мм*120мм*88мм</t>
  </si>
  <si>
    <t>Армування стяжки дротяною сіткою</t>
  </si>
  <si>
    <t xml:space="preserve">Дротяна сітка 50*50мм, </t>
  </si>
  <si>
    <t>Улаштування цементної стяжки по бетонній основі, 20мм-30мм</t>
  </si>
  <si>
    <t>Стяжка армована Polimin СЦ-5, 25 кг</t>
  </si>
  <si>
    <t>Улаштування підвісних стель з ГКЛ</t>
  </si>
  <si>
    <t>Гіпсокартонні плити Кнауф волог.</t>
  </si>
  <si>
    <t>м²</t>
  </si>
  <si>
    <t>Профіль UD 27</t>
  </si>
  <si>
    <t>Профіль СD 60</t>
  </si>
  <si>
    <t>З'єднувач універсальний для CD-профілю</t>
  </si>
  <si>
    <t>Підвіс комплект (пружина та 2 шпильки)</t>
  </si>
  <si>
    <t>Саморіз 3,5*25 мм по металу</t>
  </si>
  <si>
    <t>Саморіз 3,5*9,5 мм по металу</t>
  </si>
  <si>
    <t>Дюбель Біербах 6х60</t>
  </si>
  <si>
    <t>Шпаклівка "Фюгенфюллер"</t>
  </si>
  <si>
    <t>кг</t>
  </si>
  <si>
    <t>Улаштування обшивки стін з ГКЛ (фальшстіни)</t>
  </si>
  <si>
    <t>Оздоблювальні роботи</t>
  </si>
  <si>
    <t>1</t>
  </si>
  <si>
    <t>Шпаклювання стель з попереднім грунтуванням т. 3 мм</t>
  </si>
  <si>
    <t>Грунтовка, 10 л</t>
  </si>
  <si>
    <t>л</t>
  </si>
  <si>
    <t>Штукатурка гіпсова MultyFinish, 25 кг</t>
  </si>
  <si>
    <t>2</t>
  </si>
  <si>
    <t>Фарбування стель</t>
  </si>
  <si>
    <t>Фарба, 10 л</t>
  </si>
  <si>
    <t>3</t>
  </si>
  <si>
    <t>Шпаклювання стін з попереднім грунтуванням т. 3 мм</t>
  </si>
  <si>
    <t>4</t>
  </si>
  <si>
    <t>Фарбування стель по збірних конструкціях</t>
  </si>
  <si>
    <t>Улаштування керамічної плитки на стіни та підлогу</t>
  </si>
  <si>
    <t>Вкладання керамічної плитки на підлогу</t>
  </si>
  <si>
    <t>Плитка керамічна 600*600</t>
  </si>
  <si>
    <t>Клеюча суміш для плитки</t>
  </si>
  <si>
    <t xml:space="preserve">Суміш для затирання швів </t>
  </si>
  <si>
    <t xml:space="preserve">Влаштування плінтусу з керамічної плитки </t>
  </si>
  <si>
    <t>мп</t>
  </si>
  <si>
    <t>Вкладання керамічної плитки на стіни</t>
  </si>
  <si>
    <t>Вкладання керамічної плитки на східці та на підсхідці</t>
  </si>
  <si>
    <t>Плитка керамічна 300*300</t>
  </si>
  <si>
    <t>5</t>
  </si>
  <si>
    <t>Влаштування плінтусу з керамічної плитки по сходовій клітині</t>
  </si>
  <si>
    <t>Інші роботи</t>
  </si>
  <si>
    <t>Електрика та сантехніка</t>
  </si>
  <si>
    <t>Роботи по Електриці</t>
  </si>
  <si>
    <t>шт.</t>
  </si>
  <si>
    <t>Матеріали</t>
  </si>
  <si>
    <t>к-т.</t>
  </si>
  <si>
    <t>Роботи по Сантехніці</t>
  </si>
  <si>
    <t>Монтаж дверей, огородження сходової клітини інші роботи</t>
  </si>
  <si>
    <t>Разом роботи</t>
  </si>
  <si>
    <t>грн</t>
  </si>
  <si>
    <t>Разом матеріали</t>
  </si>
  <si>
    <t>Разом вартість робіт та матеріалів</t>
  </si>
  <si>
    <t>Дефектний акт</t>
  </si>
  <si>
    <t>кабінет №1</t>
  </si>
  <si>
    <t>Демонтаж старої фарби стін</t>
  </si>
  <si>
    <t>Демонтаж карнизів для штор</t>
  </si>
  <si>
    <t>Демонтаж обшивки укосів</t>
  </si>
  <si>
    <t xml:space="preserve">Оздоблення стін </t>
  </si>
  <si>
    <t>Шпаклювання стін по армувальній сітці</t>
  </si>
  <si>
    <t>Бетонконтакт</t>
  </si>
  <si>
    <t>Суміш гіпсова шпаклювальна старт/Кнауф</t>
  </si>
  <si>
    <t>Суміш гіпсова шпаклювальна фініш/Кнауф Шпаклівка Мульті Фініш, 25 кг. 1/40</t>
  </si>
  <si>
    <t>Папір шліф. на папер.осн/Шліфувальний папір ТМ Клінгспор Р100 115мм*50м</t>
  </si>
  <si>
    <t>м/п</t>
  </si>
  <si>
    <t>Кутник малярний посилений 3,0м/Кутник алюм. перфорований PREMIUM 3,0 м. 0,25*20*20 1/50/300</t>
  </si>
  <si>
    <t>Сітка армувальна</t>
  </si>
  <si>
    <t>Шпаклювання відкосів  до 200мм</t>
  </si>
  <si>
    <t>Грунтовка глибокопроникна/Ансерглоб EG-60 Грунт універсальний глибокопроникаючий, 10л. 1/60</t>
  </si>
  <si>
    <t>Шпаклювання відкосів  до 400мм</t>
  </si>
  <si>
    <t>Фарбування стін силікатною фарбою</t>
  </si>
  <si>
    <t>Фарба для медичних закладів</t>
  </si>
  <si>
    <t>Фарбування відкосів до 200мм силікатною фарбою</t>
  </si>
  <si>
    <t>Фарбування відкосів до 400мм  силікатною фарбою</t>
  </si>
  <si>
    <t>кабінет №2</t>
  </si>
  <si>
    <t>Вкладання плитки на стіни</t>
  </si>
  <si>
    <t xml:space="preserve">Плитка керамічна  </t>
  </si>
  <si>
    <t>Суміш для затирання швів</t>
  </si>
  <si>
    <t xml:space="preserve">Хрестики для плитки </t>
  </si>
  <si>
    <t>кабінет №3</t>
  </si>
  <si>
    <t>Демонтаж ГКЛ конструкцій</t>
  </si>
  <si>
    <t>кабінет №4</t>
  </si>
  <si>
    <t>кабінет №4А</t>
  </si>
  <si>
    <t>Демонтаж Металопластикових перегородок</t>
  </si>
  <si>
    <t>Влаштування гіпсокартонної стіни (два шари гіпсокартону)</t>
  </si>
  <si>
    <t>ПРОФИЛЬ UW-75(0,55), 3 М</t>
  </si>
  <si>
    <t>м</t>
  </si>
  <si>
    <t>ПРОФІЛЬ СW-75(0,55), 3 М</t>
  </si>
  <si>
    <t>Дюбель 6*40</t>
  </si>
  <si>
    <t>Гіпсокартон вологостійкий</t>
  </si>
  <si>
    <t xml:space="preserve">саморіз д/ГК проф. свердло 3,5х9,5 </t>
  </si>
  <si>
    <t>Саморізи для гіпсокартону 3*25</t>
  </si>
  <si>
    <t>Саморізи для гіпсокартону 3*35</t>
  </si>
  <si>
    <t>кабінет №5</t>
  </si>
  <si>
    <t xml:space="preserve">Демонтаж Вентиляційна решітка </t>
  </si>
  <si>
    <t>Монтаж вентиляційних решіток</t>
  </si>
  <si>
    <t xml:space="preserve">Вентиляційна решітка </t>
  </si>
  <si>
    <t>кабінет №6</t>
  </si>
  <si>
    <t>кабінет №7</t>
  </si>
  <si>
    <t>Демонтаж гіпсокартонної стіни</t>
  </si>
  <si>
    <t>Монтаж вентиляційних решіток і ревізійних люків</t>
  </si>
  <si>
    <t xml:space="preserve">Люк ревізійний </t>
  </si>
  <si>
    <t>Влаштування гіпсокартонного коробу</t>
  </si>
  <si>
    <t>профіль CD</t>
  </si>
  <si>
    <t>профіль UD</t>
  </si>
  <si>
    <t>кабінет №8</t>
  </si>
  <si>
    <t>кабінет №9</t>
  </si>
  <si>
    <t>кабінет №10</t>
  </si>
  <si>
    <t>Тимошенка 14  (дитяча поліклініка філія 2)</t>
  </si>
  <si>
    <t>Демонтаж вимикачів, розеток</t>
  </si>
  <si>
    <t>Демонтаж опалювальних приладів масою до 80кг</t>
  </si>
  <si>
    <t>Демонтаж свiтильникiв для люмiнесцентних ламп</t>
  </si>
  <si>
    <t>Демонтаж умивальника</t>
  </si>
  <si>
    <t>Електромонтажні роботи</t>
  </si>
  <si>
    <t>Прокладання кабелю перерiзом до 6 мм2 в лотках</t>
  </si>
  <si>
    <t xml:space="preserve">  м</t>
  </si>
  <si>
    <t>Кабель 3*1,5</t>
  </si>
  <si>
    <t>Кабель 3*2,5</t>
  </si>
  <si>
    <t>Лоток</t>
  </si>
  <si>
    <t>Установлення штепсельних розеток утопленого типу</t>
  </si>
  <si>
    <t>Розетка утопленого типу</t>
  </si>
  <si>
    <t>Коробка установча</t>
  </si>
  <si>
    <t xml:space="preserve">Монтаж LED свiтильникiв </t>
  </si>
  <si>
    <t>LED свiтильник</t>
  </si>
  <si>
    <t>Установлення вимикачiв утопленого типу</t>
  </si>
  <si>
    <t>Вимикач утопленого типу</t>
  </si>
  <si>
    <t>Оалення</t>
  </si>
  <si>
    <t>Монтаж опалювальних приладів</t>
  </si>
  <si>
    <t>Опалювальний прилад  потужністю 2300 Вт</t>
  </si>
  <si>
    <t>Фурнітура опалювальних приладів</t>
  </si>
  <si>
    <t>компл.</t>
  </si>
  <si>
    <t>Блок підключення опалювального приладу</t>
  </si>
  <si>
    <t>Прокладання  додаткових магістралей опалення</t>
  </si>
  <si>
    <t>Труба д16</t>
  </si>
  <si>
    <t>Перехідник метал-пластик</t>
  </si>
  <si>
    <t>Трійник д16</t>
  </si>
  <si>
    <t>Коліно 90 д16</t>
  </si>
  <si>
    <t>Гофра синя д18</t>
  </si>
  <si>
    <t>Гофра червона д18</t>
  </si>
  <si>
    <t>Гільза натяжна д16</t>
  </si>
  <si>
    <t>Монтаж умивальника</t>
  </si>
  <si>
    <t>умивальник</t>
  </si>
  <si>
    <t>змішувач</t>
  </si>
  <si>
    <t xml:space="preserve">сифон </t>
  </si>
  <si>
    <t>Труба ПВХ д50 0,5м</t>
  </si>
  <si>
    <t>кран метелик ВН  1/2"</t>
  </si>
  <si>
    <t>Коліно ПВХ д50*45</t>
  </si>
  <si>
    <t>Кабель 3*1,6</t>
  </si>
  <si>
    <t>Кабель 3*2,6</t>
  </si>
  <si>
    <t>Труба д17</t>
  </si>
  <si>
    <t>Трійник д17</t>
  </si>
  <si>
    <t>Коліно 90 д17</t>
  </si>
  <si>
    <t>Гофра синя д19</t>
  </si>
  <si>
    <t>Гофра червона д19</t>
  </si>
  <si>
    <t>Гільза натяжна д17</t>
  </si>
  <si>
    <t>Коліно ПВХ д50*46</t>
  </si>
  <si>
    <t>Кабель 3*1,7</t>
  </si>
  <si>
    <t>Кабель 3*2,7</t>
  </si>
  <si>
    <t>Труба д18</t>
  </si>
  <si>
    <t>Трійник д18</t>
  </si>
  <si>
    <t>Коліно 90 д18</t>
  </si>
  <si>
    <t>Гофра синя д20</t>
  </si>
  <si>
    <t>Гофра червона д20</t>
  </si>
  <si>
    <t>Гільза натяжна д18</t>
  </si>
  <si>
    <t>Коліно ПВХ д50*47</t>
  </si>
  <si>
    <t>Кабель 3*1,8</t>
  </si>
  <si>
    <t>Кабель 3*2,8</t>
  </si>
  <si>
    <t>Труба д19</t>
  </si>
  <si>
    <t>Трійник д19</t>
  </si>
  <si>
    <t>Коліно 90 д19</t>
  </si>
  <si>
    <t>Гофра синя д21</t>
  </si>
  <si>
    <t>Гофра червона д21</t>
  </si>
  <si>
    <t>Гільза натяжна д19</t>
  </si>
  <si>
    <t>Коліно ПВХ д50*48</t>
  </si>
  <si>
    <t>Кабель 3*1,9</t>
  </si>
  <si>
    <t>Кабель 3*2,9</t>
  </si>
  <si>
    <t>Труба д20</t>
  </si>
  <si>
    <t>Трійник д20</t>
  </si>
  <si>
    <t>Коліно 90 д20</t>
  </si>
  <si>
    <t>Гофра синя д22</t>
  </si>
  <si>
    <t>Гофра червона д22</t>
  </si>
  <si>
    <t>Гільза натяжна д20</t>
  </si>
  <si>
    <t>Коліно ПВХ д50*49</t>
  </si>
  <si>
    <t>Кабель 3*1,10</t>
  </si>
  <si>
    <t>Кабель 3*2,10</t>
  </si>
  <si>
    <t>Труба д21</t>
  </si>
  <si>
    <t>Трійник д21</t>
  </si>
  <si>
    <t>Коліно 90 д21</t>
  </si>
  <si>
    <t>Гофра синя д23</t>
  </si>
  <si>
    <t>Гофра червона д23</t>
  </si>
  <si>
    <t>Гільза натяжна д21</t>
  </si>
  <si>
    <t>Коліно ПВХ д50*50</t>
  </si>
  <si>
    <t>Кабель 3*1,11</t>
  </si>
  <si>
    <t>Кабель 3*2,11</t>
  </si>
  <si>
    <t>Труба д22</t>
  </si>
  <si>
    <t>Трійник д22</t>
  </si>
  <si>
    <t>Коліно 90 д22</t>
  </si>
  <si>
    <t>Гофра синя д24</t>
  </si>
  <si>
    <t>Гофра червона д24</t>
  </si>
  <si>
    <t>Гільза натяжна д22</t>
  </si>
  <si>
    <t>Коліно ПВХ д50*51</t>
  </si>
  <si>
    <t>Кабель 3*1,12</t>
  </si>
  <si>
    <t>Кабель 3*2,12</t>
  </si>
  <si>
    <t>Труба д23</t>
  </si>
  <si>
    <t>Трійник д23</t>
  </si>
  <si>
    <t>Коліно 90 д23</t>
  </si>
  <si>
    <t>Гофра синя д25</t>
  </si>
  <si>
    <t>Гофра червона д25</t>
  </si>
  <si>
    <t>Гільза натяжна д23</t>
  </si>
  <si>
    <t>Коліно ПВХ д50*52</t>
  </si>
  <si>
    <t>Кабель 3*1,13</t>
  </si>
  <si>
    <t>Кабель 3*2,13</t>
  </si>
  <si>
    <t>Труба д24</t>
  </si>
  <si>
    <t>Трійник д24</t>
  </si>
  <si>
    <t>Коліно 90 д24</t>
  </si>
  <si>
    <t>Гофра синя д26</t>
  </si>
  <si>
    <t>Гофра червона д26</t>
  </si>
  <si>
    <t>Гільза натяжна д24</t>
  </si>
  <si>
    <t>Коліно ПВХ д50*53</t>
  </si>
  <si>
    <t>Кабель 3*1,14</t>
  </si>
  <si>
    <t>Кабель 3*2,14</t>
  </si>
  <si>
    <t>Труба д25</t>
  </si>
  <si>
    <t>Трійник д25</t>
  </si>
  <si>
    <t>Коліно 90 д25</t>
  </si>
  <si>
    <t>Гофра синя д27</t>
  </si>
  <si>
    <t>Гофра червона д27</t>
  </si>
  <si>
    <t>Гільза натяжна д25</t>
  </si>
  <si>
    <t>Коліно ПВХ д50*54</t>
  </si>
  <si>
    <t>кабінет №11</t>
  </si>
  <si>
    <t>Кабель 3*1,15</t>
  </si>
  <si>
    <t>Кабель 3*2,15</t>
  </si>
  <si>
    <t>Труба д26</t>
  </si>
  <si>
    <t>Трійник д26</t>
  </si>
  <si>
    <t>Коліно 90 д26</t>
  </si>
  <si>
    <t>Гофра синя д28</t>
  </si>
  <si>
    <t>Гофра червона д28</t>
  </si>
  <si>
    <t>Гільза натяжна д26</t>
  </si>
  <si>
    <t>Коліно ПВХ д50*55</t>
  </si>
  <si>
    <t>РАЗОМ без ПДВ:</t>
  </si>
  <si>
    <t>ПДВ 20%</t>
  </si>
  <si>
    <t>ВСЬОГО  з ПДВ: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</si>
</sst>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₴"/>
    <numFmt numFmtId="165" formatCode="#,##0.00_р_."/>
    <numFmt numFmtId="166" formatCode="#,##0.00\ _₴"/>
  </numFmts>
  <fonts count="24">
    <font>
      <sz val="11"/>
      <color rgb="FF000000"/>
      <name val="Calibri"/>
      <scheme val="minor"/>
    </font>
    <font>
      <b/>
      <sz val="18"/>
      <color theme="1"/>
      <name val="Calibri"/>
    </font>
    <font>
      <sz val="12"/>
      <color rgb="FF000000"/>
      <name val="Times New Roman"/>
    </font>
    <font>
      <b/>
      <i/>
      <sz val="16"/>
      <color theme="1"/>
      <name val="Calibri"/>
    </font>
    <font>
      <b/>
      <sz val="13"/>
      <color theme="1"/>
      <name val="Calibri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14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i/>
      <sz val="10"/>
      <color theme="1"/>
      <name val="Calibri"/>
    </font>
    <font>
      <sz val="11"/>
      <color theme="1"/>
      <name val="Calibri"/>
    </font>
    <font>
      <i/>
      <sz val="9"/>
      <color theme="1"/>
      <name val="Arial"/>
    </font>
    <font>
      <b/>
      <sz val="11"/>
      <color theme="1"/>
      <name val="Calibri"/>
    </font>
    <font>
      <sz val="10"/>
      <color theme="1"/>
      <name val="Calibri"/>
    </font>
    <font>
      <b/>
      <i/>
      <sz val="11"/>
      <color theme="1"/>
      <name val="Arial"/>
    </font>
    <font>
      <u/>
      <sz val="11"/>
      <color theme="1"/>
      <name val="Calibri"/>
    </font>
    <font>
      <u/>
      <sz val="11"/>
      <color theme="1"/>
      <name val="Calibri"/>
    </font>
    <font>
      <b/>
      <sz val="16"/>
      <color theme="1"/>
      <name val="Calibri"/>
    </font>
    <font>
      <sz val="12"/>
      <color theme="1"/>
      <name val="Arial"/>
    </font>
    <font>
      <sz val="10"/>
      <color rgb="FFFF0000"/>
      <name val="Arial"/>
    </font>
    <font>
      <sz val="10"/>
      <color rgb="FF3F3F3F"/>
      <name val="Museosanscyrl-900"/>
    </font>
    <font>
      <b/>
      <i/>
      <u/>
      <sz val="12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  <fill>
      <patternFill patternType="solid">
        <fgColor rgb="FFB4C6E7"/>
        <bgColor rgb="FFB4C6E7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4">
    <xf numFmtId="0" fontId="0" fillId="0" borderId="0" xfId="0" applyFont="1" applyAlignment="1"/>
    <xf numFmtId="0" fontId="2" fillId="0" borderId="0" xfId="0" applyFont="1"/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 wrapText="1"/>
    </xf>
    <xf numFmtId="164" fontId="10" fillId="0" borderId="19" xfId="0" applyNumberFormat="1" applyFont="1" applyBorder="1" applyAlignment="1">
      <alignment horizontal="center" vertical="center"/>
    </xf>
    <xf numFmtId="2" fontId="10" fillId="0" borderId="18" xfId="0" applyNumberFormat="1" applyFont="1" applyBorder="1" applyAlignment="1">
      <alignment horizontal="right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4" fontId="10" fillId="0" borderId="22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 wrapText="1"/>
    </xf>
    <xf numFmtId="164" fontId="10" fillId="0" borderId="22" xfId="0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right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wrapText="1"/>
    </xf>
    <xf numFmtId="0" fontId="9" fillId="0" borderId="21" xfId="0" applyFont="1" applyBorder="1" applyAlignment="1">
      <alignment horizontal="center" vertical="center" wrapText="1"/>
    </xf>
    <xf numFmtId="164" fontId="9" fillId="0" borderId="23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2" fontId="9" fillId="0" borderId="25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9" fillId="0" borderId="25" xfId="0" applyFont="1" applyBorder="1" applyAlignment="1">
      <alignment horizontal="center" wrapText="1"/>
    </xf>
    <xf numFmtId="164" fontId="9" fillId="0" borderId="0" xfId="0" applyNumberFormat="1" applyFont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4" fontId="10" fillId="0" borderId="28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wrapText="1"/>
    </xf>
    <xf numFmtId="2" fontId="10" fillId="0" borderId="12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right" wrapText="1"/>
    </xf>
    <xf numFmtId="0" fontId="11" fillId="0" borderId="22" xfId="0" applyFont="1" applyBorder="1" applyAlignment="1">
      <alignment horizontal="center"/>
    </xf>
    <xf numFmtId="4" fontId="11" fillId="0" borderId="21" xfId="0" applyNumberFormat="1" applyFont="1" applyBorder="1" applyAlignment="1">
      <alignment horizontal="center"/>
    </xf>
    <xf numFmtId="4" fontId="11" fillId="0" borderId="22" xfId="0" applyNumberFormat="1" applyFont="1" applyBorder="1" applyAlignment="1">
      <alignment horizontal="center" vertical="center" wrapText="1"/>
    </xf>
    <xf numFmtId="2" fontId="11" fillId="0" borderId="18" xfId="0" applyNumberFormat="1" applyFont="1" applyBorder="1" applyAlignment="1">
      <alignment horizontal="center" vertical="center"/>
    </xf>
    <xf numFmtId="2" fontId="11" fillId="0" borderId="19" xfId="0" applyNumberFormat="1" applyFont="1" applyBorder="1" applyAlignment="1">
      <alignment horizontal="center" vertical="center" wrapText="1"/>
    </xf>
    <xf numFmtId="0" fontId="12" fillId="0" borderId="0" xfId="0" applyFont="1"/>
    <xf numFmtId="49" fontId="5" fillId="0" borderId="1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2" fontId="9" fillId="0" borderId="29" xfId="0" applyNumberFormat="1" applyFont="1" applyBorder="1" applyAlignment="1">
      <alignment horizontal="center" vertical="center"/>
    </xf>
    <xf numFmtId="2" fontId="10" fillId="0" borderId="29" xfId="0" applyNumberFormat="1" applyFont="1" applyBorder="1" applyAlignment="1">
      <alignment horizontal="right" vertical="center"/>
    </xf>
    <xf numFmtId="2" fontId="9" fillId="0" borderId="19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right" vertical="center"/>
    </xf>
    <xf numFmtId="49" fontId="5" fillId="0" borderId="20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right" vertical="center" wrapText="1"/>
    </xf>
    <xf numFmtId="0" fontId="11" fillId="0" borderId="22" xfId="0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right" vertical="center"/>
    </xf>
    <xf numFmtId="2" fontId="9" fillId="0" borderId="22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right" vertical="center" wrapText="1"/>
    </xf>
    <xf numFmtId="0" fontId="13" fillId="0" borderId="19" xfId="0" applyFont="1" applyBorder="1" applyAlignment="1">
      <alignment horizontal="center" vertical="center"/>
    </xf>
    <xf numFmtId="4" fontId="13" fillId="0" borderId="18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right" wrapText="1"/>
    </xf>
    <xf numFmtId="0" fontId="13" fillId="0" borderId="22" xfId="0" applyFont="1" applyBorder="1" applyAlignment="1">
      <alignment horizontal="center"/>
    </xf>
    <xf numFmtId="4" fontId="13" fillId="0" borderId="21" xfId="0" applyNumberFormat="1" applyFont="1" applyBorder="1" applyAlignment="1">
      <alignment horizontal="center"/>
    </xf>
    <xf numFmtId="0" fontId="14" fillId="0" borderId="0" xfId="0" applyFont="1"/>
    <xf numFmtId="49" fontId="6" fillId="0" borderId="21" xfId="0" applyNumberFormat="1" applyFont="1" applyBorder="1" applyAlignment="1">
      <alignment horizontal="left" vertical="top" wrapText="1"/>
    </xf>
    <xf numFmtId="49" fontId="6" fillId="0" borderId="22" xfId="0" applyNumberFormat="1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right" vertical="center"/>
    </xf>
    <xf numFmtId="0" fontId="15" fillId="0" borderId="0" xfId="0" applyFont="1"/>
    <xf numFmtId="0" fontId="12" fillId="0" borderId="24" xfId="0" applyFont="1" applyBorder="1"/>
    <xf numFmtId="0" fontId="12" fillId="0" borderId="25" xfId="0" applyFont="1" applyBorder="1"/>
    <xf numFmtId="0" fontId="12" fillId="0" borderId="2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21" xfId="0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2" fontId="10" fillId="0" borderId="12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right" vertical="top" wrapText="1"/>
    </xf>
    <xf numFmtId="49" fontId="6" fillId="0" borderId="20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27" xfId="0" applyFont="1" applyBorder="1" applyAlignment="1">
      <alignment horizontal="right" vertical="center" wrapText="1"/>
    </xf>
    <xf numFmtId="0" fontId="5" fillId="0" borderId="28" xfId="0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2" fontId="5" fillId="0" borderId="28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right" vertical="center"/>
    </xf>
    <xf numFmtId="165" fontId="10" fillId="0" borderId="12" xfId="0" applyNumberFormat="1" applyFont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2" fontId="9" fillId="0" borderId="29" xfId="0" applyNumberFormat="1" applyFont="1" applyBorder="1" applyAlignment="1">
      <alignment horizontal="center" vertical="center" wrapText="1"/>
    </xf>
    <xf numFmtId="2" fontId="9" fillId="0" borderId="3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right" vertical="center"/>
    </xf>
    <xf numFmtId="0" fontId="13" fillId="0" borderId="21" xfId="0" applyFont="1" applyBorder="1" applyAlignment="1">
      <alignment horizontal="center" vertical="center"/>
    </xf>
    <xf numFmtId="2" fontId="13" fillId="0" borderId="22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/>
    </xf>
    <xf numFmtId="2" fontId="11" fillId="0" borderId="18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49" fontId="5" fillId="0" borderId="31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right" vertical="center" wrapText="1"/>
    </xf>
    <xf numFmtId="0" fontId="11" fillId="0" borderId="31" xfId="0" applyFont="1" applyBorder="1" applyAlignment="1">
      <alignment horizontal="center" vertical="center"/>
    </xf>
    <xf numFmtId="4" fontId="11" fillId="0" borderId="32" xfId="0" applyNumberFormat="1" applyFont="1" applyBorder="1" applyAlignment="1">
      <alignment horizontal="center" vertical="center"/>
    </xf>
    <xf numFmtId="4" fontId="11" fillId="0" borderId="31" xfId="0" applyNumberFormat="1" applyFont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2" fontId="11" fillId="0" borderId="25" xfId="0" applyNumberFormat="1" applyFont="1" applyBorder="1" applyAlignment="1">
      <alignment horizontal="center" vertical="center" wrapText="1"/>
    </xf>
    <xf numFmtId="2" fontId="9" fillId="0" borderId="31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right" vertical="center" wrapText="1"/>
    </xf>
    <xf numFmtId="0" fontId="11" fillId="0" borderId="21" xfId="0" applyFont="1" applyBorder="1" applyAlignment="1">
      <alignment horizontal="center" vertical="center"/>
    </xf>
    <xf numFmtId="2" fontId="11" fillId="0" borderId="22" xfId="0" applyNumberFormat="1" applyFont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1" fillId="0" borderId="25" xfId="0" applyFont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2" fontId="9" fillId="0" borderId="25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 wrapText="1"/>
    </xf>
    <xf numFmtId="4" fontId="10" fillId="0" borderId="27" xfId="0" applyNumberFormat="1" applyFont="1" applyBorder="1" applyAlignment="1">
      <alignment horizontal="center" vertical="center" wrapText="1"/>
    </xf>
    <xf numFmtId="2" fontId="9" fillId="0" borderId="28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right" vertical="center" wrapText="1"/>
    </xf>
    <xf numFmtId="165" fontId="14" fillId="0" borderId="0" xfId="0" applyNumberFormat="1" applyFont="1"/>
    <xf numFmtId="0" fontId="10" fillId="0" borderId="33" xfId="0" applyFont="1" applyBorder="1"/>
    <xf numFmtId="0" fontId="16" fillId="0" borderId="34" xfId="0" applyFont="1" applyBorder="1" applyAlignment="1">
      <alignment horizontal="right" vertical="center" wrapText="1"/>
    </xf>
    <xf numFmtId="0" fontId="16" fillId="0" borderId="35" xfId="0" applyFont="1" applyBorder="1" applyAlignment="1">
      <alignment horizontal="right" vertical="center" wrapText="1"/>
    </xf>
    <xf numFmtId="4" fontId="16" fillId="0" borderId="3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6" fillId="0" borderId="37" xfId="0" applyFont="1" applyBorder="1" applyAlignment="1">
      <alignment horizontal="right" vertical="center" wrapText="1"/>
    </xf>
    <xf numFmtId="0" fontId="16" fillId="0" borderId="38" xfId="0" applyFont="1" applyBorder="1" applyAlignment="1">
      <alignment horizontal="right" vertical="center" wrapText="1"/>
    </xf>
    <xf numFmtId="4" fontId="16" fillId="0" borderId="39" xfId="0" applyNumberFormat="1" applyFont="1" applyBorder="1" applyAlignment="1">
      <alignment horizontal="right" vertical="center" wrapText="1"/>
    </xf>
    <xf numFmtId="0" fontId="16" fillId="0" borderId="40" xfId="0" applyFont="1" applyBorder="1" applyAlignment="1">
      <alignment horizontal="right" vertical="center" wrapText="1"/>
    </xf>
    <xf numFmtId="0" fontId="16" fillId="0" borderId="41" xfId="0" applyFont="1" applyBorder="1" applyAlignment="1">
      <alignment horizontal="right" vertical="center" wrapText="1"/>
    </xf>
    <xf numFmtId="0" fontId="12" fillId="0" borderId="41" xfId="0" applyFont="1" applyBorder="1"/>
    <xf numFmtId="4" fontId="16" fillId="0" borderId="42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6" fontId="12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wrapText="1"/>
    </xf>
    <xf numFmtId="0" fontId="10" fillId="0" borderId="46" xfId="0" applyFont="1" applyBorder="1" applyAlignment="1">
      <alignment horizontal="center" vertical="center" wrapText="1"/>
    </xf>
    <xf numFmtId="4" fontId="10" fillId="0" borderId="46" xfId="0" applyNumberFormat="1" applyFont="1" applyBorder="1" applyAlignment="1">
      <alignment horizontal="center" vertical="center" wrapText="1"/>
    </xf>
    <xf numFmtId="2" fontId="9" fillId="0" borderId="46" xfId="0" applyNumberFormat="1" applyFont="1" applyBorder="1" applyAlignment="1">
      <alignment horizontal="center" vertical="center"/>
    </xf>
    <xf numFmtId="2" fontId="6" fillId="0" borderId="46" xfId="0" applyNumberFormat="1" applyFont="1" applyBorder="1" applyAlignment="1">
      <alignment horizontal="right" vertical="center" wrapText="1"/>
    </xf>
    <xf numFmtId="164" fontId="9" fillId="0" borderId="46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left" vertical="center" wrapText="1"/>
    </xf>
    <xf numFmtId="0" fontId="5" fillId="0" borderId="0" xfId="0" applyFont="1"/>
    <xf numFmtId="0" fontId="6" fillId="0" borderId="46" xfId="0" applyFont="1" applyBorder="1" applyAlignment="1">
      <alignment horizontal="center" vertical="top" wrapText="1"/>
    </xf>
    <xf numFmtId="49" fontId="5" fillId="0" borderId="46" xfId="0" applyNumberFormat="1" applyFont="1" applyBorder="1" applyAlignment="1">
      <alignment horizontal="center" vertical="center"/>
    </xf>
    <xf numFmtId="0" fontId="6" fillId="0" borderId="46" xfId="0" applyFont="1" applyBorder="1" applyAlignment="1">
      <alignment horizontal="left" vertical="center" wrapText="1"/>
    </xf>
    <xf numFmtId="49" fontId="6" fillId="0" borderId="46" xfId="0" applyNumberFormat="1" applyFont="1" applyBorder="1" applyAlignment="1">
      <alignment horizontal="center" vertical="center" wrapText="1"/>
    </xf>
    <xf numFmtId="2" fontId="6" fillId="0" borderId="46" xfId="0" applyNumberFormat="1" applyFont="1" applyBorder="1" applyAlignment="1">
      <alignment horizontal="center" vertical="center"/>
    </xf>
    <xf numFmtId="2" fontId="6" fillId="0" borderId="46" xfId="0" applyNumberFormat="1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 wrapText="1"/>
    </xf>
    <xf numFmtId="0" fontId="5" fillId="0" borderId="46" xfId="0" applyFont="1" applyBorder="1" applyAlignment="1">
      <alignment horizontal="right" vertical="center" wrapText="1"/>
    </xf>
    <xf numFmtId="0" fontId="5" fillId="0" borderId="46" xfId="0" applyFont="1" applyBorder="1" applyAlignment="1">
      <alignment horizontal="center" vertical="center"/>
    </xf>
    <xf numFmtId="2" fontId="5" fillId="0" borderId="46" xfId="0" applyNumberFormat="1" applyFont="1" applyBorder="1" applyAlignment="1">
      <alignment horizontal="center" vertical="center"/>
    </xf>
    <xf numFmtId="2" fontId="5" fillId="0" borderId="46" xfId="0" applyNumberFormat="1" applyFont="1" applyBorder="1" applyAlignment="1">
      <alignment horizontal="right" vertical="center"/>
    </xf>
    <xf numFmtId="165" fontId="5" fillId="0" borderId="46" xfId="0" applyNumberFormat="1" applyFont="1" applyBorder="1" applyAlignment="1">
      <alignment horizontal="right" vertical="center" wrapText="1"/>
    </xf>
    <xf numFmtId="4" fontId="5" fillId="0" borderId="46" xfId="0" applyNumberFormat="1" applyFont="1" applyBorder="1" applyAlignment="1">
      <alignment horizontal="right" vertical="center"/>
    </xf>
    <xf numFmtId="49" fontId="6" fillId="0" borderId="46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right" vertical="top" wrapText="1"/>
    </xf>
    <xf numFmtId="49" fontId="6" fillId="0" borderId="46" xfId="0" applyNumberFormat="1" applyFont="1" applyBorder="1" applyAlignment="1">
      <alignment horizontal="left" vertical="top" wrapText="1"/>
    </xf>
    <xf numFmtId="2" fontId="5" fillId="0" borderId="46" xfId="0" applyNumberFormat="1" applyFont="1" applyBorder="1" applyAlignment="1">
      <alignment horizontal="right" vertical="center" wrapText="1"/>
    </xf>
    <xf numFmtId="0" fontId="5" fillId="0" borderId="46" xfId="0" applyFont="1" applyBorder="1" applyAlignment="1">
      <alignment horizontal="right" vertical="center"/>
    </xf>
    <xf numFmtId="4" fontId="21" fillId="0" borderId="46" xfId="0" applyNumberFormat="1" applyFont="1" applyBorder="1" applyAlignment="1">
      <alignment horizontal="center" vertical="center" wrapText="1"/>
    </xf>
    <xf numFmtId="4" fontId="5" fillId="0" borderId="46" xfId="0" applyNumberFormat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top" wrapText="1"/>
    </xf>
    <xf numFmtId="0" fontId="6" fillId="0" borderId="46" xfId="0" applyFont="1" applyBorder="1" applyAlignment="1">
      <alignment horizontal="center" vertical="center"/>
    </xf>
    <xf numFmtId="165" fontId="6" fillId="0" borderId="46" xfId="0" applyNumberFormat="1" applyFont="1" applyBorder="1" applyAlignment="1">
      <alignment horizontal="right" vertical="center" wrapText="1"/>
    </xf>
    <xf numFmtId="4" fontId="6" fillId="0" borderId="46" xfId="0" applyNumberFormat="1" applyFont="1" applyBorder="1" applyAlignment="1">
      <alignment horizontal="right" vertical="center"/>
    </xf>
    <xf numFmtId="0" fontId="22" fillId="0" borderId="0" xfId="0" applyFont="1" applyAlignment="1">
      <alignment horizontal="right" vertical="center" wrapText="1"/>
    </xf>
    <xf numFmtId="0" fontId="10" fillId="0" borderId="46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right" vertical="center" wrapText="1"/>
    </xf>
    <xf numFmtId="4" fontId="9" fillId="0" borderId="46" xfId="0" applyNumberFormat="1" applyFont="1" applyBorder="1" applyAlignment="1">
      <alignment horizontal="center" vertical="center" wrapText="1"/>
    </xf>
    <xf numFmtId="49" fontId="6" fillId="0" borderId="46" xfId="0" applyNumberFormat="1" applyFont="1" applyBorder="1" applyAlignment="1">
      <alignment vertical="top" wrapText="1"/>
    </xf>
    <xf numFmtId="0" fontId="12" fillId="0" borderId="46" xfId="0" applyFont="1" applyBorder="1"/>
    <xf numFmtId="0" fontId="12" fillId="0" borderId="46" xfId="0" applyFont="1" applyBorder="1" applyAlignment="1">
      <alignment horizontal="right"/>
    </xf>
    <xf numFmtId="0" fontId="12" fillId="0" borderId="46" xfId="0" applyFont="1" applyBorder="1" applyAlignment="1">
      <alignment horizontal="center"/>
    </xf>
    <xf numFmtId="0" fontId="12" fillId="0" borderId="46" xfId="0" applyFont="1" applyBorder="1" applyAlignment="1">
      <alignment horizontal="center" vertical="center"/>
    </xf>
    <xf numFmtId="0" fontId="12" fillId="0" borderId="43" xfId="0" applyFont="1" applyBorder="1"/>
    <xf numFmtId="2" fontId="6" fillId="0" borderId="43" xfId="0" applyNumberFormat="1" applyFont="1" applyBorder="1" applyAlignment="1">
      <alignment horizontal="right" vertical="center" wrapText="1"/>
    </xf>
    <xf numFmtId="2" fontId="9" fillId="0" borderId="43" xfId="0" applyNumberFormat="1" applyFont="1" applyBorder="1" applyAlignment="1">
      <alignment horizontal="center" vertical="center"/>
    </xf>
    <xf numFmtId="164" fontId="9" fillId="0" borderId="43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vertical="center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46" xfId="0" applyFont="1" applyBorder="1" applyAlignment="1">
      <alignment vertical="center" wrapText="1"/>
    </xf>
    <xf numFmtId="4" fontId="6" fillId="0" borderId="46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6" fillId="2" borderId="6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8" fillId="3" borderId="14" xfId="0" applyFont="1" applyFill="1" applyBorder="1" applyAlignment="1">
      <alignment horizontal="center" vertical="center" wrapText="1"/>
    </xf>
    <xf numFmtId="0" fontId="7" fillId="0" borderId="15" xfId="0" applyFont="1" applyBorder="1"/>
    <xf numFmtId="0" fontId="7" fillId="0" borderId="16" xfId="0" applyFont="1" applyBorder="1"/>
    <xf numFmtId="0" fontId="8" fillId="4" borderId="14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7" fillId="0" borderId="45" xfId="0" applyFont="1" applyBorder="1"/>
    <xf numFmtId="0" fontId="6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center"/>
    </xf>
    <xf numFmtId="0" fontId="5" fillId="0" borderId="43" xfId="0" applyFont="1" applyBorder="1" applyAlignment="1">
      <alignment horizontal="center" vertical="center" wrapText="1"/>
    </xf>
    <xf numFmtId="0" fontId="7" fillId="0" borderId="38" xfId="0" applyFont="1" applyBorder="1"/>
    <xf numFmtId="0" fontId="20" fillId="5" borderId="44" xfId="0" applyFont="1" applyFill="1" applyBorder="1" applyAlignment="1">
      <alignment horizontal="center" vertical="center" wrapText="1"/>
    </xf>
    <xf numFmtId="0" fontId="7" fillId="0" borderId="22" xfId="0" applyFont="1" applyBorder="1"/>
    <xf numFmtId="0" fontId="23" fillId="0" borderId="30" xfId="0" applyFont="1" applyBorder="1" applyAlignment="1">
      <alignment horizontal="center"/>
    </xf>
    <xf numFmtId="0" fontId="7" fillId="0" borderId="3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000"/>
  <sheetViews>
    <sheetView tabSelected="1" workbookViewId="0">
      <selection activeCell="F103" sqref="F103"/>
    </sheetView>
  </sheetViews>
  <sheetFormatPr defaultColWidth="14.453125" defaultRowHeight="15" customHeight="1"/>
  <cols>
    <col min="1" max="1" width="7.26953125" customWidth="1"/>
    <col min="2" max="2" width="67.54296875" customWidth="1"/>
    <col min="3" max="4" width="8.54296875" customWidth="1"/>
    <col min="5" max="10" width="13.7265625" customWidth="1"/>
    <col min="11" max="29" width="8.7265625" customWidth="1"/>
  </cols>
  <sheetData>
    <row r="2" spans="1:12" ht="27.75" customHeight="1">
      <c r="A2" s="224" t="s">
        <v>0</v>
      </c>
      <c r="B2" s="225"/>
      <c r="C2" s="225"/>
      <c r="D2" s="225"/>
      <c r="E2" s="225"/>
      <c r="F2" s="225"/>
      <c r="G2" s="225"/>
      <c r="H2" s="225"/>
      <c r="I2" s="225"/>
      <c r="J2" s="225"/>
      <c r="L2" s="1"/>
    </row>
    <row r="3" spans="1:12" ht="19.5" customHeight="1">
      <c r="A3" s="226" t="s">
        <v>1</v>
      </c>
      <c r="B3" s="225"/>
      <c r="C3" s="225"/>
      <c r="D3" s="225"/>
      <c r="E3" s="225"/>
      <c r="F3" s="225"/>
      <c r="G3" s="225"/>
      <c r="H3" s="225"/>
      <c r="I3" s="225"/>
      <c r="J3" s="225"/>
      <c r="L3" s="1"/>
    </row>
    <row r="4" spans="1:12" ht="33" customHeight="1">
      <c r="A4" s="227"/>
      <c r="B4" s="225"/>
      <c r="C4" s="225"/>
      <c r="D4" s="225"/>
      <c r="E4" s="225"/>
      <c r="F4" s="225"/>
      <c r="G4" s="225"/>
      <c r="H4" s="225"/>
      <c r="I4" s="225"/>
      <c r="J4" s="225"/>
      <c r="L4" s="1"/>
    </row>
    <row r="6" spans="1:12" ht="14.5">
      <c r="A6" s="228" t="s">
        <v>2</v>
      </c>
      <c r="B6" s="222" t="s">
        <v>3</v>
      </c>
      <c r="C6" s="216" t="s">
        <v>4</v>
      </c>
      <c r="D6" s="222" t="s">
        <v>5</v>
      </c>
      <c r="E6" s="216" t="s">
        <v>6</v>
      </c>
      <c r="F6" s="218" t="s">
        <v>7</v>
      </c>
      <c r="G6" s="219"/>
      <c r="H6" s="220" t="s">
        <v>8</v>
      </c>
      <c r="I6" s="221"/>
      <c r="J6" s="222" t="s">
        <v>9</v>
      </c>
    </row>
    <row r="7" spans="1:12" ht="25">
      <c r="A7" s="229"/>
      <c r="B7" s="223"/>
      <c r="C7" s="217"/>
      <c r="D7" s="223"/>
      <c r="E7" s="217"/>
      <c r="F7" s="2" t="s">
        <v>10</v>
      </c>
      <c r="G7" s="3" t="s">
        <v>11</v>
      </c>
      <c r="H7" s="2" t="s">
        <v>10</v>
      </c>
      <c r="I7" s="3" t="s">
        <v>11</v>
      </c>
      <c r="J7" s="223"/>
    </row>
    <row r="8" spans="1:12" ht="14.5">
      <c r="A8" s="2">
        <v>1</v>
      </c>
      <c r="B8" s="3">
        <v>2</v>
      </c>
      <c r="C8" s="4">
        <v>3</v>
      </c>
      <c r="D8" s="3">
        <v>4</v>
      </c>
      <c r="E8" s="4">
        <v>5</v>
      </c>
      <c r="F8" s="5">
        <v>6</v>
      </c>
      <c r="G8" s="6">
        <v>7</v>
      </c>
      <c r="H8" s="5">
        <v>8</v>
      </c>
      <c r="I8" s="6">
        <v>9</v>
      </c>
      <c r="J8" s="3">
        <v>10</v>
      </c>
    </row>
    <row r="9" spans="1:12" ht="18" customHeight="1">
      <c r="A9" s="230" t="s">
        <v>12</v>
      </c>
      <c r="B9" s="231"/>
      <c r="C9" s="231"/>
      <c r="D9" s="231"/>
      <c r="E9" s="231"/>
      <c r="F9" s="231"/>
      <c r="G9" s="231"/>
      <c r="H9" s="231"/>
      <c r="I9" s="231"/>
      <c r="J9" s="232"/>
    </row>
    <row r="10" spans="1:12" ht="18" customHeight="1">
      <c r="A10" s="230" t="s">
        <v>13</v>
      </c>
      <c r="B10" s="231"/>
      <c r="C10" s="231"/>
      <c r="D10" s="231"/>
      <c r="E10" s="231"/>
      <c r="F10" s="231"/>
      <c r="G10" s="231"/>
      <c r="H10" s="231"/>
      <c r="I10" s="231"/>
      <c r="J10" s="232"/>
    </row>
    <row r="11" spans="1:12" ht="15" customHeight="1">
      <c r="A11" s="7">
        <v>1</v>
      </c>
      <c r="B11" s="8" t="s">
        <v>14</v>
      </c>
      <c r="C11" s="9" t="s">
        <v>15</v>
      </c>
      <c r="D11" s="10"/>
      <c r="E11" s="11">
        <f>10.5+6.3+8.11+3.4</f>
        <v>28.31</v>
      </c>
      <c r="F11" s="12">
        <v>800</v>
      </c>
      <c r="G11" s="13">
        <v>22648</v>
      </c>
      <c r="H11" s="12"/>
      <c r="I11" s="14"/>
      <c r="J11" s="15"/>
    </row>
    <row r="12" spans="1:12" ht="15" customHeight="1">
      <c r="A12" s="16">
        <v>2</v>
      </c>
      <c r="B12" s="17" t="s">
        <v>16</v>
      </c>
      <c r="C12" s="18" t="s">
        <v>17</v>
      </c>
      <c r="D12" s="19"/>
      <c r="E12" s="20">
        <f>43.5+21.6+53.11</f>
        <v>118.21</v>
      </c>
      <c r="F12" s="21">
        <v>80</v>
      </c>
      <c r="G12" s="22">
        <v>9456</v>
      </c>
      <c r="H12" s="21"/>
      <c r="I12" s="23"/>
      <c r="J12" s="24"/>
    </row>
    <row r="13" spans="1:12" ht="15" customHeight="1">
      <c r="A13" s="16">
        <v>3</v>
      </c>
      <c r="B13" s="17" t="s">
        <v>18</v>
      </c>
      <c r="C13" s="18" t="s">
        <v>15</v>
      </c>
      <c r="D13" s="19"/>
      <c r="E13" s="20">
        <f>13.5+6.3+21.6</f>
        <v>41.400000000000006</v>
      </c>
      <c r="F13" s="21">
        <v>1100</v>
      </c>
      <c r="G13" s="22">
        <v>45540</v>
      </c>
      <c r="H13" s="21"/>
      <c r="I13" s="23"/>
      <c r="J13" s="24"/>
    </row>
    <row r="14" spans="1:12" ht="14.25" customHeight="1">
      <c r="A14" s="16">
        <v>4</v>
      </c>
      <c r="B14" s="17" t="s">
        <v>19</v>
      </c>
      <c r="C14" s="18" t="s">
        <v>17</v>
      </c>
      <c r="D14" s="19"/>
      <c r="E14" s="20">
        <f>E13</f>
        <v>41.400000000000006</v>
      </c>
      <c r="F14" s="21">
        <v>80</v>
      </c>
      <c r="G14" s="22">
        <v>3312</v>
      </c>
      <c r="H14" s="21"/>
      <c r="I14" s="23"/>
      <c r="J14" s="24"/>
    </row>
    <row r="15" spans="1:12" ht="14.25" customHeight="1">
      <c r="A15" s="16">
        <v>5</v>
      </c>
      <c r="B15" s="17" t="s">
        <v>20</v>
      </c>
      <c r="C15" s="18" t="s">
        <v>21</v>
      </c>
      <c r="D15" s="19"/>
      <c r="E15" s="20">
        <v>3</v>
      </c>
      <c r="F15" s="21">
        <v>400</v>
      </c>
      <c r="G15" s="22">
        <v>1200</v>
      </c>
      <c r="H15" s="21"/>
      <c r="I15" s="23"/>
      <c r="J15" s="24"/>
    </row>
    <row r="16" spans="1:12" ht="15" customHeight="1">
      <c r="A16" s="16">
        <v>6</v>
      </c>
      <c r="B16" s="17" t="s">
        <v>22</v>
      </c>
      <c r="C16" s="18" t="s">
        <v>21</v>
      </c>
      <c r="D16" s="19"/>
      <c r="E16" s="20">
        <v>10</v>
      </c>
      <c r="F16" s="21">
        <v>40</v>
      </c>
      <c r="G16" s="22">
        <v>400</v>
      </c>
      <c r="H16" s="21"/>
      <c r="I16" s="23"/>
      <c r="J16" s="24"/>
    </row>
    <row r="17" spans="1:10" ht="15" customHeight="1">
      <c r="A17" s="16">
        <v>7</v>
      </c>
      <c r="B17" s="17" t="s">
        <v>23</v>
      </c>
      <c r="C17" s="18" t="s">
        <v>24</v>
      </c>
      <c r="D17" s="19"/>
      <c r="E17" s="20">
        <v>150</v>
      </c>
      <c r="F17" s="21">
        <v>5</v>
      </c>
      <c r="G17" s="22">
        <v>750</v>
      </c>
      <c r="H17" s="21"/>
      <c r="I17" s="23"/>
      <c r="J17" s="24"/>
    </row>
    <row r="18" spans="1:10" ht="15" customHeight="1">
      <c r="A18" s="16">
        <v>8</v>
      </c>
      <c r="B18" s="17" t="s">
        <v>25</v>
      </c>
      <c r="C18" s="18" t="s">
        <v>21</v>
      </c>
      <c r="D18" s="19"/>
      <c r="E18" s="20">
        <v>45</v>
      </c>
      <c r="F18" s="21">
        <v>40</v>
      </c>
      <c r="G18" s="22">
        <v>1800</v>
      </c>
      <c r="H18" s="21"/>
      <c r="I18" s="23"/>
      <c r="J18" s="24"/>
    </row>
    <row r="19" spans="1:10" ht="15" customHeight="1">
      <c r="A19" s="16">
        <v>9</v>
      </c>
      <c r="B19" s="17" t="s">
        <v>26</v>
      </c>
      <c r="C19" s="18" t="s">
        <v>21</v>
      </c>
      <c r="D19" s="19"/>
      <c r="E19" s="20">
        <v>16</v>
      </c>
      <c r="F19" s="21">
        <v>10</v>
      </c>
      <c r="G19" s="22">
        <v>160</v>
      </c>
      <c r="H19" s="21"/>
      <c r="I19" s="23"/>
      <c r="J19" s="24"/>
    </row>
    <row r="20" spans="1:10" ht="33" customHeight="1">
      <c r="A20" s="16">
        <v>10</v>
      </c>
      <c r="B20" s="17" t="s">
        <v>27</v>
      </c>
      <c r="C20" s="18" t="s">
        <v>17</v>
      </c>
      <c r="D20" s="19"/>
      <c r="E20" s="20">
        <v>180</v>
      </c>
      <c r="F20" s="21">
        <v>50</v>
      </c>
      <c r="G20" s="22">
        <v>9000</v>
      </c>
      <c r="H20" s="21"/>
      <c r="I20" s="23"/>
      <c r="J20" s="24"/>
    </row>
    <row r="21" spans="1:10" ht="15.75" customHeight="1">
      <c r="A21" s="16">
        <v>11</v>
      </c>
      <c r="B21" s="17" t="s">
        <v>28</v>
      </c>
      <c r="C21" s="18" t="s">
        <v>29</v>
      </c>
      <c r="D21" s="19"/>
      <c r="E21" s="20">
        <f t="shared" ref="E21:E22" si="0">18.7</f>
        <v>18.7</v>
      </c>
      <c r="F21" s="25">
        <v>500</v>
      </c>
      <c r="G21" s="22">
        <v>9350</v>
      </c>
      <c r="H21" s="26"/>
      <c r="I21" s="23"/>
      <c r="J21" s="27"/>
    </row>
    <row r="22" spans="1:10" ht="15.75" customHeight="1">
      <c r="A22" s="16">
        <v>12</v>
      </c>
      <c r="B22" s="17" t="s">
        <v>30</v>
      </c>
      <c r="C22" s="18" t="s">
        <v>29</v>
      </c>
      <c r="D22" s="19"/>
      <c r="E22" s="20">
        <f t="shared" si="0"/>
        <v>18.7</v>
      </c>
      <c r="F22" s="25">
        <v>500</v>
      </c>
      <c r="G22" s="22">
        <v>9350</v>
      </c>
      <c r="H22" s="26"/>
      <c r="I22" s="28"/>
      <c r="J22" s="27"/>
    </row>
    <row r="23" spans="1:10" ht="15.75" customHeight="1">
      <c r="A23" s="29"/>
      <c r="B23" s="30"/>
      <c r="C23" s="31"/>
      <c r="D23" s="32"/>
      <c r="E23" s="33"/>
      <c r="F23" s="34"/>
      <c r="G23" s="35"/>
      <c r="H23" s="36"/>
      <c r="I23" s="37"/>
      <c r="J23" s="38"/>
    </row>
    <row r="24" spans="1:10" ht="15.75" customHeight="1">
      <c r="A24" s="39"/>
      <c r="B24" s="40"/>
      <c r="C24" s="41"/>
      <c r="D24" s="42"/>
      <c r="E24" s="43"/>
      <c r="F24" s="44"/>
      <c r="G24" s="45">
        <f>SUM(G11:G22)</f>
        <v>112966</v>
      </c>
      <c r="H24" s="44"/>
      <c r="I24" s="46"/>
      <c r="J24" s="47"/>
    </row>
    <row r="25" spans="1:10" ht="15.75" customHeight="1">
      <c r="A25" s="230" t="s">
        <v>31</v>
      </c>
      <c r="B25" s="231"/>
      <c r="C25" s="231"/>
      <c r="D25" s="231"/>
      <c r="E25" s="231"/>
      <c r="F25" s="231"/>
      <c r="G25" s="231"/>
      <c r="H25" s="231"/>
      <c r="I25" s="231"/>
      <c r="J25" s="232"/>
    </row>
    <row r="26" spans="1:10" ht="15.75" customHeight="1">
      <c r="A26" s="230" t="s">
        <v>13</v>
      </c>
      <c r="B26" s="231"/>
      <c r="C26" s="231"/>
      <c r="D26" s="231"/>
      <c r="E26" s="231"/>
      <c r="F26" s="231"/>
      <c r="G26" s="231"/>
      <c r="H26" s="231"/>
      <c r="I26" s="231"/>
      <c r="J26" s="232"/>
    </row>
    <row r="27" spans="1:10" ht="15.75" customHeight="1">
      <c r="A27" s="7">
        <v>1</v>
      </c>
      <c r="B27" s="8" t="s">
        <v>32</v>
      </c>
      <c r="C27" s="9" t="s">
        <v>17</v>
      </c>
      <c r="D27" s="10"/>
      <c r="E27" s="11">
        <f>70.51</f>
        <v>70.510000000000005</v>
      </c>
      <c r="F27" s="12">
        <v>700</v>
      </c>
      <c r="G27" s="13">
        <v>49357</v>
      </c>
      <c r="H27" s="12"/>
      <c r="I27" s="14"/>
      <c r="J27" s="15"/>
    </row>
    <row r="28" spans="1:10" ht="15.75" customHeight="1">
      <c r="A28" s="7"/>
      <c r="B28" s="48" t="s">
        <v>33</v>
      </c>
      <c r="C28" s="49" t="s">
        <v>21</v>
      </c>
      <c r="D28" s="50">
        <v>2</v>
      </c>
      <c r="E28" s="51">
        <f>D28*E27</f>
        <v>141.02000000000001</v>
      </c>
      <c r="F28" s="52"/>
      <c r="G28" s="53"/>
      <c r="H28" s="52">
        <v>186</v>
      </c>
      <c r="I28" s="53">
        <f t="shared" ref="I28:I29" si="1">E28*H28</f>
        <v>26229.72</v>
      </c>
      <c r="J28" s="15"/>
    </row>
    <row r="29" spans="1:10" ht="15.75" customHeight="1">
      <c r="A29" s="7"/>
      <c r="B29" s="48" t="s">
        <v>34</v>
      </c>
      <c r="C29" s="49" t="s">
        <v>21</v>
      </c>
      <c r="D29" s="50">
        <v>1.1000000000000001</v>
      </c>
      <c r="E29" s="51">
        <f>45*E27</f>
        <v>3172.9500000000003</v>
      </c>
      <c r="F29" s="52"/>
      <c r="G29" s="53"/>
      <c r="H29" s="52">
        <v>12.5</v>
      </c>
      <c r="I29" s="53">
        <f t="shared" si="1"/>
        <v>39661.875</v>
      </c>
      <c r="J29" s="15"/>
    </row>
    <row r="30" spans="1:10" ht="15.75" customHeight="1">
      <c r="A30" s="16">
        <v>2</v>
      </c>
      <c r="B30" s="17" t="s">
        <v>35</v>
      </c>
      <c r="C30" s="18" t="s">
        <v>17</v>
      </c>
      <c r="D30" s="19"/>
      <c r="E30" s="20">
        <f>30+70</f>
        <v>100</v>
      </c>
      <c r="F30" s="21">
        <v>35</v>
      </c>
      <c r="G30" s="22">
        <v>3500</v>
      </c>
      <c r="H30" s="21"/>
      <c r="I30" s="23"/>
      <c r="J30" s="24"/>
    </row>
    <row r="31" spans="1:10" ht="15.75" customHeight="1">
      <c r="A31" s="16"/>
      <c r="B31" s="48" t="s">
        <v>36</v>
      </c>
      <c r="C31" s="49" t="s">
        <v>17</v>
      </c>
      <c r="D31" s="50">
        <v>1.1000000000000001</v>
      </c>
      <c r="E31" s="51">
        <f>D31*E30</f>
        <v>110.00000000000001</v>
      </c>
      <c r="F31" s="52"/>
      <c r="G31" s="53"/>
      <c r="H31" s="52">
        <v>120</v>
      </c>
      <c r="I31" s="53">
        <f>E31*H31</f>
        <v>13200.000000000002</v>
      </c>
      <c r="J31" s="24"/>
    </row>
    <row r="32" spans="1:10" ht="15.75" customHeight="1">
      <c r="A32" s="16">
        <v>3</v>
      </c>
      <c r="B32" s="17" t="s">
        <v>37</v>
      </c>
      <c r="C32" s="18" t="s">
        <v>17</v>
      </c>
      <c r="D32" s="19"/>
      <c r="E32" s="20">
        <f>E30</f>
        <v>100</v>
      </c>
      <c r="F32" s="21">
        <v>250</v>
      </c>
      <c r="G32" s="22">
        <v>25000</v>
      </c>
      <c r="H32" s="21"/>
      <c r="I32" s="23"/>
      <c r="J32" s="24"/>
    </row>
    <row r="33" spans="1:10" ht="15.75" customHeight="1">
      <c r="A33" s="16"/>
      <c r="B33" s="48" t="s">
        <v>38</v>
      </c>
      <c r="C33" s="49" t="s">
        <v>21</v>
      </c>
      <c r="D33" s="50">
        <v>1.9</v>
      </c>
      <c r="E33" s="51">
        <f>(D33*E32*20)/25</f>
        <v>152</v>
      </c>
      <c r="F33" s="52"/>
      <c r="G33" s="53"/>
      <c r="H33" s="52">
        <v>149</v>
      </c>
      <c r="I33" s="53">
        <f>E33*H33</f>
        <v>22648</v>
      </c>
      <c r="J33" s="24"/>
    </row>
    <row r="34" spans="1:10" ht="15.75" customHeight="1">
      <c r="A34" s="16">
        <v>4</v>
      </c>
      <c r="B34" s="17" t="s">
        <v>39</v>
      </c>
      <c r="C34" s="18" t="s">
        <v>17</v>
      </c>
      <c r="D34" s="19"/>
      <c r="E34" s="20">
        <f>29.8+70+20+100</f>
        <v>219.8</v>
      </c>
      <c r="F34" s="21">
        <v>280</v>
      </c>
      <c r="G34" s="22">
        <v>61544</v>
      </c>
      <c r="H34" s="21"/>
      <c r="I34" s="23"/>
      <c r="J34" s="24"/>
    </row>
    <row r="35" spans="1:10" ht="15.75" customHeight="1">
      <c r="A35" s="16"/>
      <c r="B35" s="48" t="s">
        <v>40</v>
      </c>
      <c r="C35" s="49" t="s">
        <v>41</v>
      </c>
      <c r="D35" s="50">
        <v>1.05</v>
      </c>
      <c r="E35" s="51">
        <f>D35*E34</f>
        <v>230.79000000000002</v>
      </c>
      <c r="F35" s="52"/>
      <c r="G35" s="53"/>
      <c r="H35" s="52">
        <v>116</v>
      </c>
      <c r="I35" s="53">
        <f t="shared" ref="I35:I43" si="2">E35*H35</f>
        <v>26771.640000000003</v>
      </c>
      <c r="J35" s="24"/>
    </row>
    <row r="36" spans="1:10" ht="15.75" customHeight="1">
      <c r="A36" s="16"/>
      <c r="B36" s="48" t="s">
        <v>42</v>
      </c>
      <c r="C36" s="49" t="s">
        <v>24</v>
      </c>
      <c r="D36" s="50">
        <v>3.2</v>
      </c>
      <c r="E36" s="51">
        <f>D36*E34</f>
        <v>703.36000000000013</v>
      </c>
      <c r="F36" s="52"/>
      <c r="G36" s="53"/>
      <c r="H36" s="52">
        <f>107/3</f>
        <v>35.666666666666664</v>
      </c>
      <c r="I36" s="53">
        <f t="shared" si="2"/>
        <v>25086.506666666668</v>
      </c>
      <c r="J36" s="24"/>
    </row>
    <row r="37" spans="1:10" ht="15.75" customHeight="1">
      <c r="A37" s="16"/>
      <c r="B37" s="48" t="s">
        <v>43</v>
      </c>
      <c r="C37" s="49" t="s">
        <v>24</v>
      </c>
      <c r="D37" s="50">
        <v>3.2</v>
      </c>
      <c r="E37" s="51">
        <f>D37*E34</f>
        <v>703.36000000000013</v>
      </c>
      <c r="F37" s="52"/>
      <c r="G37" s="53"/>
      <c r="H37" s="52">
        <f>59/3</f>
        <v>19.666666666666668</v>
      </c>
      <c r="I37" s="53">
        <f t="shared" si="2"/>
        <v>13832.74666666667</v>
      </c>
      <c r="J37" s="24"/>
    </row>
    <row r="38" spans="1:10" ht="15.75" customHeight="1">
      <c r="A38" s="16"/>
      <c r="B38" s="48" t="s">
        <v>44</v>
      </c>
      <c r="C38" s="49" t="s">
        <v>21</v>
      </c>
      <c r="D38" s="50">
        <v>2.2999999999999998</v>
      </c>
      <c r="E38" s="51">
        <f>E34*D38</f>
        <v>505.53999999999996</v>
      </c>
      <c r="F38" s="52"/>
      <c r="G38" s="53"/>
      <c r="H38" s="52">
        <v>12.5</v>
      </c>
      <c r="I38" s="53">
        <f t="shared" si="2"/>
        <v>6319.25</v>
      </c>
      <c r="J38" s="24"/>
    </row>
    <row r="39" spans="1:10" ht="15.75" customHeight="1">
      <c r="A39" s="16"/>
      <c r="B39" s="48" t="s">
        <v>45</v>
      </c>
      <c r="C39" s="49" t="s">
        <v>21</v>
      </c>
      <c r="D39" s="50">
        <v>1.6</v>
      </c>
      <c r="E39" s="51">
        <f>D39*E34</f>
        <v>351.68000000000006</v>
      </c>
      <c r="F39" s="52"/>
      <c r="G39" s="53"/>
      <c r="H39" s="52">
        <v>3.9</v>
      </c>
      <c r="I39" s="53">
        <f t="shared" si="2"/>
        <v>1371.5520000000001</v>
      </c>
      <c r="J39" s="24"/>
    </row>
    <row r="40" spans="1:10" ht="15.75" customHeight="1">
      <c r="A40" s="16"/>
      <c r="B40" s="48" t="s">
        <v>46</v>
      </c>
      <c r="C40" s="49" t="s">
        <v>21</v>
      </c>
      <c r="D40" s="50">
        <v>25</v>
      </c>
      <c r="E40" s="51">
        <f>E34*D40</f>
        <v>5495</v>
      </c>
      <c r="F40" s="52"/>
      <c r="G40" s="53"/>
      <c r="H40" s="52">
        <f>127/1000</f>
        <v>0.127</v>
      </c>
      <c r="I40" s="53">
        <f t="shared" si="2"/>
        <v>697.86500000000001</v>
      </c>
      <c r="J40" s="24"/>
    </row>
    <row r="41" spans="1:10" ht="15.75" customHeight="1">
      <c r="A41" s="16"/>
      <c r="B41" s="48" t="s">
        <v>47</v>
      </c>
      <c r="C41" s="49" t="s">
        <v>21</v>
      </c>
      <c r="D41" s="50">
        <v>8</v>
      </c>
      <c r="E41" s="51">
        <f>D41*E34</f>
        <v>1758.4</v>
      </c>
      <c r="F41" s="52"/>
      <c r="G41" s="53"/>
      <c r="H41" s="52">
        <f>149/1000</f>
        <v>0.14899999999999999</v>
      </c>
      <c r="I41" s="53">
        <f t="shared" si="2"/>
        <v>262.0016</v>
      </c>
      <c r="J41" s="24"/>
    </row>
    <row r="42" spans="1:10" ht="15.75" customHeight="1">
      <c r="A42" s="16"/>
      <c r="B42" s="48" t="s">
        <v>48</v>
      </c>
      <c r="C42" s="49" t="s">
        <v>21</v>
      </c>
      <c r="D42" s="50">
        <v>2.6</v>
      </c>
      <c r="E42" s="51">
        <f>D42*E34</f>
        <v>571.48</v>
      </c>
      <c r="F42" s="52"/>
      <c r="G42" s="53"/>
      <c r="H42" s="52">
        <f>36.9/100</f>
        <v>0.36899999999999999</v>
      </c>
      <c r="I42" s="53">
        <f t="shared" si="2"/>
        <v>210.87612000000001</v>
      </c>
      <c r="J42" s="24"/>
    </row>
    <row r="43" spans="1:10" ht="15.75" customHeight="1">
      <c r="A43" s="16"/>
      <c r="B43" s="48" t="s">
        <v>49</v>
      </c>
      <c r="C43" s="49" t="s">
        <v>50</v>
      </c>
      <c r="D43" s="50">
        <v>0.3</v>
      </c>
      <c r="E43" s="51">
        <f>D43*E34</f>
        <v>65.94</v>
      </c>
      <c r="F43" s="52"/>
      <c r="G43" s="53"/>
      <c r="H43" s="52">
        <f>389/25</f>
        <v>15.56</v>
      </c>
      <c r="I43" s="53">
        <f t="shared" si="2"/>
        <v>1026.0264</v>
      </c>
      <c r="J43" s="24"/>
    </row>
    <row r="44" spans="1:10" ht="15.75" customHeight="1">
      <c r="A44" s="16">
        <v>8</v>
      </c>
      <c r="B44" s="17" t="s">
        <v>51</v>
      </c>
      <c r="C44" s="18" t="s">
        <v>17</v>
      </c>
      <c r="D44" s="19"/>
      <c r="E44" s="20">
        <f>120+179.8</f>
        <v>299.8</v>
      </c>
      <c r="F44" s="21">
        <v>200</v>
      </c>
      <c r="G44" s="22">
        <v>59960</v>
      </c>
      <c r="H44" s="21"/>
      <c r="I44" s="23"/>
      <c r="J44" s="24"/>
    </row>
    <row r="45" spans="1:10" ht="15.75" customHeight="1">
      <c r="A45" s="16"/>
      <c r="B45" s="48" t="s">
        <v>40</v>
      </c>
      <c r="C45" s="49" t="s">
        <v>41</v>
      </c>
      <c r="D45" s="50">
        <v>1.05</v>
      </c>
      <c r="E45" s="51">
        <f>D45*E44</f>
        <v>314.79000000000002</v>
      </c>
      <c r="F45" s="52"/>
      <c r="G45" s="53"/>
      <c r="H45" s="52">
        <v>116</v>
      </c>
      <c r="I45" s="53">
        <f t="shared" ref="I45:I53" si="3">E45*H45</f>
        <v>36515.64</v>
      </c>
      <c r="J45" s="24"/>
    </row>
    <row r="46" spans="1:10" ht="15.75" customHeight="1">
      <c r="A46" s="16"/>
      <c r="B46" s="48" t="s">
        <v>42</v>
      </c>
      <c r="C46" s="49" t="s">
        <v>24</v>
      </c>
      <c r="D46" s="50">
        <v>3.2</v>
      </c>
      <c r="E46" s="51">
        <f>D46*E44</f>
        <v>959.36000000000013</v>
      </c>
      <c r="F46" s="52"/>
      <c r="G46" s="53"/>
      <c r="H46" s="52">
        <f>107/3</f>
        <v>35.666666666666664</v>
      </c>
      <c r="I46" s="53">
        <f t="shared" si="3"/>
        <v>34217.173333333332</v>
      </c>
      <c r="J46" s="24"/>
    </row>
    <row r="47" spans="1:10" ht="15.75" customHeight="1">
      <c r="A47" s="16"/>
      <c r="B47" s="48" t="s">
        <v>43</v>
      </c>
      <c r="C47" s="49" t="s">
        <v>24</v>
      </c>
      <c r="D47" s="50">
        <v>3.2</v>
      </c>
      <c r="E47" s="51">
        <f>D47*E44</f>
        <v>959.36000000000013</v>
      </c>
      <c r="F47" s="52"/>
      <c r="G47" s="53"/>
      <c r="H47" s="52">
        <f>59/3</f>
        <v>19.666666666666668</v>
      </c>
      <c r="I47" s="53">
        <f t="shared" si="3"/>
        <v>18867.413333333338</v>
      </c>
      <c r="J47" s="24"/>
    </row>
    <row r="48" spans="1:10" ht="15.75" customHeight="1">
      <c r="A48" s="16"/>
      <c r="B48" s="48" t="s">
        <v>44</v>
      </c>
      <c r="C48" s="49" t="s">
        <v>21</v>
      </c>
      <c r="D48" s="50">
        <v>2.2999999999999998</v>
      </c>
      <c r="E48" s="51">
        <f>E44*D48</f>
        <v>689.54</v>
      </c>
      <c r="F48" s="52"/>
      <c r="G48" s="53"/>
      <c r="H48" s="52">
        <v>12.5</v>
      </c>
      <c r="I48" s="53">
        <f t="shared" si="3"/>
        <v>8619.25</v>
      </c>
      <c r="J48" s="24"/>
    </row>
    <row r="49" spans="1:28" ht="15.75" customHeight="1">
      <c r="A49" s="16"/>
      <c r="B49" s="48" t="s">
        <v>45</v>
      </c>
      <c r="C49" s="49" t="s">
        <v>21</v>
      </c>
      <c r="D49" s="50">
        <v>1.6</v>
      </c>
      <c r="E49" s="51">
        <f>D49*E44</f>
        <v>479.68000000000006</v>
      </c>
      <c r="F49" s="52"/>
      <c r="G49" s="53"/>
      <c r="H49" s="52">
        <v>3.9</v>
      </c>
      <c r="I49" s="53">
        <f t="shared" si="3"/>
        <v>1870.7520000000002</v>
      </c>
      <c r="J49" s="24"/>
    </row>
    <row r="50" spans="1:28" ht="15.75" customHeight="1">
      <c r="A50" s="16"/>
      <c r="B50" s="48" t="s">
        <v>46</v>
      </c>
      <c r="C50" s="49" t="s">
        <v>21</v>
      </c>
      <c r="D50" s="50">
        <v>25</v>
      </c>
      <c r="E50" s="51">
        <f>E44*D50</f>
        <v>7495</v>
      </c>
      <c r="F50" s="52"/>
      <c r="G50" s="53"/>
      <c r="H50" s="52">
        <f>127/1000</f>
        <v>0.127</v>
      </c>
      <c r="I50" s="53">
        <f t="shared" si="3"/>
        <v>951.86500000000001</v>
      </c>
      <c r="J50" s="24"/>
    </row>
    <row r="51" spans="1:28" ht="15.75" customHeight="1">
      <c r="A51" s="16"/>
      <c r="B51" s="48" t="s">
        <v>47</v>
      </c>
      <c r="C51" s="49" t="s">
        <v>21</v>
      </c>
      <c r="D51" s="50">
        <v>8</v>
      </c>
      <c r="E51" s="51">
        <f>D51*E44</f>
        <v>2398.4</v>
      </c>
      <c r="F51" s="52"/>
      <c r="G51" s="53"/>
      <c r="H51" s="52">
        <f>149/1000</f>
        <v>0.14899999999999999</v>
      </c>
      <c r="I51" s="53">
        <f t="shared" si="3"/>
        <v>357.36160000000001</v>
      </c>
      <c r="J51" s="24"/>
    </row>
    <row r="52" spans="1:28" ht="15.75" customHeight="1">
      <c r="A52" s="16"/>
      <c r="B52" s="48" t="s">
        <v>48</v>
      </c>
      <c r="C52" s="49" t="s">
        <v>21</v>
      </c>
      <c r="D52" s="50">
        <v>2.6</v>
      </c>
      <c r="E52" s="51">
        <f>D52*E44</f>
        <v>779.48</v>
      </c>
      <c r="F52" s="52"/>
      <c r="G52" s="53"/>
      <c r="H52" s="52">
        <f>36.9/100</f>
        <v>0.36899999999999999</v>
      </c>
      <c r="I52" s="53">
        <f t="shared" si="3"/>
        <v>287.62812000000002</v>
      </c>
      <c r="J52" s="24"/>
    </row>
    <row r="53" spans="1:28" ht="15.75" customHeight="1">
      <c r="A53" s="16"/>
      <c r="B53" s="48" t="s">
        <v>49</v>
      </c>
      <c r="C53" s="49" t="s">
        <v>50</v>
      </c>
      <c r="D53" s="50">
        <v>0.3</v>
      </c>
      <c r="E53" s="51">
        <f>D53*E44</f>
        <v>89.94</v>
      </c>
      <c r="F53" s="52"/>
      <c r="G53" s="53"/>
      <c r="H53" s="52">
        <f>389/25</f>
        <v>15.56</v>
      </c>
      <c r="I53" s="53">
        <f t="shared" si="3"/>
        <v>1399.4664</v>
      </c>
      <c r="J53" s="24"/>
    </row>
    <row r="54" spans="1:28" ht="15.75" customHeight="1">
      <c r="A54" s="16"/>
      <c r="B54" s="17"/>
      <c r="C54" s="18"/>
      <c r="D54" s="19"/>
      <c r="E54" s="20"/>
      <c r="F54" s="21"/>
      <c r="G54" s="22"/>
      <c r="H54" s="21"/>
      <c r="I54" s="23"/>
      <c r="J54" s="24"/>
    </row>
    <row r="55" spans="1:28" ht="15.75" customHeight="1">
      <c r="A55" s="39"/>
      <c r="B55" s="40"/>
      <c r="C55" s="41"/>
      <c r="D55" s="42"/>
      <c r="E55" s="43"/>
      <c r="F55" s="44"/>
      <c r="G55" s="45">
        <f>SUM(G27:G54)</f>
        <v>199361</v>
      </c>
      <c r="H55" s="44"/>
      <c r="I55" s="46">
        <f>SUM(I27:I54)</f>
        <v>280404.60923999996</v>
      </c>
      <c r="J55" s="47"/>
    </row>
    <row r="56" spans="1:28" ht="18" customHeight="1">
      <c r="A56" s="233" t="s">
        <v>52</v>
      </c>
      <c r="B56" s="231"/>
      <c r="C56" s="231"/>
      <c r="D56" s="231"/>
      <c r="E56" s="231"/>
      <c r="F56" s="231"/>
      <c r="G56" s="231"/>
      <c r="H56" s="231"/>
      <c r="I56" s="231"/>
      <c r="J56" s="232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</row>
    <row r="57" spans="1:28" ht="18" customHeight="1">
      <c r="A57" s="230" t="s">
        <v>13</v>
      </c>
      <c r="B57" s="231"/>
      <c r="C57" s="231"/>
      <c r="D57" s="231"/>
      <c r="E57" s="231"/>
      <c r="F57" s="231"/>
      <c r="G57" s="231"/>
      <c r="H57" s="231"/>
      <c r="I57" s="231"/>
      <c r="J57" s="232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</row>
    <row r="58" spans="1:28" ht="15.75" customHeight="1">
      <c r="A58" s="55" t="s">
        <v>53</v>
      </c>
      <c r="B58" s="56" t="s">
        <v>54</v>
      </c>
      <c r="C58" s="57" t="s">
        <v>17</v>
      </c>
      <c r="D58" s="58"/>
      <c r="E58" s="11">
        <f>E34</f>
        <v>219.8</v>
      </c>
      <c r="F58" s="59">
        <v>180</v>
      </c>
      <c r="G58" s="13">
        <v>39564</v>
      </c>
      <c r="H58" s="60"/>
      <c r="I58" s="61"/>
      <c r="J58" s="62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</row>
    <row r="59" spans="1:28" ht="15.75" customHeight="1">
      <c r="A59" s="63"/>
      <c r="B59" s="64" t="s">
        <v>55</v>
      </c>
      <c r="C59" s="65" t="s">
        <v>56</v>
      </c>
      <c r="D59" s="66">
        <v>0.1</v>
      </c>
      <c r="E59" s="51">
        <f>D59*E51</f>
        <v>239.84000000000003</v>
      </c>
      <c r="F59" s="52"/>
      <c r="G59" s="53"/>
      <c r="H59" s="52">
        <f>108/10</f>
        <v>10.8</v>
      </c>
      <c r="I59" s="53">
        <f t="shared" ref="I59:I60" si="4">E59*H59</f>
        <v>2590.2720000000004</v>
      </c>
      <c r="J59" s="67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</row>
    <row r="60" spans="1:28" ht="15.75" customHeight="1">
      <c r="A60" s="63"/>
      <c r="B60" s="48" t="s">
        <v>57</v>
      </c>
      <c r="C60" s="49" t="s">
        <v>50</v>
      </c>
      <c r="D60" s="50">
        <v>3</v>
      </c>
      <c r="E60" s="51">
        <f>D60*E58</f>
        <v>659.40000000000009</v>
      </c>
      <c r="F60" s="52"/>
      <c r="G60" s="53"/>
      <c r="H60" s="52">
        <f>359/25</f>
        <v>14.36</v>
      </c>
      <c r="I60" s="53">
        <f t="shared" si="4"/>
        <v>9468.9840000000004</v>
      </c>
      <c r="J60" s="67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</row>
    <row r="61" spans="1:28" ht="15.75" customHeight="1">
      <c r="A61" s="63" t="s">
        <v>58</v>
      </c>
      <c r="B61" s="68" t="s">
        <v>59</v>
      </c>
      <c r="C61" s="69" t="s">
        <v>17</v>
      </c>
      <c r="D61" s="70"/>
      <c r="E61" s="20">
        <f>E58</f>
        <v>219.8</v>
      </c>
      <c r="F61" s="21">
        <v>100</v>
      </c>
      <c r="G61" s="22">
        <v>21980</v>
      </c>
      <c r="H61" s="71"/>
      <c r="I61" s="72"/>
      <c r="J61" s="67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</row>
    <row r="62" spans="1:28" ht="15.75" customHeight="1">
      <c r="A62" s="63"/>
      <c r="B62" s="73" t="s">
        <v>55</v>
      </c>
      <c r="C62" s="74" t="s">
        <v>56</v>
      </c>
      <c r="D62" s="75">
        <v>0.1</v>
      </c>
      <c r="E62" s="51">
        <f>D62*E61</f>
        <v>21.980000000000004</v>
      </c>
      <c r="F62" s="52"/>
      <c r="G62" s="53"/>
      <c r="H62" s="52">
        <f>108/10</f>
        <v>10.8</v>
      </c>
      <c r="I62" s="53">
        <f t="shared" ref="I62:I63" si="5">E62*H62</f>
        <v>237.38400000000007</v>
      </c>
      <c r="J62" s="67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</row>
    <row r="63" spans="1:28" ht="16.5" customHeight="1">
      <c r="A63" s="63"/>
      <c r="B63" s="76" t="s">
        <v>60</v>
      </c>
      <c r="C63" s="77" t="s">
        <v>56</v>
      </c>
      <c r="D63" s="78">
        <v>0.25</v>
      </c>
      <c r="E63" s="51">
        <f>D63*E61</f>
        <v>54.95</v>
      </c>
      <c r="F63" s="52"/>
      <c r="G63" s="53"/>
      <c r="H63" s="52">
        <f>2127/10</f>
        <v>212.7</v>
      </c>
      <c r="I63" s="53">
        <f t="shared" si="5"/>
        <v>11687.865</v>
      </c>
      <c r="J63" s="67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1:28" ht="15.75" customHeight="1">
      <c r="A64" s="63" t="s">
        <v>61</v>
      </c>
      <c r="B64" s="80" t="s">
        <v>62</v>
      </c>
      <c r="C64" s="81" t="s">
        <v>17</v>
      </c>
      <c r="D64" s="82"/>
      <c r="E64" s="83">
        <f>170</f>
        <v>170</v>
      </c>
      <c r="F64" s="21">
        <v>160</v>
      </c>
      <c r="G64" s="22">
        <v>27200</v>
      </c>
      <c r="H64" s="84"/>
      <c r="I64" s="72"/>
      <c r="J64" s="24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</row>
    <row r="65" spans="1:29" ht="15.75" customHeight="1">
      <c r="A65" s="63"/>
      <c r="B65" s="64" t="s">
        <v>55</v>
      </c>
      <c r="C65" s="65" t="s">
        <v>56</v>
      </c>
      <c r="D65" s="66">
        <v>0.1</v>
      </c>
      <c r="E65" s="51">
        <f>D65*E60</f>
        <v>65.940000000000012</v>
      </c>
      <c r="F65" s="52"/>
      <c r="G65" s="53"/>
      <c r="H65" s="52">
        <f>108/10</f>
        <v>10.8</v>
      </c>
      <c r="I65" s="53">
        <f t="shared" ref="I65:I66" si="6">E65*H65</f>
        <v>712.15200000000016</v>
      </c>
      <c r="J65" s="2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</row>
    <row r="66" spans="1:29" ht="15.75" customHeight="1">
      <c r="A66" s="63"/>
      <c r="B66" s="48" t="s">
        <v>57</v>
      </c>
      <c r="C66" s="49" t="s">
        <v>50</v>
      </c>
      <c r="D66" s="50">
        <v>3</v>
      </c>
      <c r="E66" s="51">
        <f>D66*E64</f>
        <v>510</v>
      </c>
      <c r="F66" s="52"/>
      <c r="G66" s="53"/>
      <c r="H66" s="52">
        <f>359/25</f>
        <v>14.36</v>
      </c>
      <c r="I66" s="53">
        <f t="shared" si="6"/>
        <v>7323.5999999999995</v>
      </c>
      <c r="J66" s="2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</row>
    <row r="67" spans="1:29" ht="15.75" customHeight="1">
      <c r="A67" s="63" t="s">
        <v>63</v>
      </c>
      <c r="B67" s="68" t="s">
        <v>64</v>
      </c>
      <c r="C67" s="69" t="s">
        <v>17</v>
      </c>
      <c r="D67" s="70"/>
      <c r="E67" s="20">
        <f>129.96</f>
        <v>129.96</v>
      </c>
      <c r="F67" s="21">
        <v>100</v>
      </c>
      <c r="G67" s="22">
        <v>12996</v>
      </c>
      <c r="H67" s="71"/>
      <c r="I67" s="72"/>
      <c r="J67" s="67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</row>
    <row r="68" spans="1:29" ht="15.75" customHeight="1">
      <c r="A68" s="63"/>
      <c r="B68" s="73" t="s">
        <v>55</v>
      </c>
      <c r="C68" s="74" t="s">
        <v>56</v>
      </c>
      <c r="D68" s="75">
        <v>0.1</v>
      </c>
      <c r="E68" s="51">
        <f>D68*E67</f>
        <v>12.996000000000002</v>
      </c>
      <c r="F68" s="52"/>
      <c r="G68" s="53"/>
      <c r="H68" s="52">
        <f>108/10</f>
        <v>10.8</v>
      </c>
      <c r="I68" s="53">
        <f t="shared" ref="I68:I69" si="7">E68*H68</f>
        <v>140.35680000000002</v>
      </c>
      <c r="J68" s="67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</row>
    <row r="69" spans="1:29" ht="15.75" customHeight="1">
      <c r="A69" s="63"/>
      <c r="B69" s="76" t="s">
        <v>60</v>
      </c>
      <c r="C69" s="77" t="s">
        <v>56</v>
      </c>
      <c r="D69" s="78">
        <v>0.25</v>
      </c>
      <c r="E69" s="51">
        <f>D69*E67</f>
        <v>32.49</v>
      </c>
      <c r="F69" s="52"/>
      <c r="G69" s="53"/>
      <c r="H69" s="52">
        <f>2127/10</f>
        <v>212.7</v>
      </c>
      <c r="I69" s="53">
        <f t="shared" si="7"/>
        <v>6910.6230000000005</v>
      </c>
      <c r="J69" s="67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</row>
    <row r="70" spans="1:29" ht="15.75" customHeight="1">
      <c r="A70" s="86"/>
      <c r="B70" s="87"/>
      <c r="C70" s="54"/>
      <c r="D70" s="87"/>
      <c r="E70" s="54"/>
      <c r="F70" s="88"/>
      <c r="G70" s="89"/>
      <c r="H70" s="87"/>
      <c r="I70" s="72"/>
      <c r="J70" s="87"/>
    </row>
    <row r="71" spans="1:29" ht="15.75" customHeight="1">
      <c r="A71" s="63"/>
      <c r="B71" s="90"/>
      <c r="C71" s="91"/>
      <c r="D71" s="66"/>
      <c r="E71" s="92"/>
      <c r="F71" s="93"/>
      <c r="G71" s="45">
        <f>SUM(G58:G70)</f>
        <v>101740</v>
      </c>
      <c r="H71" s="94"/>
      <c r="I71" s="95">
        <f>SUM(I58:I70)</f>
        <v>39071.236800000006</v>
      </c>
      <c r="J71" s="96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</row>
    <row r="72" spans="1:29" ht="20.25" customHeight="1">
      <c r="A72" s="233" t="s">
        <v>65</v>
      </c>
      <c r="B72" s="231"/>
      <c r="C72" s="231"/>
      <c r="D72" s="231"/>
      <c r="E72" s="231"/>
      <c r="F72" s="231"/>
      <c r="G72" s="231"/>
      <c r="H72" s="231"/>
      <c r="I72" s="231"/>
      <c r="J72" s="232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</row>
    <row r="73" spans="1:29" ht="14.25" customHeight="1">
      <c r="A73" s="63" t="s">
        <v>53</v>
      </c>
      <c r="B73" s="80" t="s">
        <v>66</v>
      </c>
      <c r="C73" s="81" t="s">
        <v>17</v>
      </c>
      <c r="D73" s="82"/>
      <c r="E73" s="83">
        <f>E30</f>
        <v>100</v>
      </c>
      <c r="F73" s="21">
        <v>450</v>
      </c>
      <c r="G73" s="22">
        <v>45000</v>
      </c>
      <c r="H73" s="21"/>
      <c r="I73" s="22"/>
      <c r="J73" s="97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</row>
    <row r="74" spans="1:29" ht="14.25" customHeight="1">
      <c r="A74" s="63"/>
      <c r="B74" s="64" t="s">
        <v>55</v>
      </c>
      <c r="C74" s="65" t="s">
        <v>56</v>
      </c>
      <c r="D74" s="66">
        <v>0.1</v>
      </c>
      <c r="E74" s="51">
        <f>D74*E73</f>
        <v>10</v>
      </c>
      <c r="F74" s="52"/>
      <c r="G74" s="53"/>
      <c r="H74" s="52">
        <f>108/10</f>
        <v>10.8</v>
      </c>
      <c r="I74" s="53">
        <f t="shared" ref="I74:I77" si="8">E74*H74</f>
        <v>108</v>
      </c>
      <c r="J74" s="21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</row>
    <row r="75" spans="1:29" ht="14.25" customHeight="1">
      <c r="A75" s="63"/>
      <c r="B75" s="98" t="s">
        <v>67</v>
      </c>
      <c r="C75" s="65" t="s">
        <v>17</v>
      </c>
      <c r="D75" s="66">
        <v>1.1000000000000001</v>
      </c>
      <c r="E75" s="51">
        <f t="shared" ref="E75:E77" si="9">D75*E73</f>
        <v>110.00000000000001</v>
      </c>
      <c r="F75" s="52"/>
      <c r="G75" s="53"/>
      <c r="H75" s="52">
        <f>450</f>
        <v>450</v>
      </c>
      <c r="I75" s="53">
        <f t="shared" si="8"/>
        <v>49500.000000000007</v>
      </c>
      <c r="J75" s="21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</row>
    <row r="76" spans="1:29" ht="14.25" customHeight="1">
      <c r="A76" s="63"/>
      <c r="B76" s="64" t="s">
        <v>68</v>
      </c>
      <c r="C76" s="65" t="s">
        <v>50</v>
      </c>
      <c r="D76" s="66">
        <v>10</v>
      </c>
      <c r="E76" s="51">
        <f t="shared" si="9"/>
        <v>100</v>
      </c>
      <c r="F76" s="52"/>
      <c r="G76" s="53"/>
      <c r="H76" s="52">
        <f>256/25</f>
        <v>10.24</v>
      </c>
      <c r="I76" s="53">
        <f t="shared" si="8"/>
        <v>1024</v>
      </c>
      <c r="J76" s="21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</row>
    <row r="77" spans="1:29" ht="14.25" customHeight="1">
      <c r="A77" s="63"/>
      <c r="B77" s="98" t="s">
        <v>69</v>
      </c>
      <c r="C77" s="65" t="s">
        <v>50</v>
      </c>
      <c r="D77" s="66">
        <v>0.45</v>
      </c>
      <c r="E77" s="51">
        <f t="shared" si="9"/>
        <v>49.500000000000007</v>
      </c>
      <c r="F77" s="52"/>
      <c r="G77" s="53"/>
      <c r="H77" s="52">
        <f>270/5</f>
        <v>54</v>
      </c>
      <c r="I77" s="53">
        <f t="shared" si="8"/>
        <v>2673.0000000000005</v>
      </c>
      <c r="J77" s="21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</row>
    <row r="78" spans="1:29" ht="14.25" customHeight="1">
      <c r="A78" s="63" t="s">
        <v>58</v>
      </c>
      <c r="B78" s="80" t="s">
        <v>70</v>
      </c>
      <c r="C78" s="81" t="s">
        <v>71</v>
      </c>
      <c r="D78" s="82"/>
      <c r="E78" s="83">
        <v>56</v>
      </c>
      <c r="F78" s="21">
        <v>80</v>
      </c>
      <c r="G78" s="22">
        <v>4480</v>
      </c>
      <c r="H78" s="21"/>
      <c r="I78" s="22"/>
      <c r="J78" s="97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</row>
    <row r="79" spans="1:29" ht="14.25" customHeight="1">
      <c r="A79" s="63"/>
      <c r="B79" s="64" t="s">
        <v>55</v>
      </c>
      <c r="C79" s="65" t="s">
        <v>56</v>
      </c>
      <c r="D79" s="66">
        <v>0.1</v>
      </c>
      <c r="E79" s="51">
        <f>D79*E78</f>
        <v>5.6000000000000005</v>
      </c>
      <c r="F79" s="52"/>
      <c r="G79" s="53"/>
      <c r="H79" s="52">
        <f>108/10</f>
        <v>10.8</v>
      </c>
      <c r="I79" s="53">
        <f t="shared" ref="I79:I82" si="10">E79*H79</f>
        <v>60.480000000000011</v>
      </c>
      <c r="J79" s="21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</row>
    <row r="80" spans="1:29" ht="14.25" customHeight="1">
      <c r="A80" s="63"/>
      <c r="B80" s="98" t="s">
        <v>67</v>
      </c>
      <c r="C80" s="65" t="s">
        <v>17</v>
      </c>
      <c r="D80" s="66">
        <v>0.11</v>
      </c>
      <c r="E80" s="51">
        <f t="shared" ref="E80:E82" si="11">D80*E78</f>
        <v>6.16</v>
      </c>
      <c r="F80" s="52"/>
      <c r="G80" s="53"/>
      <c r="H80" s="52">
        <f>450</f>
        <v>450</v>
      </c>
      <c r="I80" s="53">
        <f t="shared" si="10"/>
        <v>2772</v>
      </c>
      <c r="J80" s="21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</row>
    <row r="81" spans="1:29" ht="14.25" customHeight="1">
      <c r="A81" s="63"/>
      <c r="B81" s="64" t="s">
        <v>68</v>
      </c>
      <c r="C81" s="65" t="s">
        <v>50</v>
      </c>
      <c r="D81" s="66">
        <v>0.1</v>
      </c>
      <c r="E81" s="51">
        <f t="shared" si="11"/>
        <v>0.56000000000000005</v>
      </c>
      <c r="F81" s="52"/>
      <c r="G81" s="53"/>
      <c r="H81" s="52">
        <f>256/25</f>
        <v>10.24</v>
      </c>
      <c r="I81" s="53">
        <f t="shared" si="10"/>
        <v>5.7344000000000008</v>
      </c>
      <c r="J81" s="21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</row>
    <row r="82" spans="1:29" ht="14.25" customHeight="1">
      <c r="A82" s="63"/>
      <c r="B82" s="98" t="s">
        <v>69</v>
      </c>
      <c r="C82" s="65" t="s">
        <v>50</v>
      </c>
      <c r="D82" s="66">
        <v>4.4999999999999998E-2</v>
      </c>
      <c r="E82" s="51">
        <f t="shared" si="11"/>
        <v>0.2772</v>
      </c>
      <c r="F82" s="52"/>
      <c r="G82" s="53"/>
      <c r="H82" s="52">
        <f>270/5</f>
        <v>54</v>
      </c>
      <c r="I82" s="53">
        <f t="shared" si="10"/>
        <v>14.9688</v>
      </c>
      <c r="J82" s="21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</row>
    <row r="83" spans="1:29" ht="14.25" customHeight="1">
      <c r="A83" s="63" t="s">
        <v>61</v>
      </c>
      <c r="B83" s="80" t="s">
        <v>72</v>
      </c>
      <c r="C83" s="81" t="s">
        <v>17</v>
      </c>
      <c r="D83" s="82"/>
      <c r="E83" s="83">
        <v>90</v>
      </c>
      <c r="F83" s="21">
        <v>450</v>
      </c>
      <c r="G83" s="22">
        <v>40500</v>
      </c>
      <c r="H83" s="21"/>
      <c r="I83" s="22"/>
      <c r="J83" s="97"/>
    </row>
    <row r="84" spans="1:29" ht="14.25" customHeight="1">
      <c r="A84" s="63"/>
      <c r="B84" s="64" t="s">
        <v>55</v>
      </c>
      <c r="C84" s="65" t="s">
        <v>56</v>
      </c>
      <c r="D84" s="66">
        <v>0.1</v>
      </c>
      <c r="E84" s="51">
        <f>D84*E83</f>
        <v>9</v>
      </c>
      <c r="F84" s="52"/>
      <c r="G84" s="53"/>
      <c r="H84" s="52">
        <f>108/10</f>
        <v>10.8</v>
      </c>
      <c r="I84" s="53">
        <f t="shared" ref="I84:I87" si="12">E84*H84</f>
        <v>97.2</v>
      </c>
      <c r="J84" s="97"/>
    </row>
    <row r="85" spans="1:29" ht="14.25" customHeight="1">
      <c r="A85" s="63"/>
      <c r="B85" s="98" t="s">
        <v>67</v>
      </c>
      <c r="C85" s="65" t="s">
        <v>17</v>
      </c>
      <c r="D85" s="66">
        <v>1.1000000000000001</v>
      </c>
      <c r="E85" s="51">
        <f t="shared" ref="E85:E87" si="13">D85*E83</f>
        <v>99.000000000000014</v>
      </c>
      <c r="F85" s="52"/>
      <c r="G85" s="53"/>
      <c r="H85" s="52">
        <f>450</f>
        <v>450</v>
      </c>
      <c r="I85" s="53">
        <f t="shared" si="12"/>
        <v>44550.000000000007</v>
      </c>
      <c r="J85" s="97"/>
    </row>
    <row r="86" spans="1:29" ht="14.25" customHeight="1">
      <c r="A86" s="63"/>
      <c r="B86" s="64" t="s">
        <v>68</v>
      </c>
      <c r="C86" s="65" t="s">
        <v>50</v>
      </c>
      <c r="D86" s="66">
        <v>10</v>
      </c>
      <c r="E86" s="51">
        <f t="shared" si="13"/>
        <v>90</v>
      </c>
      <c r="F86" s="52"/>
      <c r="G86" s="53"/>
      <c r="H86" s="52">
        <f>256/25</f>
        <v>10.24</v>
      </c>
      <c r="I86" s="53">
        <f t="shared" si="12"/>
        <v>921.6</v>
      </c>
      <c r="J86" s="97"/>
    </row>
    <row r="87" spans="1:29" ht="14.25" customHeight="1">
      <c r="A87" s="99"/>
      <c r="B87" s="98" t="s">
        <v>69</v>
      </c>
      <c r="C87" s="65" t="s">
        <v>50</v>
      </c>
      <c r="D87" s="66">
        <v>0.45</v>
      </c>
      <c r="E87" s="51">
        <f t="shared" si="13"/>
        <v>44.550000000000004</v>
      </c>
      <c r="F87" s="52"/>
      <c r="G87" s="53"/>
      <c r="H87" s="52">
        <f>270/5</f>
        <v>54</v>
      </c>
      <c r="I87" s="53">
        <f t="shared" si="12"/>
        <v>2405.7000000000003</v>
      </c>
      <c r="J87" s="97"/>
    </row>
    <row r="88" spans="1:29" ht="14.25" customHeight="1">
      <c r="A88" s="63" t="s">
        <v>63</v>
      </c>
      <c r="B88" s="80" t="s">
        <v>73</v>
      </c>
      <c r="C88" s="81" t="s">
        <v>17</v>
      </c>
      <c r="D88" s="82"/>
      <c r="E88" s="83">
        <v>27</v>
      </c>
      <c r="F88" s="21">
        <v>550</v>
      </c>
      <c r="G88" s="22">
        <v>14850</v>
      </c>
      <c r="H88" s="21"/>
      <c r="I88" s="22"/>
      <c r="J88" s="97"/>
    </row>
    <row r="89" spans="1:29" ht="14.25" customHeight="1">
      <c r="A89" s="99"/>
      <c r="B89" s="64" t="s">
        <v>55</v>
      </c>
      <c r="C89" s="65" t="s">
        <v>56</v>
      </c>
      <c r="D89" s="66">
        <v>0.1</v>
      </c>
      <c r="E89" s="51">
        <f>D89*E88</f>
        <v>2.7</v>
      </c>
      <c r="F89" s="52"/>
      <c r="G89" s="53"/>
      <c r="H89" s="52">
        <f>108/10</f>
        <v>10.8</v>
      </c>
      <c r="I89" s="53">
        <f t="shared" ref="I89:I92" si="14">E89*H89</f>
        <v>29.160000000000004</v>
      </c>
      <c r="J89" s="97"/>
    </row>
    <row r="90" spans="1:29" ht="14.25" customHeight="1">
      <c r="A90" s="99"/>
      <c r="B90" s="98" t="s">
        <v>74</v>
      </c>
      <c r="C90" s="65" t="s">
        <v>17</v>
      </c>
      <c r="D90" s="66">
        <v>1.39</v>
      </c>
      <c r="E90" s="51">
        <f t="shared" ref="E90:E92" si="15">D90*E88</f>
        <v>37.529999999999994</v>
      </c>
      <c r="F90" s="52"/>
      <c r="G90" s="53"/>
      <c r="H90" s="52">
        <f>320</f>
        <v>320</v>
      </c>
      <c r="I90" s="53">
        <f t="shared" si="14"/>
        <v>12009.599999999999</v>
      </c>
      <c r="J90" s="97"/>
    </row>
    <row r="91" spans="1:29" ht="14.25" customHeight="1">
      <c r="A91" s="99"/>
      <c r="B91" s="64" t="s">
        <v>68</v>
      </c>
      <c r="C91" s="65" t="s">
        <v>50</v>
      </c>
      <c r="D91" s="66">
        <v>15</v>
      </c>
      <c r="E91" s="51">
        <f t="shared" si="15"/>
        <v>40.5</v>
      </c>
      <c r="F91" s="52"/>
      <c r="G91" s="53"/>
      <c r="H91" s="52">
        <f>256/25</f>
        <v>10.24</v>
      </c>
      <c r="I91" s="53">
        <f t="shared" si="14"/>
        <v>414.72</v>
      </c>
      <c r="J91" s="97"/>
    </row>
    <row r="92" spans="1:29" ht="14.25" customHeight="1">
      <c r="A92" s="99"/>
      <c r="B92" s="98" t="s">
        <v>69</v>
      </c>
      <c r="C92" s="65" t="s">
        <v>50</v>
      </c>
      <c r="D92" s="66">
        <v>0.45</v>
      </c>
      <c r="E92" s="51">
        <f t="shared" si="15"/>
        <v>16.888499999999997</v>
      </c>
      <c r="F92" s="52"/>
      <c r="G92" s="53"/>
      <c r="H92" s="52">
        <f>270/5</f>
        <v>54</v>
      </c>
      <c r="I92" s="53">
        <f t="shared" si="14"/>
        <v>911.97899999999981</v>
      </c>
      <c r="J92" s="97"/>
    </row>
    <row r="93" spans="1:29" ht="14.25" customHeight="1">
      <c r="A93" s="63" t="s">
        <v>75</v>
      </c>
      <c r="B93" s="80" t="s">
        <v>76</v>
      </c>
      <c r="C93" s="81" t="s">
        <v>71</v>
      </c>
      <c r="D93" s="82"/>
      <c r="E93" s="83">
        <v>73</v>
      </c>
      <c r="F93" s="21">
        <v>100</v>
      </c>
      <c r="G93" s="22">
        <v>7300</v>
      </c>
      <c r="H93" s="21"/>
      <c r="I93" s="22"/>
      <c r="J93" s="97"/>
    </row>
    <row r="94" spans="1:29" ht="14.25" customHeight="1">
      <c r="A94" s="63"/>
      <c r="B94" s="64" t="s">
        <v>55</v>
      </c>
      <c r="C94" s="65" t="s">
        <v>56</v>
      </c>
      <c r="D94" s="66">
        <v>0.1</v>
      </c>
      <c r="E94" s="51">
        <f>D94*E93</f>
        <v>7.3000000000000007</v>
      </c>
      <c r="F94" s="52"/>
      <c r="G94" s="53"/>
      <c r="H94" s="52">
        <f>108/10</f>
        <v>10.8</v>
      </c>
      <c r="I94" s="53">
        <f t="shared" ref="I94:I97" si="16">E94*H94</f>
        <v>78.840000000000018</v>
      </c>
      <c r="J94" s="97"/>
    </row>
    <row r="95" spans="1:29" ht="14.25" customHeight="1">
      <c r="A95" s="63"/>
      <c r="B95" s="98" t="s">
        <v>67</v>
      </c>
      <c r="C95" s="65" t="s">
        <v>17</v>
      </c>
      <c r="D95" s="66">
        <v>0.11</v>
      </c>
      <c r="E95" s="51">
        <f t="shared" ref="E95:E97" si="17">D95*E93</f>
        <v>8.0299999999999994</v>
      </c>
      <c r="F95" s="52"/>
      <c r="G95" s="53"/>
      <c r="H95" s="52">
        <f>320</f>
        <v>320</v>
      </c>
      <c r="I95" s="53">
        <f t="shared" si="16"/>
        <v>2569.6</v>
      </c>
      <c r="J95" s="97"/>
    </row>
    <row r="96" spans="1:29" ht="14.25" customHeight="1">
      <c r="A96" s="63"/>
      <c r="B96" s="64" t="s">
        <v>68</v>
      </c>
      <c r="C96" s="65" t="s">
        <v>50</v>
      </c>
      <c r="D96" s="66">
        <v>0.1</v>
      </c>
      <c r="E96" s="51">
        <f t="shared" si="17"/>
        <v>0.73000000000000009</v>
      </c>
      <c r="F96" s="52"/>
      <c r="G96" s="53"/>
      <c r="H96" s="52">
        <f>256/25</f>
        <v>10.24</v>
      </c>
      <c r="I96" s="53">
        <f t="shared" si="16"/>
        <v>7.475200000000001</v>
      </c>
      <c r="J96" s="97"/>
    </row>
    <row r="97" spans="1:29" ht="14.25" customHeight="1">
      <c r="A97" s="63"/>
      <c r="B97" s="98" t="s">
        <v>69</v>
      </c>
      <c r="C97" s="65" t="s">
        <v>50</v>
      </c>
      <c r="D97" s="66">
        <v>4.4999999999999998E-2</v>
      </c>
      <c r="E97" s="51">
        <f t="shared" si="17"/>
        <v>0.36134999999999995</v>
      </c>
      <c r="F97" s="52"/>
      <c r="G97" s="53"/>
      <c r="H97" s="52">
        <f>270/5</f>
        <v>54</v>
      </c>
      <c r="I97" s="53">
        <f t="shared" si="16"/>
        <v>19.512899999999998</v>
      </c>
      <c r="J97" s="97"/>
    </row>
    <row r="98" spans="1:29" ht="14.25" customHeight="1">
      <c r="A98" s="99"/>
      <c r="B98" s="68"/>
      <c r="C98" s="100"/>
      <c r="D98" s="82"/>
      <c r="E98" s="83"/>
      <c r="F98" s="21"/>
      <c r="G98" s="22"/>
      <c r="H98" s="21"/>
      <c r="I98" s="22"/>
      <c r="J98" s="97"/>
    </row>
    <row r="99" spans="1:29" ht="14.25" customHeight="1">
      <c r="A99" s="39"/>
      <c r="B99" s="101"/>
      <c r="C99" s="102"/>
      <c r="D99" s="103"/>
      <c r="E99" s="104"/>
      <c r="F99" s="105"/>
      <c r="G99" s="106">
        <f>SUM(G73:G98)</f>
        <v>112130</v>
      </c>
      <c r="H99" s="105"/>
      <c r="I99" s="45">
        <f>SUM(I73:I98)</f>
        <v>120173.57030000002</v>
      </c>
      <c r="J99" s="107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</row>
    <row r="100" spans="1:29" ht="18" customHeight="1">
      <c r="A100" s="230" t="s">
        <v>77</v>
      </c>
      <c r="B100" s="231"/>
      <c r="C100" s="231"/>
      <c r="D100" s="231"/>
      <c r="E100" s="231"/>
      <c r="F100" s="231"/>
      <c r="G100" s="231"/>
      <c r="H100" s="231"/>
      <c r="I100" s="231"/>
      <c r="J100" s="232"/>
    </row>
    <row r="101" spans="1:29" ht="18" customHeight="1">
      <c r="A101" s="233" t="s">
        <v>78</v>
      </c>
      <c r="B101" s="231"/>
      <c r="C101" s="231"/>
      <c r="D101" s="231"/>
      <c r="E101" s="231"/>
      <c r="F101" s="231"/>
      <c r="G101" s="231"/>
      <c r="H101" s="231"/>
      <c r="I101" s="231"/>
      <c r="J101" s="232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</row>
    <row r="102" spans="1:29" ht="18" customHeight="1">
      <c r="A102" s="230" t="s">
        <v>13</v>
      </c>
      <c r="B102" s="231"/>
      <c r="C102" s="231"/>
      <c r="D102" s="231"/>
      <c r="E102" s="231"/>
      <c r="F102" s="231"/>
      <c r="G102" s="231"/>
      <c r="H102" s="231"/>
      <c r="I102" s="231"/>
      <c r="J102" s="232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</row>
    <row r="103" spans="1:29" ht="18" customHeight="1">
      <c r="A103" s="108">
        <v>1</v>
      </c>
      <c r="B103" s="109" t="s">
        <v>79</v>
      </c>
      <c r="C103" s="110" t="s">
        <v>80</v>
      </c>
      <c r="D103" s="111"/>
      <c r="E103" s="112">
        <v>1</v>
      </c>
      <c r="F103" s="113"/>
      <c r="G103" s="112"/>
      <c r="H103" s="113"/>
      <c r="I103" s="59"/>
      <c r="J103" s="112"/>
    </row>
    <row r="104" spans="1:29" ht="15.75" customHeight="1">
      <c r="A104" s="114"/>
      <c r="B104" s="115" t="s">
        <v>81</v>
      </c>
      <c r="C104" s="116" t="s">
        <v>82</v>
      </c>
      <c r="D104" s="117"/>
      <c r="E104" s="118">
        <v>1</v>
      </c>
      <c r="F104" s="119"/>
      <c r="G104" s="120"/>
      <c r="H104" s="119">
        <v>60000</v>
      </c>
      <c r="I104" s="120">
        <f>E104*H104</f>
        <v>60000</v>
      </c>
      <c r="J104" s="25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</row>
    <row r="105" spans="1:29" ht="15.75" customHeight="1">
      <c r="A105" s="27">
        <v>2</v>
      </c>
      <c r="B105" s="121" t="s">
        <v>83</v>
      </c>
      <c r="C105" s="19" t="s">
        <v>80</v>
      </c>
      <c r="D105" s="18"/>
      <c r="E105" s="25">
        <v>1</v>
      </c>
      <c r="F105" s="72"/>
      <c r="G105" s="25"/>
      <c r="H105" s="72"/>
      <c r="I105" s="21"/>
      <c r="J105" s="25"/>
    </row>
    <row r="106" spans="1:29" ht="15.75" customHeight="1">
      <c r="A106" s="122"/>
      <c r="B106" s="123" t="s">
        <v>81</v>
      </c>
      <c r="C106" s="124" t="s">
        <v>82</v>
      </c>
      <c r="D106" s="125"/>
      <c r="E106" s="126">
        <v>1</v>
      </c>
      <c r="F106" s="127"/>
      <c r="G106" s="128"/>
      <c r="H106" s="127">
        <v>80000</v>
      </c>
      <c r="I106" s="128">
        <f>E106*H106</f>
        <v>80000</v>
      </c>
      <c r="J106" s="129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</row>
    <row r="107" spans="1:29" ht="15.75" customHeight="1">
      <c r="A107" s="114"/>
      <c r="B107" s="130"/>
      <c r="C107" s="131"/>
      <c r="D107" s="91"/>
      <c r="E107" s="118"/>
      <c r="F107" s="132"/>
      <c r="G107" s="133"/>
      <c r="H107" s="132"/>
      <c r="I107" s="133"/>
      <c r="J107" s="25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</row>
    <row r="108" spans="1:29" ht="15.75" customHeight="1">
      <c r="A108" s="114" t="s">
        <v>61</v>
      </c>
      <c r="B108" s="121" t="s">
        <v>84</v>
      </c>
      <c r="C108" s="19" t="s">
        <v>80</v>
      </c>
      <c r="D108" s="18"/>
      <c r="E108" s="25">
        <v>1</v>
      </c>
      <c r="F108" s="72"/>
      <c r="G108" s="25"/>
      <c r="H108" s="72"/>
      <c r="I108" s="21"/>
      <c r="J108" s="25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</row>
    <row r="109" spans="1:29" ht="15.75" customHeight="1">
      <c r="A109" s="134"/>
      <c r="B109" s="130" t="s">
        <v>81</v>
      </c>
      <c r="C109" s="131" t="s">
        <v>82</v>
      </c>
      <c r="D109" s="91"/>
      <c r="E109" s="118">
        <v>1</v>
      </c>
      <c r="F109" s="119"/>
      <c r="G109" s="120"/>
      <c r="H109" s="119">
        <v>50000</v>
      </c>
      <c r="I109" s="120">
        <f>E109*H109</f>
        <v>50000</v>
      </c>
      <c r="J109" s="25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</row>
    <row r="110" spans="1:29" ht="15.75" customHeight="1">
      <c r="A110" s="135"/>
      <c r="B110" s="136"/>
      <c r="C110" s="137"/>
      <c r="D110" s="138"/>
      <c r="E110" s="139"/>
      <c r="F110" s="140"/>
      <c r="G110" s="34"/>
      <c r="H110" s="140"/>
      <c r="I110" s="139"/>
      <c r="J110" s="3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</row>
    <row r="111" spans="1:29" ht="15.75" customHeight="1">
      <c r="A111" s="141"/>
      <c r="B111" s="142"/>
      <c r="C111" s="42"/>
      <c r="D111" s="41"/>
      <c r="E111" s="143"/>
      <c r="F111" s="144"/>
      <c r="G111" s="45">
        <f>SUM(G103:G110)</f>
        <v>0</v>
      </c>
      <c r="H111" s="144"/>
      <c r="I111" s="45">
        <f>SUM(I103:I110)</f>
        <v>190000</v>
      </c>
      <c r="J111" s="145"/>
    </row>
    <row r="112" spans="1:29" ht="16.5" customHeight="1">
      <c r="G112" s="146"/>
      <c r="I112" s="147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</row>
    <row r="113" spans="2:6" ht="15.75" customHeight="1">
      <c r="B113" s="148" t="s">
        <v>85</v>
      </c>
      <c r="C113" s="149" t="s">
        <v>86</v>
      </c>
      <c r="D113" s="149"/>
      <c r="E113" s="150">
        <f>G111+G99+G71+G24+G55</f>
        <v>526197</v>
      </c>
      <c r="F113" s="151"/>
    </row>
    <row r="114" spans="2:6" ht="15.75" customHeight="1">
      <c r="B114" s="152" t="s">
        <v>87</v>
      </c>
      <c r="C114" s="153" t="s">
        <v>86</v>
      </c>
      <c r="D114" s="153"/>
      <c r="E114" s="154">
        <f>I111+I99+I71+I55+I24</f>
        <v>629649.41634</v>
      </c>
      <c r="F114" s="151"/>
    </row>
    <row r="115" spans="2:6" ht="15.75" customHeight="1">
      <c r="B115" s="155" t="s">
        <v>88</v>
      </c>
      <c r="C115" s="156" t="s">
        <v>86</v>
      </c>
      <c r="D115" s="157"/>
      <c r="E115" s="158">
        <f>E113+E114</f>
        <v>1155846.41634</v>
      </c>
    </row>
    <row r="116" spans="2:6" ht="15.75" customHeight="1"/>
    <row r="117" spans="2:6" ht="15.75" customHeight="1"/>
    <row r="118" spans="2:6" ht="15.75" customHeight="1"/>
    <row r="119" spans="2:6" ht="15.75" customHeight="1"/>
    <row r="120" spans="2:6" ht="15.75" customHeight="1"/>
    <row r="121" spans="2:6" ht="15.75" customHeight="1"/>
    <row r="122" spans="2:6" ht="15.75" customHeight="1"/>
    <row r="123" spans="2:6" ht="15.75" customHeight="1"/>
    <row r="124" spans="2:6" ht="15.75" customHeight="1"/>
    <row r="125" spans="2:6" ht="15.75" customHeight="1"/>
    <row r="126" spans="2:6" ht="15.75" customHeight="1"/>
    <row r="127" spans="2:6" ht="15.75" customHeight="1"/>
    <row r="128" spans="2:6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100:J100"/>
    <mergeCell ref="A101:J101"/>
    <mergeCell ref="A102:J102"/>
    <mergeCell ref="A9:J9"/>
    <mergeCell ref="A10:J10"/>
    <mergeCell ref="A25:J25"/>
    <mergeCell ref="A26:J26"/>
    <mergeCell ref="A56:J56"/>
    <mergeCell ref="A57:J57"/>
    <mergeCell ref="A72:J72"/>
    <mergeCell ref="E6:E7"/>
    <mergeCell ref="F6:G6"/>
    <mergeCell ref="H6:I6"/>
    <mergeCell ref="J6:J7"/>
    <mergeCell ref="A2:J2"/>
    <mergeCell ref="A3:J3"/>
    <mergeCell ref="A4:J4"/>
    <mergeCell ref="A6:A7"/>
    <mergeCell ref="B6:B7"/>
    <mergeCell ref="C6:C7"/>
    <mergeCell ref="D6:D7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/>
  </sheetViews>
  <sheetFormatPr defaultColWidth="14.453125" defaultRowHeight="15" customHeight="1"/>
  <cols>
    <col min="1" max="1" width="7.26953125" customWidth="1"/>
    <col min="2" max="2" width="60.7265625" customWidth="1"/>
    <col min="3" max="4" width="8.54296875" customWidth="1"/>
    <col min="5" max="10" width="13.7265625" customWidth="1"/>
    <col min="11" max="22" width="8.7265625" customWidth="1"/>
  </cols>
  <sheetData>
    <row r="1" spans="1:22" ht="28.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1"/>
    </row>
    <row r="2" spans="1:22" ht="14.5">
      <c r="A2" s="236"/>
      <c r="B2" s="225"/>
      <c r="C2" s="225"/>
      <c r="D2" s="225"/>
      <c r="E2" s="225"/>
      <c r="F2" s="225"/>
      <c r="G2" s="225"/>
      <c r="H2" s="225"/>
      <c r="I2" s="225"/>
      <c r="J2" s="225"/>
    </row>
    <row r="3" spans="1:22" ht="51" customHeight="1">
      <c r="A3" s="237" t="s">
        <v>89</v>
      </c>
      <c r="B3" s="231"/>
      <c r="C3" s="231"/>
      <c r="D3" s="231"/>
      <c r="E3" s="231"/>
      <c r="F3" s="231"/>
      <c r="G3" s="231"/>
      <c r="H3" s="231"/>
      <c r="I3" s="231"/>
      <c r="J3" s="232"/>
    </row>
    <row r="4" spans="1:22" ht="14.5">
      <c r="A4" s="162"/>
      <c r="B4" s="162"/>
      <c r="C4" s="162"/>
      <c r="D4" s="162"/>
      <c r="E4" s="162"/>
      <c r="F4" s="163"/>
      <c r="G4" s="163"/>
      <c r="H4" s="163"/>
      <c r="I4" s="163"/>
      <c r="J4" s="163"/>
    </row>
    <row r="5" spans="1:22" ht="14.5">
      <c r="A5" s="238" t="s">
        <v>2</v>
      </c>
      <c r="B5" s="238" t="s">
        <v>3</v>
      </c>
      <c r="C5" s="238" t="s">
        <v>4</v>
      </c>
      <c r="D5" s="238" t="s">
        <v>5</v>
      </c>
      <c r="E5" s="238" t="s">
        <v>6</v>
      </c>
      <c r="F5" s="234" t="s">
        <v>7</v>
      </c>
      <c r="G5" s="235"/>
      <c r="H5" s="234" t="s">
        <v>8</v>
      </c>
      <c r="I5" s="235"/>
      <c r="J5" s="238" t="s">
        <v>9</v>
      </c>
    </row>
    <row r="6" spans="1:22" ht="25">
      <c r="A6" s="239"/>
      <c r="B6" s="239"/>
      <c r="C6" s="239"/>
      <c r="D6" s="239"/>
      <c r="E6" s="239"/>
      <c r="F6" s="164" t="s">
        <v>10</v>
      </c>
      <c r="G6" s="164" t="s">
        <v>11</v>
      </c>
      <c r="H6" s="164" t="s">
        <v>10</v>
      </c>
      <c r="I6" s="164" t="s">
        <v>11</v>
      </c>
      <c r="J6" s="239"/>
    </row>
    <row r="7" spans="1:22" ht="14.5">
      <c r="A7" s="164">
        <v>1</v>
      </c>
      <c r="B7" s="164">
        <v>2</v>
      </c>
      <c r="C7" s="164">
        <v>3</v>
      </c>
      <c r="D7" s="164">
        <v>4</v>
      </c>
      <c r="E7" s="164">
        <v>5</v>
      </c>
      <c r="F7" s="165">
        <v>6</v>
      </c>
      <c r="G7" s="165">
        <v>7</v>
      </c>
      <c r="H7" s="165">
        <v>8</v>
      </c>
      <c r="I7" s="165">
        <v>9</v>
      </c>
      <c r="J7" s="164">
        <v>10</v>
      </c>
    </row>
    <row r="8" spans="1:22" ht="15" customHeight="1">
      <c r="A8" s="240" t="s">
        <v>90</v>
      </c>
      <c r="B8" s="241"/>
      <c r="C8" s="241"/>
      <c r="D8" s="241"/>
      <c r="E8" s="241"/>
      <c r="F8" s="241"/>
      <c r="G8" s="241"/>
      <c r="H8" s="241"/>
      <c r="I8" s="241"/>
      <c r="J8" s="235"/>
    </row>
    <row r="9" spans="1:22" ht="15" customHeight="1">
      <c r="A9" s="166"/>
      <c r="B9" s="166" t="s">
        <v>12</v>
      </c>
      <c r="C9" s="166"/>
      <c r="D9" s="166"/>
      <c r="E9" s="167"/>
      <c r="F9" s="168"/>
      <c r="G9" s="169">
        <f t="shared" ref="G9:G15" si="0">E9*F9</f>
        <v>0</v>
      </c>
      <c r="H9" s="168"/>
      <c r="I9" s="170"/>
      <c r="J9" s="169">
        <f t="shared" ref="J9:J15" si="1">G9+I9</f>
        <v>0</v>
      </c>
    </row>
    <row r="10" spans="1:22" ht="15" customHeight="1">
      <c r="A10" s="31"/>
      <c r="B10" s="171" t="s">
        <v>91</v>
      </c>
      <c r="C10" s="166" t="s">
        <v>17</v>
      </c>
      <c r="D10" s="166"/>
      <c r="E10" s="167">
        <v>47.125</v>
      </c>
      <c r="F10" s="168"/>
      <c r="G10" s="169">
        <f t="shared" si="0"/>
        <v>0</v>
      </c>
      <c r="H10" s="168"/>
      <c r="I10" s="170"/>
      <c r="J10" s="169">
        <f t="shared" si="1"/>
        <v>0</v>
      </c>
    </row>
    <row r="11" spans="1:22" ht="15" customHeight="1">
      <c r="A11" s="31"/>
      <c r="B11" s="171" t="s">
        <v>92</v>
      </c>
      <c r="C11" s="166" t="s">
        <v>24</v>
      </c>
      <c r="D11" s="166"/>
      <c r="E11" s="167"/>
      <c r="F11" s="168"/>
      <c r="G11" s="169">
        <f t="shared" si="0"/>
        <v>0</v>
      </c>
      <c r="H11" s="168"/>
      <c r="I11" s="170"/>
      <c r="J11" s="169">
        <f t="shared" si="1"/>
        <v>0</v>
      </c>
    </row>
    <row r="12" spans="1:22" ht="15" customHeight="1">
      <c r="A12" s="31"/>
      <c r="B12" s="171" t="s">
        <v>93</v>
      </c>
      <c r="C12" s="166" t="s">
        <v>24</v>
      </c>
      <c r="D12" s="166"/>
      <c r="E12" s="167"/>
      <c r="F12" s="168"/>
      <c r="G12" s="169">
        <f t="shared" si="0"/>
        <v>0</v>
      </c>
      <c r="H12" s="168"/>
      <c r="I12" s="170"/>
      <c r="J12" s="169">
        <f t="shared" si="1"/>
        <v>0</v>
      </c>
    </row>
    <row r="13" spans="1:22" ht="15" customHeight="1">
      <c r="A13" s="31"/>
      <c r="B13" s="171" t="s">
        <v>19</v>
      </c>
      <c r="C13" s="166" t="s">
        <v>17</v>
      </c>
      <c r="D13" s="166"/>
      <c r="E13" s="167"/>
      <c r="F13" s="168"/>
      <c r="G13" s="169">
        <f t="shared" si="0"/>
        <v>0</v>
      </c>
      <c r="H13" s="168"/>
      <c r="I13" s="170"/>
      <c r="J13" s="169">
        <f t="shared" si="1"/>
        <v>0</v>
      </c>
    </row>
    <row r="14" spans="1:22" ht="15" customHeight="1">
      <c r="A14" s="31"/>
      <c r="B14" s="171"/>
      <c r="C14" s="166"/>
      <c r="D14" s="166"/>
      <c r="E14" s="167"/>
      <c r="F14" s="168"/>
      <c r="G14" s="169">
        <f t="shared" si="0"/>
        <v>0</v>
      </c>
      <c r="H14" s="168"/>
      <c r="I14" s="170"/>
      <c r="J14" s="169">
        <f t="shared" si="1"/>
        <v>0</v>
      </c>
    </row>
    <row r="15" spans="1:22" ht="15" customHeight="1">
      <c r="A15" s="31"/>
      <c r="B15" s="171"/>
      <c r="C15" s="166"/>
      <c r="D15" s="166"/>
      <c r="E15" s="167"/>
      <c r="F15" s="168"/>
      <c r="G15" s="169">
        <f t="shared" si="0"/>
        <v>0</v>
      </c>
      <c r="H15" s="168"/>
      <c r="I15" s="170"/>
      <c r="J15" s="169">
        <f t="shared" si="1"/>
        <v>0</v>
      </c>
    </row>
    <row r="16" spans="1:22" ht="14.5">
      <c r="A16" s="172"/>
      <c r="B16" s="173" t="s">
        <v>94</v>
      </c>
      <c r="C16" s="164"/>
      <c r="D16" s="164"/>
      <c r="E16" s="164"/>
      <c r="F16" s="165"/>
      <c r="G16" s="169"/>
      <c r="H16" s="165"/>
      <c r="I16" s="165"/>
      <c r="J16" s="169"/>
    </row>
    <row r="17" spans="1:22" ht="14.5">
      <c r="A17" s="174"/>
      <c r="B17" s="175" t="s">
        <v>95</v>
      </c>
      <c r="C17" s="176" t="s">
        <v>41</v>
      </c>
      <c r="D17" s="177"/>
      <c r="E17" s="177">
        <f>E13+E10</f>
        <v>47.125</v>
      </c>
      <c r="F17" s="178"/>
      <c r="G17" s="169">
        <f>E17*F17</f>
        <v>0</v>
      </c>
      <c r="H17" s="179"/>
      <c r="I17" s="180"/>
      <c r="J17" s="169">
        <f t="shared" ref="J17:J23" si="2">G17+I17</f>
        <v>0</v>
      </c>
    </row>
    <row r="18" spans="1:22" ht="14.5">
      <c r="A18" s="174"/>
      <c r="B18" s="181" t="s">
        <v>96</v>
      </c>
      <c r="C18" s="182" t="s">
        <v>50</v>
      </c>
      <c r="D18" s="183">
        <v>0.4</v>
      </c>
      <c r="E18" s="183">
        <f>E17*D18</f>
        <v>18.850000000000001</v>
      </c>
      <c r="F18" s="184"/>
      <c r="G18" s="185"/>
      <c r="H18" s="184"/>
      <c r="I18" s="186">
        <f t="shared" ref="I18:I23" si="3">ROUND(H18*E18,2)</f>
        <v>0</v>
      </c>
      <c r="J18" s="186">
        <f t="shared" si="2"/>
        <v>0</v>
      </c>
    </row>
    <row r="19" spans="1:22" ht="14.5">
      <c r="A19" s="174"/>
      <c r="B19" s="181" t="s">
        <v>97</v>
      </c>
      <c r="C19" s="182" t="s">
        <v>50</v>
      </c>
      <c r="D19" s="183">
        <v>3</v>
      </c>
      <c r="E19" s="183">
        <f>E17*D19</f>
        <v>141.375</v>
      </c>
      <c r="F19" s="184"/>
      <c r="G19" s="185"/>
      <c r="H19" s="184"/>
      <c r="I19" s="186">
        <f t="shared" si="3"/>
        <v>0</v>
      </c>
      <c r="J19" s="186">
        <f t="shared" si="2"/>
        <v>0</v>
      </c>
    </row>
    <row r="20" spans="1:22" ht="25">
      <c r="A20" s="187"/>
      <c r="B20" s="181" t="s">
        <v>98</v>
      </c>
      <c r="C20" s="182" t="s">
        <v>50</v>
      </c>
      <c r="D20" s="183">
        <v>1.5</v>
      </c>
      <c r="E20" s="183">
        <f>E17*D20</f>
        <v>70.6875</v>
      </c>
      <c r="F20" s="184"/>
      <c r="G20" s="185"/>
      <c r="H20" s="184"/>
      <c r="I20" s="186">
        <f t="shared" si="3"/>
        <v>0</v>
      </c>
      <c r="J20" s="186">
        <f t="shared" si="2"/>
        <v>0</v>
      </c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</row>
    <row r="21" spans="1:22" ht="15.75" customHeight="1">
      <c r="A21" s="174"/>
      <c r="B21" s="181" t="s">
        <v>99</v>
      </c>
      <c r="C21" s="182" t="s">
        <v>100</v>
      </c>
      <c r="D21" s="182">
        <f>0.2</f>
        <v>0.2</v>
      </c>
      <c r="E21" s="183">
        <f>E17*D21</f>
        <v>9.4250000000000007</v>
      </c>
      <c r="F21" s="184"/>
      <c r="G21" s="185"/>
      <c r="H21" s="184"/>
      <c r="I21" s="186">
        <f t="shared" si="3"/>
        <v>0</v>
      </c>
      <c r="J21" s="186">
        <f t="shared" si="2"/>
        <v>0</v>
      </c>
    </row>
    <row r="22" spans="1:22" ht="15.75" customHeight="1">
      <c r="A22" s="174"/>
      <c r="B22" s="181" t="s">
        <v>101</v>
      </c>
      <c r="C22" s="182" t="s">
        <v>100</v>
      </c>
      <c r="D22" s="183"/>
      <c r="E22" s="183"/>
      <c r="F22" s="184"/>
      <c r="G22" s="185"/>
      <c r="H22" s="184"/>
      <c r="I22" s="186">
        <f t="shared" si="3"/>
        <v>0</v>
      </c>
      <c r="J22" s="186">
        <f t="shared" si="2"/>
        <v>0</v>
      </c>
    </row>
    <row r="23" spans="1:22" ht="15.75" customHeight="1">
      <c r="A23" s="174"/>
      <c r="B23" s="181" t="s">
        <v>102</v>
      </c>
      <c r="C23" s="182" t="s">
        <v>17</v>
      </c>
      <c r="D23" s="183">
        <v>1.1000000000000001</v>
      </c>
      <c r="E23" s="183">
        <f>E17*D23</f>
        <v>51.837500000000006</v>
      </c>
      <c r="F23" s="184"/>
      <c r="G23" s="185"/>
      <c r="H23" s="184"/>
      <c r="I23" s="186">
        <f t="shared" si="3"/>
        <v>0</v>
      </c>
      <c r="J23" s="186">
        <f t="shared" si="2"/>
        <v>0</v>
      </c>
    </row>
    <row r="24" spans="1:22" ht="15.75" customHeight="1">
      <c r="A24" s="174"/>
      <c r="B24" s="181"/>
      <c r="C24" s="182"/>
      <c r="D24" s="183"/>
      <c r="E24" s="183"/>
      <c r="F24" s="184"/>
      <c r="G24" s="185"/>
      <c r="H24" s="184"/>
      <c r="I24" s="186"/>
      <c r="J24" s="186"/>
    </row>
    <row r="25" spans="1:22" ht="15.75" customHeight="1">
      <c r="A25" s="174"/>
      <c r="B25" s="175" t="s">
        <v>103</v>
      </c>
      <c r="C25" s="176" t="s">
        <v>100</v>
      </c>
      <c r="D25" s="177"/>
      <c r="E25" s="177">
        <v>3.9</v>
      </c>
      <c r="F25" s="178"/>
      <c r="G25" s="169">
        <f>E25*F25</f>
        <v>0</v>
      </c>
      <c r="H25" s="179"/>
      <c r="I25" s="180"/>
      <c r="J25" s="169">
        <f t="shared" ref="J25:J45" si="4">G25+I25</f>
        <v>0</v>
      </c>
    </row>
    <row r="26" spans="1:22" ht="15.75" customHeight="1">
      <c r="A26" s="174"/>
      <c r="B26" s="181" t="s">
        <v>104</v>
      </c>
      <c r="C26" s="182" t="s">
        <v>56</v>
      </c>
      <c r="D26" s="183">
        <f>0.2*0.15</f>
        <v>0.03</v>
      </c>
      <c r="E26" s="183">
        <f>E25*D26</f>
        <v>0.11699999999999999</v>
      </c>
      <c r="F26" s="184"/>
      <c r="G26" s="185"/>
      <c r="H26" s="184"/>
      <c r="I26" s="186">
        <f t="shared" ref="I26:I30" si="5">ROUND(H26*E26,2)</f>
        <v>0</v>
      </c>
      <c r="J26" s="186">
        <f t="shared" si="4"/>
        <v>0</v>
      </c>
    </row>
    <row r="27" spans="1:22" ht="15.75" customHeight="1">
      <c r="A27" s="174"/>
      <c r="B27" s="181" t="s">
        <v>97</v>
      </c>
      <c r="C27" s="182" t="s">
        <v>50</v>
      </c>
      <c r="D27" s="183">
        <f>0.2*3</f>
        <v>0.60000000000000009</v>
      </c>
      <c r="E27" s="183">
        <f>E25*D27</f>
        <v>2.3400000000000003</v>
      </c>
      <c r="F27" s="184"/>
      <c r="G27" s="185"/>
      <c r="H27" s="184"/>
      <c r="I27" s="186">
        <f t="shared" si="5"/>
        <v>0</v>
      </c>
      <c r="J27" s="186">
        <f t="shared" si="4"/>
        <v>0</v>
      </c>
    </row>
    <row r="28" spans="1:22" ht="15.75" customHeight="1">
      <c r="A28" s="187"/>
      <c r="B28" s="181" t="s">
        <v>98</v>
      </c>
      <c r="C28" s="182" t="s">
        <v>50</v>
      </c>
      <c r="D28" s="183">
        <f>0.2*1.5</f>
        <v>0.30000000000000004</v>
      </c>
      <c r="E28" s="183">
        <f>E25*D28</f>
        <v>1.1700000000000002</v>
      </c>
      <c r="F28" s="184"/>
      <c r="G28" s="185"/>
      <c r="H28" s="184"/>
      <c r="I28" s="186">
        <f t="shared" si="5"/>
        <v>0</v>
      </c>
      <c r="J28" s="186">
        <f t="shared" si="4"/>
        <v>0</v>
      </c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</row>
    <row r="29" spans="1:22" ht="15.75" customHeight="1">
      <c r="A29" s="174"/>
      <c r="B29" s="181" t="s">
        <v>99</v>
      </c>
      <c r="C29" s="182" t="s">
        <v>100</v>
      </c>
      <c r="D29" s="182">
        <f>0.2*0.2</f>
        <v>4.0000000000000008E-2</v>
      </c>
      <c r="E29" s="183">
        <f>E25*D29</f>
        <v>0.15600000000000003</v>
      </c>
      <c r="F29" s="184"/>
      <c r="G29" s="185"/>
      <c r="H29" s="184"/>
      <c r="I29" s="186">
        <f t="shared" si="5"/>
        <v>0</v>
      </c>
      <c r="J29" s="186">
        <f t="shared" si="4"/>
        <v>0</v>
      </c>
    </row>
    <row r="30" spans="1:22" ht="15.75" customHeight="1">
      <c r="A30" s="174"/>
      <c r="B30" s="181" t="s">
        <v>101</v>
      </c>
      <c r="C30" s="182" t="s">
        <v>21</v>
      </c>
      <c r="D30" s="183"/>
      <c r="E30" s="183">
        <f>ROUNDUP(E25/3,0)</f>
        <v>2</v>
      </c>
      <c r="F30" s="184"/>
      <c r="G30" s="185"/>
      <c r="H30" s="184"/>
      <c r="I30" s="186">
        <f t="shared" si="5"/>
        <v>0</v>
      </c>
      <c r="J30" s="186">
        <f t="shared" si="4"/>
        <v>0</v>
      </c>
    </row>
    <row r="31" spans="1:22" ht="15.75" customHeight="1">
      <c r="A31" s="174"/>
      <c r="B31" s="175" t="s">
        <v>105</v>
      </c>
      <c r="C31" s="176" t="s">
        <v>100</v>
      </c>
      <c r="D31" s="177"/>
      <c r="E31" s="177">
        <f>3.2+6.8</f>
        <v>10</v>
      </c>
      <c r="F31" s="178"/>
      <c r="G31" s="169">
        <f>E31*F31</f>
        <v>0</v>
      </c>
      <c r="H31" s="179"/>
      <c r="I31" s="180"/>
      <c r="J31" s="169">
        <f t="shared" si="4"/>
        <v>0</v>
      </c>
    </row>
    <row r="32" spans="1:22" ht="15.75" customHeight="1">
      <c r="A32" s="174"/>
      <c r="B32" s="181" t="s">
        <v>104</v>
      </c>
      <c r="C32" s="182" t="s">
        <v>56</v>
      </c>
      <c r="D32" s="183">
        <f>0.4*0.15</f>
        <v>0.06</v>
      </c>
      <c r="E32" s="183">
        <f>E31*D32</f>
        <v>0.6</v>
      </c>
      <c r="F32" s="184"/>
      <c r="G32" s="185"/>
      <c r="H32" s="184"/>
      <c r="I32" s="186">
        <f t="shared" ref="I32:I36" si="6">ROUND(H32*E32,2)</f>
        <v>0</v>
      </c>
      <c r="J32" s="186">
        <f t="shared" si="4"/>
        <v>0</v>
      </c>
    </row>
    <row r="33" spans="1:22" ht="15.75" customHeight="1">
      <c r="A33" s="174"/>
      <c r="B33" s="181" t="s">
        <v>97</v>
      </c>
      <c r="C33" s="182" t="s">
        <v>50</v>
      </c>
      <c r="D33" s="183">
        <f>0.4*3</f>
        <v>1.2000000000000002</v>
      </c>
      <c r="E33" s="183">
        <f>E31*D33</f>
        <v>12.000000000000002</v>
      </c>
      <c r="F33" s="184"/>
      <c r="G33" s="185"/>
      <c r="H33" s="184"/>
      <c r="I33" s="186">
        <f t="shared" si="6"/>
        <v>0</v>
      </c>
      <c r="J33" s="186">
        <f t="shared" si="4"/>
        <v>0</v>
      </c>
    </row>
    <row r="34" spans="1:22" ht="15.75" customHeight="1">
      <c r="A34" s="187"/>
      <c r="B34" s="181" t="s">
        <v>98</v>
      </c>
      <c r="C34" s="182" t="s">
        <v>50</v>
      </c>
      <c r="D34" s="183">
        <f>0.4*1.5</f>
        <v>0.60000000000000009</v>
      </c>
      <c r="E34" s="183">
        <f>E31*D34</f>
        <v>6.0000000000000009</v>
      </c>
      <c r="F34" s="184"/>
      <c r="G34" s="185"/>
      <c r="H34" s="184"/>
      <c r="I34" s="186">
        <f t="shared" si="6"/>
        <v>0</v>
      </c>
      <c r="J34" s="186">
        <f t="shared" si="4"/>
        <v>0</v>
      </c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</row>
    <row r="35" spans="1:22" ht="15.75" customHeight="1">
      <c r="A35" s="174"/>
      <c r="B35" s="181" t="s">
        <v>99</v>
      </c>
      <c r="C35" s="182" t="s">
        <v>100</v>
      </c>
      <c r="D35" s="182">
        <f>0.4*0.2</f>
        <v>8.0000000000000016E-2</v>
      </c>
      <c r="E35" s="183">
        <f>E31*D35</f>
        <v>0.80000000000000016</v>
      </c>
      <c r="F35" s="184"/>
      <c r="G35" s="185"/>
      <c r="H35" s="184"/>
      <c r="I35" s="186">
        <f t="shared" si="6"/>
        <v>0</v>
      </c>
      <c r="J35" s="186">
        <f t="shared" si="4"/>
        <v>0</v>
      </c>
    </row>
    <row r="36" spans="1:22" ht="15.75" customHeight="1">
      <c r="A36" s="174"/>
      <c r="B36" s="181" t="s">
        <v>101</v>
      </c>
      <c r="C36" s="182" t="s">
        <v>21</v>
      </c>
      <c r="D36" s="183"/>
      <c r="E36" s="183">
        <f>ROUNDUP(E31/3,0)</f>
        <v>4</v>
      </c>
      <c r="F36" s="184"/>
      <c r="G36" s="185"/>
      <c r="H36" s="184"/>
      <c r="I36" s="186">
        <f t="shared" si="6"/>
        <v>0</v>
      </c>
      <c r="J36" s="186">
        <f t="shared" si="4"/>
        <v>0</v>
      </c>
    </row>
    <row r="37" spans="1:22" ht="15.75" customHeight="1">
      <c r="A37" s="187"/>
      <c r="B37" s="175" t="s">
        <v>106</v>
      </c>
      <c r="C37" s="176" t="s">
        <v>41</v>
      </c>
      <c r="D37" s="177"/>
      <c r="E37" s="177">
        <f>E17</f>
        <v>47.125</v>
      </c>
      <c r="F37" s="178"/>
      <c r="G37" s="169">
        <f>E37*F37</f>
        <v>0</v>
      </c>
      <c r="H37" s="179"/>
      <c r="I37" s="180"/>
      <c r="J37" s="169">
        <f t="shared" si="4"/>
        <v>0</v>
      </c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</row>
    <row r="38" spans="1:22" ht="15.75" customHeight="1">
      <c r="A38" s="174"/>
      <c r="B38" s="181" t="s">
        <v>104</v>
      </c>
      <c r="C38" s="182" t="s">
        <v>56</v>
      </c>
      <c r="D38" s="183">
        <v>0.2</v>
      </c>
      <c r="E38" s="183">
        <f>E37*D38</f>
        <v>9.4250000000000007</v>
      </c>
      <c r="F38" s="184"/>
      <c r="G38" s="185"/>
      <c r="H38" s="184"/>
      <c r="I38" s="186">
        <f t="shared" ref="I38:I39" si="7">ROUND(H38*E38,2)</f>
        <v>0</v>
      </c>
      <c r="J38" s="186">
        <f t="shared" si="4"/>
        <v>0</v>
      </c>
    </row>
    <row r="39" spans="1:22" ht="15.75" customHeight="1">
      <c r="A39" s="174"/>
      <c r="B39" s="188" t="s">
        <v>107</v>
      </c>
      <c r="C39" s="182" t="s">
        <v>56</v>
      </c>
      <c r="D39" s="183">
        <v>0.3</v>
      </c>
      <c r="E39" s="183">
        <f>E37*D39</f>
        <v>14.137499999999999</v>
      </c>
      <c r="F39" s="184"/>
      <c r="G39" s="185"/>
      <c r="H39" s="184"/>
      <c r="I39" s="186">
        <f t="shared" si="7"/>
        <v>0</v>
      </c>
      <c r="J39" s="186">
        <f t="shared" si="4"/>
        <v>0</v>
      </c>
    </row>
    <row r="40" spans="1:22" ht="15.75" customHeight="1">
      <c r="A40" s="187"/>
      <c r="B40" s="175" t="s">
        <v>108</v>
      </c>
      <c r="C40" s="176" t="s">
        <v>100</v>
      </c>
      <c r="D40" s="177"/>
      <c r="E40" s="177">
        <f>E25</f>
        <v>3.9</v>
      </c>
      <c r="F40" s="178"/>
      <c r="G40" s="169">
        <f>E40*F40</f>
        <v>0</v>
      </c>
      <c r="H40" s="179"/>
      <c r="I40" s="180"/>
      <c r="J40" s="169">
        <f t="shared" si="4"/>
        <v>0</v>
      </c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</row>
    <row r="41" spans="1:22" ht="15.75" customHeight="1">
      <c r="A41" s="174"/>
      <c r="B41" s="181" t="s">
        <v>104</v>
      </c>
      <c r="C41" s="182" t="s">
        <v>56</v>
      </c>
      <c r="D41" s="183">
        <f>0.2*0.15</f>
        <v>0.03</v>
      </c>
      <c r="E41" s="183">
        <f>E40*D41</f>
        <v>0.11699999999999999</v>
      </c>
      <c r="F41" s="184"/>
      <c r="G41" s="185"/>
      <c r="H41" s="184"/>
      <c r="I41" s="186">
        <f t="shared" ref="I41:I42" si="8">ROUND(H41*E41,2)</f>
        <v>0</v>
      </c>
      <c r="J41" s="186">
        <f t="shared" si="4"/>
        <v>0</v>
      </c>
    </row>
    <row r="42" spans="1:22" ht="15.75" customHeight="1">
      <c r="A42" s="174"/>
      <c r="B42" s="188" t="s">
        <v>107</v>
      </c>
      <c r="C42" s="182" t="s">
        <v>56</v>
      </c>
      <c r="D42" s="183">
        <f>0.2*0.3</f>
        <v>0.06</v>
      </c>
      <c r="E42" s="183">
        <f>E40*D42</f>
        <v>0.23399999999999999</v>
      </c>
      <c r="F42" s="184"/>
      <c r="G42" s="185"/>
      <c r="H42" s="184"/>
      <c r="I42" s="186">
        <f t="shared" si="8"/>
        <v>0</v>
      </c>
      <c r="J42" s="186">
        <f t="shared" si="4"/>
        <v>0</v>
      </c>
    </row>
    <row r="43" spans="1:22" ht="15.75" customHeight="1">
      <c r="A43" s="187"/>
      <c r="B43" s="175" t="s">
        <v>109</v>
      </c>
      <c r="C43" s="176" t="s">
        <v>100</v>
      </c>
      <c r="D43" s="177"/>
      <c r="E43" s="177">
        <f>E31</f>
        <v>10</v>
      </c>
      <c r="F43" s="178"/>
      <c r="G43" s="169">
        <f>E43*F43</f>
        <v>0</v>
      </c>
      <c r="H43" s="179"/>
      <c r="I43" s="180"/>
      <c r="J43" s="169">
        <f t="shared" si="4"/>
        <v>0</v>
      </c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</row>
    <row r="44" spans="1:22" ht="15.75" customHeight="1">
      <c r="A44" s="174"/>
      <c r="B44" s="181" t="s">
        <v>104</v>
      </c>
      <c r="C44" s="182" t="s">
        <v>56</v>
      </c>
      <c r="D44" s="183">
        <f>0.4*0.15</f>
        <v>0.06</v>
      </c>
      <c r="E44" s="183">
        <f>E43*D44</f>
        <v>0.6</v>
      </c>
      <c r="F44" s="184"/>
      <c r="G44" s="185"/>
      <c r="H44" s="184"/>
      <c r="I44" s="186">
        <f t="shared" ref="I44:I45" si="9">ROUND(H44*E44,2)</f>
        <v>0</v>
      </c>
      <c r="J44" s="186">
        <f t="shared" si="4"/>
        <v>0</v>
      </c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</row>
    <row r="45" spans="1:22" ht="15.75" customHeight="1">
      <c r="A45" s="174"/>
      <c r="B45" s="188" t="s">
        <v>107</v>
      </c>
      <c r="C45" s="182" t="s">
        <v>56</v>
      </c>
      <c r="D45" s="183">
        <f>0.4*0.3</f>
        <v>0.12</v>
      </c>
      <c r="E45" s="183">
        <f>E43*D45</f>
        <v>1.2</v>
      </c>
      <c r="F45" s="184"/>
      <c r="G45" s="185"/>
      <c r="H45" s="184"/>
      <c r="I45" s="186">
        <f t="shared" si="9"/>
        <v>0</v>
      </c>
      <c r="J45" s="186">
        <f t="shared" si="4"/>
        <v>0</v>
      </c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</row>
    <row r="46" spans="1:22" ht="15.75" customHeight="1">
      <c r="A46" s="174"/>
      <c r="B46" s="188"/>
      <c r="C46" s="182"/>
      <c r="D46" s="183"/>
      <c r="E46" s="183"/>
      <c r="F46" s="184"/>
      <c r="G46" s="185"/>
      <c r="H46" s="184"/>
      <c r="I46" s="186"/>
      <c r="J46" s="186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</row>
    <row r="47" spans="1:22" ht="15" customHeight="1">
      <c r="A47" s="240" t="s">
        <v>110</v>
      </c>
      <c r="B47" s="241"/>
      <c r="C47" s="241"/>
      <c r="D47" s="241"/>
      <c r="E47" s="241"/>
      <c r="F47" s="241"/>
      <c r="G47" s="241"/>
      <c r="H47" s="241"/>
      <c r="I47" s="241"/>
      <c r="J47" s="235"/>
    </row>
    <row r="48" spans="1:22" ht="15" customHeight="1">
      <c r="A48" s="166"/>
      <c r="B48" s="166" t="s">
        <v>12</v>
      </c>
      <c r="C48" s="166"/>
      <c r="D48" s="166"/>
      <c r="E48" s="167"/>
      <c r="F48" s="168"/>
      <c r="G48" s="169"/>
      <c r="H48" s="168"/>
      <c r="I48" s="170"/>
      <c r="J48" s="169">
        <f t="shared" ref="J48:J54" si="10">G48+I48</f>
        <v>0</v>
      </c>
    </row>
    <row r="49" spans="1:22" ht="15" customHeight="1">
      <c r="A49" s="31"/>
      <c r="B49" s="171" t="s">
        <v>91</v>
      </c>
      <c r="C49" s="166" t="s">
        <v>17</v>
      </c>
      <c r="D49" s="166"/>
      <c r="E49" s="167">
        <v>44.274000000000001</v>
      </c>
      <c r="F49" s="168"/>
      <c r="G49" s="169"/>
      <c r="H49" s="168"/>
      <c r="I49" s="170"/>
      <c r="J49" s="169">
        <f t="shared" si="10"/>
        <v>0</v>
      </c>
    </row>
    <row r="50" spans="1:22" ht="15" customHeight="1">
      <c r="A50" s="31"/>
      <c r="B50" s="171" t="s">
        <v>92</v>
      </c>
      <c r="C50" s="166" t="s">
        <v>24</v>
      </c>
      <c r="D50" s="166"/>
      <c r="E50" s="167"/>
      <c r="F50" s="168"/>
      <c r="G50" s="169"/>
      <c r="H50" s="168"/>
      <c r="I50" s="170"/>
      <c r="J50" s="169">
        <f t="shared" si="10"/>
        <v>0</v>
      </c>
    </row>
    <row r="51" spans="1:22" ht="15" customHeight="1">
      <c r="A51" s="31"/>
      <c r="B51" s="171" t="s">
        <v>93</v>
      </c>
      <c r="C51" s="166" t="s">
        <v>24</v>
      </c>
      <c r="D51" s="166"/>
      <c r="E51" s="167"/>
      <c r="F51" s="168"/>
      <c r="G51" s="169"/>
      <c r="H51" s="168"/>
      <c r="I51" s="170"/>
      <c r="J51" s="169">
        <f t="shared" si="10"/>
        <v>0</v>
      </c>
    </row>
    <row r="52" spans="1:22" ht="15" customHeight="1">
      <c r="A52" s="31"/>
      <c r="B52" s="171" t="s">
        <v>19</v>
      </c>
      <c r="C52" s="166" t="s">
        <v>17</v>
      </c>
      <c r="D52" s="166"/>
      <c r="E52" s="167">
        <v>2</v>
      </c>
      <c r="F52" s="168"/>
      <c r="G52" s="169"/>
      <c r="H52" s="168"/>
      <c r="I52" s="170"/>
      <c r="J52" s="169">
        <f t="shared" si="10"/>
        <v>0</v>
      </c>
    </row>
    <row r="53" spans="1:22" ht="15" customHeight="1">
      <c r="A53" s="31"/>
      <c r="B53" s="171"/>
      <c r="C53" s="166"/>
      <c r="D53" s="166"/>
      <c r="E53" s="167"/>
      <c r="F53" s="168"/>
      <c r="G53" s="169"/>
      <c r="H53" s="168"/>
      <c r="I53" s="170"/>
      <c r="J53" s="169">
        <f t="shared" si="10"/>
        <v>0</v>
      </c>
    </row>
    <row r="54" spans="1:22" ht="15" customHeight="1">
      <c r="A54" s="31"/>
      <c r="B54" s="171"/>
      <c r="C54" s="166"/>
      <c r="D54" s="166"/>
      <c r="E54" s="167"/>
      <c r="F54" s="168"/>
      <c r="G54" s="169"/>
      <c r="H54" s="168"/>
      <c r="I54" s="170"/>
      <c r="J54" s="169">
        <f t="shared" si="10"/>
        <v>0</v>
      </c>
    </row>
    <row r="55" spans="1:22" ht="15.75" customHeight="1">
      <c r="A55" s="172"/>
      <c r="B55" s="173" t="s">
        <v>94</v>
      </c>
      <c r="C55" s="164"/>
      <c r="D55" s="164"/>
      <c r="E55" s="164"/>
      <c r="F55" s="165"/>
      <c r="G55" s="169"/>
      <c r="H55" s="165"/>
      <c r="I55" s="165"/>
      <c r="J55" s="169"/>
    </row>
    <row r="56" spans="1:22" ht="15.75" customHeight="1">
      <c r="A56" s="174"/>
      <c r="B56" s="175" t="s">
        <v>95</v>
      </c>
      <c r="C56" s="176" t="s">
        <v>41</v>
      </c>
      <c r="D56" s="177"/>
      <c r="E56" s="177">
        <f>E52+E49</f>
        <v>46.274000000000001</v>
      </c>
      <c r="F56" s="178"/>
      <c r="G56" s="169"/>
      <c r="H56" s="179"/>
      <c r="I56" s="180"/>
      <c r="J56" s="169">
        <f t="shared" ref="J56:J62" si="11">G56+I56</f>
        <v>0</v>
      </c>
    </row>
    <row r="57" spans="1:22" ht="15.75" customHeight="1">
      <c r="A57" s="174"/>
      <c r="B57" s="181" t="s">
        <v>96</v>
      </c>
      <c r="C57" s="182" t="s">
        <v>50</v>
      </c>
      <c r="D57" s="183">
        <v>0.4</v>
      </c>
      <c r="E57" s="183">
        <f>E56*D57</f>
        <v>18.509600000000002</v>
      </c>
      <c r="F57" s="184"/>
      <c r="G57" s="185"/>
      <c r="H57" s="184"/>
      <c r="I57" s="186">
        <f t="shared" ref="I57:I62" si="12">ROUND(H57*E57,2)</f>
        <v>0</v>
      </c>
      <c r="J57" s="186">
        <f t="shared" si="11"/>
        <v>0</v>
      </c>
    </row>
    <row r="58" spans="1:22" ht="15.75" customHeight="1">
      <c r="A58" s="174"/>
      <c r="B58" s="181" t="s">
        <v>97</v>
      </c>
      <c r="C58" s="182" t="s">
        <v>50</v>
      </c>
      <c r="D58" s="183">
        <v>3</v>
      </c>
      <c r="E58" s="183">
        <f>E56*D58</f>
        <v>138.822</v>
      </c>
      <c r="F58" s="184"/>
      <c r="G58" s="185"/>
      <c r="H58" s="184"/>
      <c r="I58" s="186">
        <f t="shared" si="12"/>
        <v>0</v>
      </c>
      <c r="J58" s="186">
        <f t="shared" si="11"/>
        <v>0</v>
      </c>
    </row>
    <row r="59" spans="1:22" ht="15.75" customHeight="1">
      <c r="A59" s="187"/>
      <c r="B59" s="181" t="s">
        <v>98</v>
      </c>
      <c r="C59" s="182" t="s">
        <v>50</v>
      </c>
      <c r="D59" s="183">
        <v>1.5</v>
      </c>
      <c r="E59" s="183">
        <f>E56*D59</f>
        <v>69.411000000000001</v>
      </c>
      <c r="F59" s="184"/>
      <c r="G59" s="185"/>
      <c r="H59" s="184"/>
      <c r="I59" s="186">
        <f t="shared" si="12"/>
        <v>0</v>
      </c>
      <c r="J59" s="186">
        <f t="shared" si="11"/>
        <v>0</v>
      </c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</row>
    <row r="60" spans="1:22" ht="15.75" customHeight="1">
      <c r="A60" s="174"/>
      <c r="B60" s="181" t="s">
        <v>99</v>
      </c>
      <c r="C60" s="182" t="s">
        <v>100</v>
      </c>
      <c r="D60" s="182">
        <f>0.2</f>
        <v>0.2</v>
      </c>
      <c r="E60" s="183">
        <f>E56*D60</f>
        <v>9.2548000000000012</v>
      </c>
      <c r="F60" s="184"/>
      <c r="G60" s="185"/>
      <c r="H60" s="184"/>
      <c r="I60" s="186">
        <f t="shared" si="12"/>
        <v>0</v>
      </c>
      <c r="J60" s="186">
        <f t="shared" si="11"/>
        <v>0</v>
      </c>
    </row>
    <row r="61" spans="1:22" ht="15.75" customHeight="1">
      <c r="A61" s="174"/>
      <c r="B61" s="181" t="s">
        <v>101</v>
      </c>
      <c r="C61" s="182" t="s">
        <v>100</v>
      </c>
      <c r="D61" s="183"/>
      <c r="E61" s="183"/>
      <c r="F61" s="184"/>
      <c r="G61" s="185"/>
      <c r="H61" s="184"/>
      <c r="I61" s="186">
        <f t="shared" si="12"/>
        <v>0</v>
      </c>
      <c r="J61" s="186">
        <f t="shared" si="11"/>
        <v>0</v>
      </c>
    </row>
    <row r="62" spans="1:22" ht="15.75" customHeight="1">
      <c r="A62" s="174"/>
      <c r="B62" s="181" t="s">
        <v>102</v>
      </c>
      <c r="C62" s="182" t="s">
        <v>17</v>
      </c>
      <c r="D62" s="183">
        <v>1.1000000000000001</v>
      </c>
      <c r="E62" s="183">
        <f>E56*D62</f>
        <v>50.901400000000002</v>
      </c>
      <c r="F62" s="184"/>
      <c r="G62" s="185"/>
      <c r="H62" s="184"/>
      <c r="I62" s="186">
        <f t="shared" si="12"/>
        <v>0</v>
      </c>
      <c r="J62" s="186">
        <f t="shared" si="11"/>
        <v>0</v>
      </c>
    </row>
    <row r="63" spans="1:22" ht="15.75" customHeight="1">
      <c r="A63" s="174"/>
      <c r="B63" s="181"/>
      <c r="C63" s="182"/>
      <c r="D63" s="183"/>
      <c r="E63" s="183"/>
      <c r="F63" s="184"/>
      <c r="G63" s="185"/>
      <c r="H63" s="184"/>
      <c r="I63" s="186"/>
      <c r="J63" s="186"/>
    </row>
    <row r="64" spans="1:22" ht="15.75" customHeight="1">
      <c r="A64" s="174"/>
      <c r="B64" s="175" t="s">
        <v>103</v>
      </c>
      <c r="C64" s="176" t="s">
        <v>100</v>
      </c>
      <c r="D64" s="177"/>
      <c r="E64" s="177">
        <v>0</v>
      </c>
      <c r="F64" s="178"/>
      <c r="G64" s="169">
        <f>E64*F64</f>
        <v>0</v>
      </c>
      <c r="H64" s="179"/>
      <c r="I64" s="180"/>
      <c r="J64" s="169">
        <f t="shared" ref="J64:J84" si="13">G64+I64</f>
        <v>0</v>
      </c>
    </row>
    <row r="65" spans="1:22" ht="15.75" customHeight="1">
      <c r="A65" s="174"/>
      <c r="B65" s="181" t="s">
        <v>104</v>
      </c>
      <c r="C65" s="182" t="s">
        <v>56</v>
      </c>
      <c r="D65" s="183">
        <f>0.2*0.15</f>
        <v>0.03</v>
      </c>
      <c r="E65" s="183">
        <f>E64*D65</f>
        <v>0</v>
      </c>
      <c r="F65" s="184"/>
      <c r="G65" s="185"/>
      <c r="H65" s="184"/>
      <c r="I65" s="186">
        <f t="shared" ref="I65:I69" si="14">ROUND(H65*E65,2)</f>
        <v>0</v>
      </c>
      <c r="J65" s="186">
        <f t="shared" si="13"/>
        <v>0</v>
      </c>
    </row>
    <row r="66" spans="1:22" ht="15.75" customHeight="1">
      <c r="A66" s="174"/>
      <c r="B66" s="181" t="s">
        <v>97</v>
      </c>
      <c r="C66" s="182" t="s">
        <v>50</v>
      </c>
      <c r="D66" s="183">
        <f>0.2*3</f>
        <v>0.60000000000000009</v>
      </c>
      <c r="E66" s="183">
        <f>E64*D66</f>
        <v>0</v>
      </c>
      <c r="F66" s="184"/>
      <c r="G66" s="185"/>
      <c r="H66" s="184"/>
      <c r="I66" s="186">
        <f t="shared" si="14"/>
        <v>0</v>
      </c>
      <c r="J66" s="186">
        <f t="shared" si="13"/>
        <v>0</v>
      </c>
    </row>
    <row r="67" spans="1:22" ht="15.75" customHeight="1">
      <c r="A67" s="187"/>
      <c r="B67" s="181" t="s">
        <v>98</v>
      </c>
      <c r="C67" s="182" t="s">
        <v>50</v>
      </c>
      <c r="D67" s="183">
        <f>0.2*1.5</f>
        <v>0.30000000000000004</v>
      </c>
      <c r="E67" s="183">
        <f>E64*D67</f>
        <v>0</v>
      </c>
      <c r="F67" s="184"/>
      <c r="G67" s="185"/>
      <c r="H67" s="184"/>
      <c r="I67" s="186">
        <f t="shared" si="14"/>
        <v>0</v>
      </c>
      <c r="J67" s="186">
        <f t="shared" si="13"/>
        <v>0</v>
      </c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</row>
    <row r="68" spans="1:22" ht="15.75" customHeight="1">
      <c r="A68" s="174"/>
      <c r="B68" s="181" t="s">
        <v>99</v>
      </c>
      <c r="C68" s="182" t="s">
        <v>100</v>
      </c>
      <c r="D68" s="182">
        <f>0.2*0.2</f>
        <v>4.0000000000000008E-2</v>
      </c>
      <c r="E68" s="183">
        <f>E64*D68</f>
        <v>0</v>
      </c>
      <c r="F68" s="184"/>
      <c r="G68" s="185"/>
      <c r="H68" s="184"/>
      <c r="I68" s="186">
        <f t="shared" si="14"/>
        <v>0</v>
      </c>
      <c r="J68" s="186">
        <f t="shared" si="13"/>
        <v>0</v>
      </c>
    </row>
    <row r="69" spans="1:22" ht="15.75" customHeight="1">
      <c r="A69" s="174"/>
      <c r="B69" s="181" t="s">
        <v>101</v>
      </c>
      <c r="C69" s="182" t="s">
        <v>21</v>
      </c>
      <c r="D69" s="183"/>
      <c r="E69" s="183">
        <f>ROUNDUP(E64/3,0)</f>
        <v>0</v>
      </c>
      <c r="F69" s="184"/>
      <c r="G69" s="185"/>
      <c r="H69" s="184"/>
      <c r="I69" s="186">
        <f t="shared" si="14"/>
        <v>0</v>
      </c>
      <c r="J69" s="186">
        <f t="shared" si="13"/>
        <v>0</v>
      </c>
    </row>
    <row r="70" spans="1:22" ht="15.75" customHeight="1">
      <c r="A70" s="174"/>
      <c r="B70" s="175" t="s">
        <v>105</v>
      </c>
      <c r="C70" s="176" t="s">
        <v>100</v>
      </c>
      <c r="D70" s="177"/>
      <c r="E70" s="177">
        <v>3.2</v>
      </c>
      <c r="F70" s="178"/>
      <c r="G70" s="169">
        <f>E70*F70</f>
        <v>0</v>
      </c>
      <c r="H70" s="179"/>
      <c r="I70" s="180"/>
      <c r="J70" s="169">
        <f t="shared" si="13"/>
        <v>0</v>
      </c>
    </row>
    <row r="71" spans="1:22" ht="15.75" customHeight="1">
      <c r="A71" s="174"/>
      <c r="B71" s="181" t="s">
        <v>104</v>
      </c>
      <c r="C71" s="182" t="s">
        <v>56</v>
      </c>
      <c r="D71" s="183">
        <f>0.4*0.15</f>
        <v>0.06</v>
      </c>
      <c r="E71" s="183">
        <f>E70*D71</f>
        <v>0.192</v>
      </c>
      <c r="F71" s="184"/>
      <c r="G71" s="185"/>
      <c r="H71" s="184"/>
      <c r="I71" s="186">
        <f t="shared" ref="I71:I75" si="15">ROUND(H71*E71,2)</f>
        <v>0</v>
      </c>
      <c r="J71" s="186">
        <f t="shared" si="13"/>
        <v>0</v>
      </c>
    </row>
    <row r="72" spans="1:22" ht="15.75" customHeight="1">
      <c r="A72" s="174"/>
      <c r="B72" s="181" t="s">
        <v>97</v>
      </c>
      <c r="C72" s="182" t="s">
        <v>50</v>
      </c>
      <c r="D72" s="183">
        <f>0.4*3</f>
        <v>1.2000000000000002</v>
      </c>
      <c r="E72" s="183">
        <f>E70*D72</f>
        <v>3.8400000000000007</v>
      </c>
      <c r="F72" s="184"/>
      <c r="G72" s="185"/>
      <c r="H72" s="184"/>
      <c r="I72" s="186">
        <f t="shared" si="15"/>
        <v>0</v>
      </c>
      <c r="J72" s="186">
        <f t="shared" si="13"/>
        <v>0</v>
      </c>
    </row>
    <row r="73" spans="1:22" ht="15.75" customHeight="1">
      <c r="A73" s="187"/>
      <c r="B73" s="181" t="s">
        <v>98</v>
      </c>
      <c r="C73" s="182" t="s">
        <v>50</v>
      </c>
      <c r="D73" s="183">
        <f>0.4*1.5</f>
        <v>0.60000000000000009</v>
      </c>
      <c r="E73" s="183">
        <f>E70*D73</f>
        <v>1.9200000000000004</v>
      </c>
      <c r="F73" s="184"/>
      <c r="G73" s="185"/>
      <c r="H73" s="184"/>
      <c r="I73" s="186">
        <f t="shared" si="15"/>
        <v>0</v>
      </c>
      <c r="J73" s="186">
        <f t="shared" si="13"/>
        <v>0</v>
      </c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</row>
    <row r="74" spans="1:22" ht="15.75" customHeight="1">
      <c r="A74" s="174"/>
      <c r="B74" s="181" t="s">
        <v>99</v>
      </c>
      <c r="C74" s="182" t="s">
        <v>100</v>
      </c>
      <c r="D74" s="182">
        <f>0.4*0.2</f>
        <v>8.0000000000000016E-2</v>
      </c>
      <c r="E74" s="183">
        <f>E70*D74</f>
        <v>0.25600000000000006</v>
      </c>
      <c r="F74" s="184"/>
      <c r="G74" s="185"/>
      <c r="H74" s="184"/>
      <c r="I74" s="186">
        <f t="shared" si="15"/>
        <v>0</v>
      </c>
      <c r="J74" s="186">
        <f t="shared" si="13"/>
        <v>0</v>
      </c>
    </row>
    <row r="75" spans="1:22" ht="15.75" customHeight="1">
      <c r="A75" s="174"/>
      <c r="B75" s="181" t="s">
        <v>101</v>
      </c>
      <c r="C75" s="182" t="s">
        <v>21</v>
      </c>
      <c r="D75" s="183"/>
      <c r="E75" s="183">
        <f>ROUNDUP(E70/3,0)</f>
        <v>2</v>
      </c>
      <c r="F75" s="184"/>
      <c r="G75" s="185"/>
      <c r="H75" s="184"/>
      <c r="I75" s="186">
        <f t="shared" si="15"/>
        <v>0</v>
      </c>
      <c r="J75" s="186">
        <f t="shared" si="13"/>
        <v>0</v>
      </c>
    </row>
    <row r="76" spans="1:22" ht="15.75" customHeight="1">
      <c r="A76" s="187"/>
      <c r="B76" s="175" t="s">
        <v>106</v>
      </c>
      <c r="C76" s="176" t="s">
        <v>41</v>
      </c>
      <c r="D76" s="177"/>
      <c r="E76" s="177">
        <f>E56</f>
        <v>46.274000000000001</v>
      </c>
      <c r="F76" s="178"/>
      <c r="G76" s="169">
        <f>E76*F76</f>
        <v>0</v>
      </c>
      <c r="H76" s="179"/>
      <c r="I76" s="180"/>
      <c r="J76" s="169">
        <f t="shared" si="13"/>
        <v>0</v>
      </c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</row>
    <row r="77" spans="1:22" ht="15.75" customHeight="1">
      <c r="A77" s="174"/>
      <c r="B77" s="181" t="s">
        <v>104</v>
      </c>
      <c r="C77" s="182" t="s">
        <v>56</v>
      </c>
      <c r="D77" s="183">
        <v>0.2</v>
      </c>
      <c r="E77" s="183">
        <f>E76*D77</f>
        <v>9.2548000000000012</v>
      </c>
      <c r="F77" s="184"/>
      <c r="G77" s="185"/>
      <c r="H77" s="184"/>
      <c r="I77" s="186">
        <f t="shared" ref="I77:I78" si="16">ROUND(H77*E77,2)</f>
        <v>0</v>
      </c>
      <c r="J77" s="186">
        <f t="shared" si="13"/>
        <v>0</v>
      </c>
    </row>
    <row r="78" spans="1:22" ht="15.75" customHeight="1">
      <c r="A78" s="174"/>
      <c r="B78" s="188" t="s">
        <v>107</v>
      </c>
      <c r="C78" s="182" t="s">
        <v>56</v>
      </c>
      <c r="D78" s="183">
        <v>0.3</v>
      </c>
      <c r="E78" s="183">
        <f>E76*D78</f>
        <v>13.882199999999999</v>
      </c>
      <c r="F78" s="184"/>
      <c r="G78" s="185"/>
      <c r="H78" s="184"/>
      <c r="I78" s="186">
        <f t="shared" si="16"/>
        <v>0</v>
      </c>
      <c r="J78" s="186">
        <f t="shared" si="13"/>
        <v>0</v>
      </c>
    </row>
    <row r="79" spans="1:22" ht="15.75" customHeight="1">
      <c r="A79" s="187"/>
      <c r="B79" s="175" t="s">
        <v>108</v>
      </c>
      <c r="C79" s="176" t="s">
        <v>100</v>
      </c>
      <c r="D79" s="177"/>
      <c r="E79" s="177">
        <f>E64</f>
        <v>0</v>
      </c>
      <c r="F79" s="178"/>
      <c r="G79" s="169">
        <f>E79*F79</f>
        <v>0</v>
      </c>
      <c r="H79" s="179"/>
      <c r="I79" s="180"/>
      <c r="J79" s="169">
        <f t="shared" si="13"/>
        <v>0</v>
      </c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</row>
    <row r="80" spans="1:22" ht="15.75" customHeight="1">
      <c r="A80" s="174"/>
      <c r="B80" s="181" t="s">
        <v>104</v>
      </c>
      <c r="C80" s="182" t="s">
        <v>56</v>
      </c>
      <c r="D80" s="183">
        <f>0.2*0.15</f>
        <v>0.03</v>
      </c>
      <c r="E80" s="183">
        <f>E79*D80</f>
        <v>0</v>
      </c>
      <c r="F80" s="184"/>
      <c r="G80" s="185"/>
      <c r="H80" s="184"/>
      <c r="I80" s="186">
        <f t="shared" ref="I80:I81" si="17">ROUND(H80*E80,2)</f>
        <v>0</v>
      </c>
      <c r="J80" s="186">
        <f t="shared" si="13"/>
        <v>0</v>
      </c>
    </row>
    <row r="81" spans="1:22" ht="15.75" customHeight="1">
      <c r="A81" s="174"/>
      <c r="B81" s="188" t="s">
        <v>107</v>
      </c>
      <c r="C81" s="182" t="s">
        <v>56</v>
      </c>
      <c r="D81" s="183">
        <f>0.2*0.3</f>
        <v>0.06</v>
      </c>
      <c r="E81" s="183">
        <f>E79*D81</f>
        <v>0</v>
      </c>
      <c r="F81" s="184"/>
      <c r="G81" s="185"/>
      <c r="H81" s="184"/>
      <c r="I81" s="186">
        <f t="shared" si="17"/>
        <v>0</v>
      </c>
      <c r="J81" s="186">
        <f t="shared" si="13"/>
        <v>0</v>
      </c>
    </row>
    <row r="82" spans="1:22" ht="15.75" customHeight="1">
      <c r="A82" s="187"/>
      <c r="B82" s="175" t="s">
        <v>109</v>
      </c>
      <c r="C82" s="176" t="s">
        <v>100</v>
      </c>
      <c r="D82" s="177"/>
      <c r="E82" s="177">
        <f>E70</f>
        <v>3.2</v>
      </c>
      <c r="F82" s="178"/>
      <c r="G82" s="169">
        <f>E82*F82</f>
        <v>0</v>
      </c>
      <c r="H82" s="179"/>
      <c r="I82" s="180"/>
      <c r="J82" s="169">
        <f t="shared" si="13"/>
        <v>0</v>
      </c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</row>
    <row r="83" spans="1:22" ht="15.75" customHeight="1">
      <c r="A83" s="174"/>
      <c r="B83" s="181" t="s">
        <v>104</v>
      </c>
      <c r="C83" s="182" t="s">
        <v>56</v>
      </c>
      <c r="D83" s="183">
        <f>0.4*0.15</f>
        <v>0.06</v>
      </c>
      <c r="E83" s="183">
        <f>E82*D83</f>
        <v>0.192</v>
      </c>
      <c r="F83" s="184"/>
      <c r="G83" s="185"/>
      <c r="H83" s="184"/>
      <c r="I83" s="186">
        <f t="shared" ref="I83:I84" si="18">ROUND(H83*E83,2)</f>
        <v>0</v>
      </c>
      <c r="J83" s="186">
        <f t="shared" si="13"/>
        <v>0</v>
      </c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</row>
    <row r="84" spans="1:22" ht="15.75" customHeight="1">
      <c r="A84" s="174"/>
      <c r="B84" s="188" t="s">
        <v>107</v>
      </c>
      <c r="C84" s="182" t="s">
        <v>56</v>
      </c>
      <c r="D84" s="183">
        <f>0.4*0.3</f>
        <v>0.12</v>
      </c>
      <c r="E84" s="183">
        <f>E82*D84</f>
        <v>0.38400000000000001</v>
      </c>
      <c r="F84" s="184"/>
      <c r="G84" s="185"/>
      <c r="H84" s="184"/>
      <c r="I84" s="186">
        <f t="shared" si="18"/>
        <v>0</v>
      </c>
      <c r="J84" s="186">
        <f t="shared" si="13"/>
        <v>0</v>
      </c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</row>
    <row r="85" spans="1:22" ht="15.75" customHeight="1">
      <c r="A85" s="174"/>
      <c r="B85" s="188"/>
      <c r="C85" s="182"/>
      <c r="D85" s="183"/>
      <c r="E85" s="183"/>
      <c r="F85" s="184"/>
      <c r="G85" s="185"/>
      <c r="H85" s="184"/>
      <c r="I85" s="186"/>
      <c r="J85" s="186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</row>
    <row r="86" spans="1:22" ht="15.75" customHeight="1">
      <c r="B86" s="189" t="s">
        <v>111</v>
      </c>
      <c r="C86" s="176" t="s">
        <v>17</v>
      </c>
      <c r="D86" s="177"/>
      <c r="E86" s="177">
        <f>E52</f>
        <v>2</v>
      </c>
      <c r="F86" s="184"/>
      <c r="G86" s="190">
        <f>E86*F86</f>
        <v>0</v>
      </c>
      <c r="H86" s="191"/>
      <c r="I86" s="181"/>
      <c r="J86" s="190">
        <f t="shared" ref="J86:J91" si="19">G86+I86</f>
        <v>0</v>
      </c>
    </row>
    <row r="87" spans="1:22" ht="15.75" customHeight="1">
      <c r="B87" s="181" t="s">
        <v>104</v>
      </c>
      <c r="C87" s="182" t="s">
        <v>56</v>
      </c>
      <c r="D87" s="183">
        <v>0.2</v>
      </c>
      <c r="E87" s="183">
        <f>D87*E86</f>
        <v>0.4</v>
      </c>
      <c r="F87" s="184"/>
      <c r="G87" s="185"/>
      <c r="H87" s="184"/>
      <c r="I87" s="186">
        <f t="shared" ref="I87:I91" si="20">ROUND(H87*E87,2)</f>
        <v>0</v>
      </c>
      <c r="J87" s="186">
        <f t="shared" si="19"/>
        <v>0</v>
      </c>
    </row>
    <row r="88" spans="1:22" ht="15.75" customHeight="1">
      <c r="B88" s="188" t="s">
        <v>112</v>
      </c>
      <c r="C88" s="182" t="s">
        <v>17</v>
      </c>
      <c r="D88" s="183">
        <v>1.1000000000000001</v>
      </c>
      <c r="E88" s="183">
        <f>D88*E86</f>
        <v>2.2000000000000002</v>
      </c>
      <c r="F88" s="184"/>
      <c r="G88" s="185"/>
      <c r="H88" s="184"/>
      <c r="I88" s="186">
        <f t="shared" si="20"/>
        <v>0</v>
      </c>
      <c r="J88" s="186">
        <f t="shared" si="19"/>
        <v>0</v>
      </c>
    </row>
    <row r="89" spans="1:22" ht="15.75" customHeight="1">
      <c r="B89" s="181" t="s">
        <v>68</v>
      </c>
      <c r="C89" s="182" t="s">
        <v>50</v>
      </c>
      <c r="D89" s="183">
        <v>8</v>
      </c>
      <c r="E89" s="183">
        <f>D89*E86</f>
        <v>16</v>
      </c>
      <c r="F89" s="192"/>
      <c r="G89" s="193"/>
      <c r="H89" s="184"/>
      <c r="I89" s="186">
        <f t="shared" si="20"/>
        <v>0</v>
      </c>
      <c r="J89" s="186">
        <f t="shared" si="19"/>
        <v>0</v>
      </c>
    </row>
    <row r="90" spans="1:22" ht="15.75" customHeight="1">
      <c r="B90" s="188" t="s">
        <v>113</v>
      </c>
      <c r="C90" s="182" t="s">
        <v>50</v>
      </c>
      <c r="D90" s="183">
        <v>0.35</v>
      </c>
      <c r="E90" s="183">
        <f>D90*E86</f>
        <v>0.7</v>
      </c>
      <c r="F90" s="192"/>
      <c r="G90" s="193"/>
      <c r="H90" s="184"/>
      <c r="I90" s="186">
        <f t="shared" si="20"/>
        <v>0</v>
      </c>
      <c r="J90" s="186">
        <f t="shared" si="19"/>
        <v>0</v>
      </c>
    </row>
    <row r="91" spans="1:22" ht="15.75" customHeight="1">
      <c r="B91" s="181" t="s">
        <v>114</v>
      </c>
      <c r="C91" s="182" t="s">
        <v>21</v>
      </c>
      <c r="D91" s="183"/>
      <c r="E91" s="183"/>
      <c r="F91" s="192"/>
      <c r="G91" s="193"/>
      <c r="H91" s="184"/>
      <c r="I91" s="186">
        <f t="shared" si="20"/>
        <v>0</v>
      </c>
      <c r="J91" s="186">
        <f t="shared" si="19"/>
        <v>0</v>
      </c>
    </row>
    <row r="92" spans="1:22" ht="15" customHeight="1">
      <c r="A92" s="240" t="s">
        <v>115</v>
      </c>
      <c r="B92" s="241"/>
      <c r="C92" s="241"/>
      <c r="D92" s="241"/>
      <c r="E92" s="241"/>
      <c r="F92" s="241"/>
      <c r="G92" s="241"/>
      <c r="H92" s="241"/>
      <c r="I92" s="241"/>
      <c r="J92" s="235"/>
    </row>
    <row r="93" spans="1:22" ht="15" customHeight="1">
      <c r="A93" s="166"/>
      <c r="B93" s="166" t="s">
        <v>12</v>
      </c>
      <c r="C93" s="166"/>
      <c r="D93" s="166"/>
      <c r="E93" s="167"/>
      <c r="F93" s="168"/>
      <c r="G93" s="169">
        <f t="shared" ref="G93:G99" si="21">E93*F93</f>
        <v>0</v>
      </c>
      <c r="H93" s="168"/>
      <c r="I93" s="170"/>
      <c r="J93" s="169">
        <f t="shared" ref="J93:J99" si="22">G93+I93</f>
        <v>0</v>
      </c>
    </row>
    <row r="94" spans="1:22" ht="15" customHeight="1">
      <c r="A94" s="31"/>
      <c r="B94" s="171" t="s">
        <v>91</v>
      </c>
      <c r="C94" s="166" t="s">
        <v>17</v>
      </c>
      <c r="D94" s="166"/>
      <c r="E94" s="167">
        <v>31.8</v>
      </c>
      <c r="F94" s="168"/>
      <c r="G94" s="169">
        <f t="shared" si="21"/>
        <v>0</v>
      </c>
      <c r="H94" s="168"/>
      <c r="I94" s="170"/>
      <c r="J94" s="169">
        <f t="shared" si="22"/>
        <v>0</v>
      </c>
    </row>
    <row r="95" spans="1:22" ht="15" customHeight="1">
      <c r="A95" s="31"/>
      <c r="B95" s="171" t="s">
        <v>92</v>
      </c>
      <c r="C95" s="166" t="s">
        <v>24</v>
      </c>
      <c r="D95" s="166"/>
      <c r="E95" s="167"/>
      <c r="F95" s="168"/>
      <c r="G95" s="169">
        <f t="shared" si="21"/>
        <v>0</v>
      </c>
      <c r="H95" s="168"/>
      <c r="I95" s="170"/>
      <c r="J95" s="169">
        <f t="shared" si="22"/>
        <v>0</v>
      </c>
    </row>
    <row r="96" spans="1:22" ht="15" customHeight="1">
      <c r="A96" s="31"/>
      <c r="B96" s="171" t="s">
        <v>93</v>
      </c>
      <c r="C96" s="166" t="s">
        <v>24</v>
      </c>
      <c r="D96" s="166"/>
      <c r="E96" s="167"/>
      <c r="F96" s="168"/>
      <c r="G96" s="169">
        <f t="shared" si="21"/>
        <v>0</v>
      </c>
      <c r="H96" s="168"/>
      <c r="I96" s="170"/>
      <c r="J96" s="169">
        <f t="shared" si="22"/>
        <v>0</v>
      </c>
    </row>
    <row r="97" spans="1:22" ht="15" customHeight="1">
      <c r="A97" s="31"/>
      <c r="B97" s="171" t="s">
        <v>19</v>
      </c>
      <c r="C97" s="166" t="s">
        <v>17</v>
      </c>
      <c r="D97" s="166"/>
      <c r="E97" s="167"/>
      <c r="F97" s="168"/>
      <c r="G97" s="169">
        <f t="shared" si="21"/>
        <v>0</v>
      </c>
      <c r="H97" s="168"/>
      <c r="I97" s="170"/>
      <c r="J97" s="169">
        <f t="shared" si="22"/>
        <v>0</v>
      </c>
    </row>
    <row r="98" spans="1:22" ht="15" customHeight="1">
      <c r="A98" s="31"/>
      <c r="B98" s="171" t="s">
        <v>116</v>
      </c>
      <c r="C98" s="166" t="s">
        <v>24</v>
      </c>
      <c r="D98" s="166"/>
      <c r="E98" s="167">
        <v>7</v>
      </c>
      <c r="F98" s="168"/>
      <c r="G98" s="169">
        <f t="shared" si="21"/>
        <v>0</v>
      </c>
      <c r="H98" s="168"/>
      <c r="I98" s="170"/>
      <c r="J98" s="169">
        <f t="shared" si="22"/>
        <v>0</v>
      </c>
    </row>
    <row r="99" spans="1:22" ht="15" customHeight="1">
      <c r="A99" s="31"/>
      <c r="B99" s="171"/>
      <c r="C99" s="166"/>
      <c r="D99" s="166"/>
      <c r="E99" s="167"/>
      <c r="F99" s="168"/>
      <c r="G99" s="169">
        <f t="shared" si="21"/>
        <v>0</v>
      </c>
      <c r="H99" s="168"/>
      <c r="I99" s="170"/>
      <c r="J99" s="169">
        <f t="shared" si="22"/>
        <v>0</v>
      </c>
    </row>
    <row r="100" spans="1:22" ht="15.75" customHeight="1">
      <c r="A100" s="172"/>
      <c r="B100" s="173" t="s">
        <v>94</v>
      </c>
      <c r="C100" s="164"/>
      <c r="D100" s="164"/>
      <c r="E100" s="164"/>
      <c r="F100" s="165"/>
      <c r="G100" s="169"/>
      <c r="H100" s="165"/>
      <c r="I100" s="165"/>
      <c r="J100" s="169"/>
    </row>
    <row r="101" spans="1:22" ht="15.75" customHeight="1">
      <c r="A101" s="174"/>
      <c r="B101" s="175" t="s">
        <v>95</v>
      </c>
      <c r="C101" s="176" t="s">
        <v>41</v>
      </c>
      <c r="D101" s="177"/>
      <c r="E101" s="177">
        <f>E97+E94</f>
        <v>31.8</v>
      </c>
      <c r="F101" s="178"/>
      <c r="G101" s="169">
        <f>E101*F101</f>
        <v>0</v>
      </c>
      <c r="H101" s="179"/>
      <c r="I101" s="180"/>
      <c r="J101" s="169">
        <f t="shared" ref="J101:J107" si="23">G101+I101</f>
        <v>0</v>
      </c>
    </row>
    <row r="102" spans="1:22" ht="15.75" customHeight="1">
      <c r="A102" s="174"/>
      <c r="B102" s="181" t="s">
        <v>96</v>
      </c>
      <c r="C102" s="182" t="s">
        <v>50</v>
      </c>
      <c r="D102" s="183">
        <v>0.4</v>
      </c>
      <c r="E102" s="183">
        <f>E101*D102</f>
        <v>12.72</v>
      </c>
      <c r="F102" s="184"/>
      <c r="G102" s="185"/>
      <c r="H102" s="184"/>
      <c r="I102" s="186">
        <f t="shared" ref="I102:I107" si="24">ROUND(H102*E102,2)</f>
        <v>0</v>
      </c>
      <c r="J102" s="186">
        <f t="shared" si="23"/>
        <v>0</v>
      </c>
    </row>
    <row r="103" spans="1:22" ht="15.75" customHeight="1">
      <c r="A103" s="174"/>
      <c r="B103" s="181" t="s">
        <v>97</v>
      </c>
      <c r="C103" s="182" t="s">
        <v>50</v>
      </c>
      <c r="D103" s="183">
        <v>3</v>
      </c>
      <c r="E103" s="183">
        <f>E101*D103</f>
        <v>95.4</v>
      </c>
      <c r="F103" s="184"/>
      <c r="G103" s="185"/>
      <c r="H103" s="184"/>
      <c r="I103" s="186">
        <f t="shared" si="24"/>
        <v>0</v>
      </c>
      <c r="J103" s="186">
        <f t="shared" si="23"/>
        <v>0</v>
      </c>
    </row>
    <row r="104" spans="1:22" ht="15.75" customHeight="1">
      <c r="A104" s="187"/>
      <c r="B104" s="181" t="s">
        <v>98</v>
      </c>
      <c r="C104" s="182" t="s">
        <v>50</v>
      </c>
      <c r="D104" s="183">
        <v>1.5</v>
      </c>
      <c r="E104" s="183">
        <f>E101*D104</f>
        <v>47.7</v>
      </c>
      <c r="F104" s="184"/>
      <c r="G104" s="185"/>
      <c r="H104" s="184"/>
      <c r="I104" s="186">
        <f t="shared" si="24"/>
        <v>0</v>
      </c>
      <c r="J104" s="186">
        <f t="shared" si="23"/>
        <v>0</v>
      </c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</row>
    <row r="105" spans="1:22" ht="15.75" customHeight="1">
      <c r="A105" s="174"/>
      <c r="B105" s="181" t="s">
        <v>99</v>
      </c>
      <c r="C105" s="182" t="s">
        <v>100</v>
      </c>
      <c r="D105" s="182">
        <f>0.2</f>
        <v>0.2</v>
      </c>
      <c r="E105" s="183">
        <f>E101*D105</f>
        <v>6.36</v>
      </c>
      <c r="F105" s="184"/>
      <c r="G105" s="185"/>
      <c r="H105" s="184"/>
      <c r="I105" s="186">
        <f t="shared" si="24"/>
        <v>0</v>
      </c>
      <c r="J105" s="186">
        <f t="shared" si="23"/>
        <v>0</v>
      </c>
    </row>
    <row r="106" spans="1:22" ht="15.75" customHeight="1">
      <c r="A106" s="174"/>
      <c r="B106" s="181" t="s">
        <v>101</v>
      </c>
      <c r="C106" s="182" t="s">
        <v>100</v>
      </c>
      <c r="D106" s="183"/>
      <c r="E106" s="183"/>
      <c r="F106" s="184"/>
      <c r="G106" s="185"/>
      <c r="H106" s="184"/>
      <c r="I106" s="186">
        <f t="shared" si="24"/>
        <v>0</v>
      </c>
      <c r="J106" s="186">
        <f t="shared" si="23"/>
        <v>0</v>
      </c>
    </row>
    <row r="107" spans="1:22" ht="15.75" customHeight="1">
      <c r="A107" s="174"/>
      <c r="B107" s="181" t="s">
        <v>102</v>
      </c>
      <c r="C107" s="182" t="s">
        <v>17</v>
      </c>
      <c r="D107" s="183">
        <v>1.1000000000000001</v>
      </c>
      <c r="E107" s="183">
        <f>E101*D107</f>
        <v>34.980000000000004</v>
      </c>
      <c r="F107" s="184"/>
      <c r="G107" s="185"/>
      <c r="H107" s="184"/>
      <c r="I107" s="186">
        <f t="shared" si="24"/>
        <v>0</v>
      </c>
      <c r="J107" s="186">
        <f t="shared" si="23"/>
        <v>0</v>
      </c>
    </row>
    <row r="108" spans="1:22" ht="15.75" customHeight="1">
      <c r="A108" s="174"/>
      <c r="B108" s="181"/>
      <c r="C108" s="182"/>
      <c r="D108" s="183"/>
      <c r="E108" s="183"/>
      <c r="F108" s="184"/>
      <c r="G108" s="185"/>
      <c r="H108" s="184"/>
      <c r="I108" s="186"/>
      <c r="J108" s="186"/>
    </row>
    <row r="109" spans="1:22" ht="15.75" customHeight="1">
      <c r="A109" s="174"/>
      <c r="B109" s="175" t="s">
        <v>103</v>
      </c>
      <c r="C109" s="176" t="s">
        <v>100</v>
      </c>
      <c r="D109" s="177"/>
      <c r="E109" s="177">
        <v>0</v>
      </c>
      <c r="F109" s="178"/>
      <c r="G109" s="169">
        <f>E109*F109</f>
        <v>0</v>
      </c>
      <c r="H109" s="179"/>
      <c r="I109" s="180"/>
      <c r="J109" s="169">
        <f t="shared" ref="J109:J129" si="25">G109+I109</f>
        <v>0</v>
      </c>
    </row>
    <row r="110" spans="1:22" ht="15.75" customHeight="1">
      <c r="A110" s="174"/>
      <c r="B110" s="181" t="s">
        <v>104</v>
      </c>
      <c r="C110" s="182" t="s">
        <v>56</v>
      </c>
      <c r="D110" s="183">
        <f>0.2*0.15</f>
        <v>0.03</v>
      </c>
      <c r="E110" s="183">
        <f>E109*D110</f>
        <v>0</v>
      </c>
      <c r="F110" s="184"/>
      <c r="G110" s="185"/>
      <c r="H110" s="184"/>
      <c r="I110" s="186">
        <f t="shared" ref="I110:I114" si="26">ROUND(H110*E110,2)</f>
        <v>0</v>
      </c>
      <c r="J110" s="186">
        <f t="shared" si="25"/>
        <v>0</v>
      </c>
    </row>
    <row r="111" spans="1:22" ht="15.75" customHeight="1">
      <c r="A111" s="174"/>
      <c r="B111" s="181" t="s">
        <v>97</v>
      </c>
      <c r="C111" s="182" t="s">
        <v>50</v>
      </c>
      <c r="D111" s="183">
        <f>0.2*3</f>
        <v>0.60000000000000009</v>
      </c>
      <c r="E111" s="183">
        <f>E109*D111</f>
        <v>0</v>
      </c>
      <c r="F111" s="184"/>
      <c r="G111" s="185"/>
      <c r="H111" s="184"/>
      <c r="I111" s="186">
        <f t="shared" si="26"/>
        <v>0</v>
      </c>
      <c r="J111" s="186">
        <f t="shared" si="25"/>
        <v>0</v>
      </c>
    </row>
    <row r="112" spans="1:22" ht="15.75" customHeight="1">
      <c r="A112" s="187"/>
      <c r="B112" s="181" t="s">
        <v>98</v>
      </c>
      <c r="C112" s="182" t="s">
        <v>50</v>
      </c>
      <c r="D112" s="183">
        <f>0.2*1.5</f>
        <v>0.30000000000000004</v>
      </c>
      <c r="E112" s="183">
        <f>E109*D112</f>
        <v>0</v>
      </c>
      <c r="F112" s="184"/>
      <c r="G112" s="185"/>
      <c r="H112" s="184"/>
      <c r="I112" s="186">
        <f t="shared" si="26"/>
        <v>0</v>
      </c>
      <c r="J112" s="186">
        <f t="shared" si="25"/>
        <v>0</v>
      </c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</row>
    <row r="113" spans="1:22" ht="15.75" customHeight="1">
      <c r="A113" s="174"/>
      <c r="B113" s="181" t="s">
        <v>99</v>
      </c>
      <c r="C113" s="182" t="s">
        <v>100</v>
      </c>
      <c r="D113" s="182">
        <f>0.2*0.2</f>
        <v>4.0000000000000008E-2</v>
      </c>
      <c r="E113" s="183">
        <f>E109*D113</f>
        <v>0</v>
      </c>
      <c r="F113" s="184"/>
      <c r="G113" s="185"/>
      <c r="H113" s="184"/>
      <c r="I113" s="186">
        <f t="shared" si="26"/>
        <v>0</v>
      </c>
      <c r="J113" s="186">
        <f t="shared" si="25"/>
        <v>0</v>
      </c>
    </row>
    <row r="114" spans="1:22" ht="15.75" customHeight="1">
      <c r="A114" s="174"/>
      <c r="B114" s="181" t="s">
        <v>101</v>
      </c>
      <c r="C114" s="182" t="s">
        <v>21</v>
      </c>
      <c r="D114" s="183"/>
      <c r="E114" s="183">
        <f>ROUNDUP(E109/3,0)</f>
        <v>0</v>
      </c>
      <c r="F114" s="184"/>
      <c r="G114" s="185"/>
      <c r="H114" s="184"/>
      <c r="I114" s="186">
        <f t="shared" si="26"/>
        <v>0</v>
      </c>
      <c r="J114" s="186">
        <f t="shared" si="25"/>
        <v>0</v>
      </c>
    </row>
    <row r="115" spans="1:22" ht="15.75" customHeight="1">
      <c r="A115" s="174"/>
      <c r="B115" s="175" t="s">
        <v>105</v>
      </c>
      <c r="C115" s="176" t="s">
        <v>100</v>
      </c>
      <c r="D115" s="177"/>
      <c r="E115" s="177"/>
      <c r="F115" s="178"/>
      <c r="G115" s="169">
        <f>E115*F115</f>
        <v>0</v>
      </c>
      <c r="H115" s="179"/>
      <c r="I115" s="180"/>
      <c r="J115" s="169">
        <f t="shared" si="25"/>
        <v>0</v>
      </c>
    </row>
    <row r="116" spans="1:22" ht="15.75" customHeight="1">
      <c r="A116" s="174"/>
      <c r="B116" s="181" t="s">
        <v>104</v>
      </c>
      <c r="C116" s="182" t="s">
        <v>56</v>
      </c>
      <c r="D116" s="183">
        <f>0.4*0.15</f>
        <v>0.06</v>
      </c>
      <c r="E116" s="183">
        <f>E115*D116</f>
        <v>0</v>
      </c>
      <c r="F116" s="184"/>
      <c r="G116" s="185"/>
      <c r="H116" s="184"/>
      <c r="I116" s="186">
        <f t="shared" ref="I116:I120" si="27">ROUND(H116*E116,2)</f>
        <v>0</v>
      </c>
      <c r="J116" s="186">
        <f t="shared" si="25"/>
        <v>0</v>
      </c>
    </row>
    <row r="117" spans="1:22" ht="15.75" customHeight="1">
      <c r="A117" s="174"/>
      <c r="B117" s="181" t="s">
        <v>97</v>
      </c>
      <c r="C117" s="182" t="s">
        <v>50</v>
      </c>
      <c r="D117" s="183">
        <f>0.4*3</f>
        <v>1.2000000000000002</v>
      </c>
      <c r="E117" s="183">
        <f>E115*D117</f>
        <v>0</v>
      </c>
      <c r="F117" s="184"/>
      <c r="G117" s="185"/>
      <c r="H117" s="184"/>
      <c r="I117" s="186">
        <f t="shared" si="27"/>
        <v>0</v>
      </c>
      <c r="J117" s="186">
        <f t="shared" si="25"/>
        <v>0</v>
      </c>
    </row>
    <row r="118" spans="1:22" ht="15.75" customHeight="1">
      <c r="A118" s="187"/>
      <c r="B118" s="181" t="s">
        <v>98</v>
      </c>
      <c r="C118" s="182" t="s">
        <v>50</v>
      </c>
      <c r="D118" s="183">
        <f>0.4*1.5</f>
        <v>0.60000000000000009</v>
      </c>
      <c r="E118" s="183">
        <f>E115*D118</f>
        <v>0</v>
      </c>
      <c r="F118" s="184"/>
      <c r="G118" s="185"/>
      <c r="H118" s="184"/>
      <c r="I118" s="186">
        <f t="shared" si="27"/>
        <v>0</v>
      </c>
      <c r="J118" s="186">
        <f t="shared" si="25"/>
        <v>0</v>
      </c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</row>
    <row r="119" spans="1:22" ht="15.75" customHeight="1">
      <c r="A119" s="174"/>
      <c r="B119" s="181" t="s">
        <v>99</v>
      </c>
      <c r="C119" s="182" t="s">
        <v>100</v>
      </c>
      <c r="D119" s="182">
        <f>0.4*0.2</f>
        <v>8.0000000000000016E-2</v>
      </c>
      <c r="E119" s="183">
        <f>E115*D119</f>
        <v>0</v>
      </c>
      <c r="F119" s="184"/>
      <c r="G119" s="185"/>
      <c r="H119" s="184"/>
      <c r="I119" s="186">
        <f t="shared" si="27"/>
        <v>0</v>
      </c>
      <c r="J119" s="186">
        <f t="shared" si="25"/>
        <v>0</v>
      </c>
    </row>
    <row r="120" spans="1:22" ht="15.75" customHeight="1">
      <c r="A120" s="174"/>
      <c r="B120" s="181" t="s">
        <v>101</v>
      </c>
      <c r="C120" s="182" t="s">
        <v>21</v>
      </c>
      <c r="D120" s="183"/>
      <c r="E120" s="183">
        <f>ROUNDUP(E115/3,0)</f>
        <v>0</v>
      </c>
      <c r="F120" s="184"/>
      <c r="G120" s="185"/>
      <c r="H120" s="184"/>
      <c r="I120" s="186">
        <f t="shared" si="27"/>
        <v>0</v>
      </c>
      <c r="J120" s="186">
        <f t="shared" si="25"/>
        <v>0</v>
      </c>
    </row>
    <row r="121" spans="1:22" ht="15.75" customHeight="1">
      <c r="A121" s="187"/>
      <c r="B121" s="175" t="s">
        <v>106</v>
      </c>
      <c r="C121" s="176" t="s">
        <v>41</v>
      </c>
      <c r="D121" s="177"/>
      <c r="E121" s="177">
        <f>E101</f>
        <v>31.8</v>
      </c>
      <c r="F121" s="178"/>
      <c r="G121" s="169">
        <f>E121*F121</f>
        <v>0</v>
      </c>
      <c r="H121" s="179"/>
      <c r="I121" s="180"/>
      <c r="J121" s="169">
        <f t="shared" si="25"/>
        <v>0</v>
      </c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</row>
    <row r="122" spans="1:22" ht="15.75" customHeight="1">
      <c r="A122" s="174"/>
      <c r="B122" s="181" t="s">
        <v>104</v>
      </c>
      <c r="C122" s="182" t="s">
        <v>56</v>
      </c>
      <c r="D122" s="183">
        <v>0.2</v>
      </c>
      <c r="E122" s="183">
        <f>E121*D122</f>
        <v>6.36</v>
      </c>
      <c r="F122" s="184"/>
      <c r="G122" s="185"/>
      <c r="H122" s="184"/>
      <c r="I122" s="186">
        <f t="shared" ref="I122:I123" si="28">ROUND(H122*E122,2)</f>
        <v>0</v>
      </c>
      <c r="J122" s="186">
        <f t="shared" si="25"/>
        <v>0</v>
      </c>
    </row>
    <row r="123" spans="1:22" ht="15.75" customHeight="1">
      <c r="A123" s="174"/>
      <c r="B123" s="188" t="s">
        <v>107</v>
      </c>
      <c r="C123" s="182" t="s">
        <v>56</v>
      </c>
      <c r="D123" s="183">
        <v>0.3</v>
      </c>
      <c r="E123" s="183">
        <f>E121*D123</f>
        <v>9.5399999999999991</v>
      </c>
      <c r="F123" s="184"/>
      <c r="G123" s="185"/>
      <c r="H123" s="184"/>
      <c r="I123" s="186">
        <f t="shared" si="28"/>
        <v>0</v>
      </c>
      <c r="J123" s="186">
        <f t="shared" si="25"/>
        <v>0</v>
      </c>
    </row>
    <row r="124" spans="1:22" ht="15.75" customHeight="1">
      <c r="A124" s="187"/>
      <c r="B124" s="175" t="s">
        <v>108</v>
      </c>
      <c r="C124" s="176" t="s">
        <v>100</v>
      </c>
      <c r="D124" s="177"/>
      <c r="E124" s="177">
        <f>E109</f>
        <v>0</v>
      </c>
      <c r="F124" s="178"/>
      <c r="G124" s="169">
        <f>E124*F124</f>
        <v>0</v>
      </c>
      <c r="H124" s="179"/>
      <c r="I124" s="180"/>
      <c r="J124" s="169">
        <f t="shared" si="25"/>
        <v>0</v>
      </c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</row>
    <row r="125" spans="1:22" ht="15.75" customHeight="1">
      <c r="A125" s="174"/>
      <c r="B125" s="181" t="s">
        <v>104</v>
      </c>
      <c r="C125" s="182" t="s">
        <v>56</v>
      </c>
      <c r="D125" s="183">
        <f>0.2*0.15</f>
        <v>0.03</v>
      </c>
      <c r="E125" s="183">
        <f>E124*D125</f>
        <v>0</v>
      </c>
      <c r="F125" s="184"/>
      <c r="G125" s="185"/>
      <c r="H125" s="184"/>
      <c r="I125" s="186">
        <f t="shared" ref="I125:I126" si="29">ROUND(H125*E125,2)</f>
        <v>0</v>
      </c>
      <c r="J125" s="186">
        <f t="shared" si="25"/>
        <v>0</v>
      </c>
    </row>
    <row r="126" spans="1:22" ht="15.75" customHeight="1">
      <c r="A126" s="174"/>
      <c r="B126" s="188" t="s">
        <v>107</v>
      </c>
      <c r="C126" s="182" t="s">
        <v>56</v>
      </c>
      <c r="D126" s="183">
        <f>0.2*0.3</f>
        <v>0.06</v>
      </c>
      <c r="E126" s="183">
        <f>E124*D126</f>
        <v>0</v>
      </c>
      <c r="F126" s="184"/>
      <c r="G126" s="185"/>
      <c r="H126" s="184"/>
      <c r="I126" s="186">
        <f t="shared" si="29"/>
        <v>0</v>
      </c>
      <c r="J126" s="186">
        <f t="shared" si="25"/>
        <v>0</v>
      </c>
    </row>
    <row r="127" spans="1:22" ht="15.75" customHeight="1">
      <c r="A127" s="187"/>
      <c r="B127" s="175" t="s">
        <v>109</v>
      </c>
      <c r="C127" s="176" t="s">
        <v>100</v>
      </c>
      <c r="D127" s="177"/>
      <c r="E127" s="177">
        <f>E115</f>
        <v>0</v>
      </c>
      <c r="F127" s="178"/>
      <c r="G127" s="169">
        <f>E127*F127</f>
        <v>0</v>
      </c>
      <c r="H127" s="179"/>
      <c r="I127" s="180"/>
      <c r="J127" s="169">
        <f t="shared" si="25"/>
        <v>0</v>
      </c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</row>
    <row r="128" spans="1:22" ht="15.75" customHeight="1">
      <c r="A128" s="174"/>
      <c r="B128" s="181" t="s">
        <v>104</v>
      </c>
      <c r="C128" s="182" t="s">
        <v>56</v>
      </c>
      <c r="D128" s="183">
        <f>0.4*0.15</f>
        <v>0.06</v>
      </c>
      <c r="E128" s="183">
        <f>E127*D128</f>
        <v>0</v>
      </c>
      <c r="F128" s="184"/>
      <c r="G128" s="185"/>
      <c r="H128" s="184"/>
      <c r="I128" s="186">
        <f t="shared" ref="I128:I129" si="30">ROUND(H128*E128,2)</f>
        <v>0</v>
      </c>
      <c r="J128" s="186">
        <f t="shared" si="25"/>
        <v>0</v>
      </c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</row>
    <row r="129" spans="1:22" ht="15.75" customHeight="1">
      <c r="A129" s="174"/>
      <c r="B129" s="188" t="s">
        <v>107</v>
      </c>
      <c r="C129" s="182" t="s">
        <v>56</v>
      </c>
      <c r="D129" s="183">
        <f>0.4*0.3</f>
        <v>0.12</v>
      </c>
      <c r="E129" s="183">
        <f>E127*D129</f>
        <v>0</v>
      </c>
      <c r="F129" s="184"/>
      <c r="G129" s="185"/>
      <c r="H129" s="184"/>
      <c r="I129" s="186">
        <f t="shared" si="30"/>
        <v>0</v>
      </c>
      <c r="J129" s="186">
        <f t="shared" si="25"/>
        <v>0</v>
      </c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</row>
    <row r="130" spans="1:22" ht="15.75" customHeight="1">
      <c r="A130" s="174"/>
      <c r="B130" s="188"/>
      <c r="C130" s="182"/>
      <c r="D130" s="183"/>
      <c r="E130" s="183"/>
      <c r="F130" s="184"/>
      <c r="G130" s="185"/>
      <c r="H130" s="184"/>
      <c r="I130" s="186"/>
      <c r="J130" s="186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</row>
    <row r="131" spans="1:22" ht="15" customHeight="1">
      <c r="A131" s="240" t="s">
        <v>117</v>
      </c>
      <c r="B131" s="241"/>
      <c r="C131" s="241"/>
      <c r="D131" s="241"/>
      <c r="E131" s="241"/>
      <c r="F131" s="241"/>
      <c r="G131" s="241"/>
      <c r="H131" s="241"/>
      <c r="I131" s="241"/>
      <c r="J131" s="235"/>
    </row>
    <row r="132" spans="1:22" ht="15" customHeight="1">
      <c r="A132" s="166"/>
      <c r="B132" s="166" t="s">
        <v>12</v>
      </c>
      <c r="C132" s="166"/>
      <c r="D132" s="166"/>
      <c r="E132" s="167"/>
      <c r="F132" s="168"/>
      <c r="G132" s="169">
        <f t="shared" ref="G132:G138" si="31">E132*F132</f>
        <v>0</v>
      </c>
      <c r="H132" s="168"/>
      <c r="I132" s="170"/>
      <c r="J132" s="169">
        <f t="shared" ref="J132:J138" si="32">G132+I132</f>
        <v>0</v>
      </c>
    </row>
    <row r="133" spans="1:22" ht="15" customHeight="1">
      <c r="A133" s="31"/>
      <c r="B133" s="171" t="s">
        <v>91</v>
      </c>
      <c r="C133" s="166" t="s">
        <v>17</v>
      </c>
      <c r="D133" s="166"/>
      <c r="E133" s="167">
        <v>50.58</v>
      </c>
      <c r="F133" s="168"/>
      <c r="G133" s="169">
        <f t="shared" si="31"/>
        <v>0</v>
      </c>
      <c r="H133" s="168"/>
      <c r="I133" s="170"/>
      <c r="J133" s="169">
        <f t="shared" si="32"/>
        <v>0</v>
      </c>
    </row>
    <row r="134" spans="1:22" ht="15" customHeight="1">
      <c r="A134" s="31"/>
      <c r="B134" s="171" t="s">
        <v>92</v>
      </c>
      <c r="C134" s="166" t="s">
        <v>24</v>
      </c>
      <c r="D134" s="166"/>
      <c r="E134" s="167"/>
      <c r="F134" s="168"/>
      <c r="G134" s="169">
        <f t="shared" si="31"/>
        <v>0</v>
      </c>
      <c r="H134" s="168"/>
      <c r="I134" s="170"/>
      <c r="J134" s="169">
        <f t="shared" si="32"/>
        <v>0</v>
      </c>
    </row>
    <row r="135" spans="1:22" ht="15" customHeight="1">
      <c r="A135" s="31"/>
      <c r="B135" s="171" t="s">
        <v>93</v>
      </c>
      <c r="C135" s="166" t="s">
        <v>24</v>
      </c>
      <c r="D135" s="166"/>
      <c r="E135" s="167"/>
      <c r="F135" s="168"/>
      <c r="G135" s="169">
        <f t="shared" si="31"/>
        <v>0</v>
      </c>
      <c r="H135" s="168"/>
      <c r="I135" s="170"/>
      <c r="J135" s="169">
        <f t="shared" si="32"/>
        <v>0</v>
      </c>
    </row>
    <row r="136" spans="1:22" ht="15" customHeight="1">
      <c r="A136" s="31"/>
      <c r="B136" s="171" t="s">
        <v>19</v>
      </c>
      <c r="C136" s="166" t="s">
        <v>17</v>
      </c>
      <c r="D136" s="166"/>
      <c r="E136" s="167"/>
      <c r="F136" s="168"/>
      <c r="G136" s="169">
        <f t="shared" si="31"/>
        <v>0</v>
      </c>
      <c r="H136" s="168"/>
      <c r="I136" s="170"/>
      <c r="J136" s="169">
        <f t="shared" si="32"/>
        <v>0</v>
      </c>
    </row>
    <row r="137" spans="1:22" ht="15" customHeight="1">
      <c r="A137" s="31"/>
      <c r="B137" s="171"/>
      <c r="C137" s="166"/>
      <c r="D137" s="166"/>
      <c r="E137" s="167"/>
      <c r="F137" s="168"/>
      <c r="G137" s="169">
        <f t="shared" si="31"/>
        <v>0</v>
      </c>
      <c r="H137" s="168"/>
      <c r="I137" s="170"/>
      <c r="J137" s="169">
        <f t="shared" si="32"/>
        <v>0</v>
      </c>
    </row>
    <row r="138" spans="1:22" ht="15" customHeight="1">
      <c r="A138" s="31"/>
      <c r="B138" s="171"/>
      <c r="C138" s="166"/>
      <c r="D138" s="166"/>
      <c r="E138" s="167"/>
      <c r="F138" s="168"/>
      <c r="G138" s="169">
        <f t="shared" si="31"/>
        <v>0</v>
      </c>
      <c r="H138" s="168"/>
      <c r="I138" s="170"/>
      <c r="J138" s="169">
        <f t="shared" si="32"/>
        <v>0</v>
      </c>
    </row>
    <row r="139" spans="1:22" ht="15.75" customHeight="1">
      <c r="A139" s="172"/>
      <c r="B139" s="173" t="s">
        <v>94</v>
      </c>
      <c r="C139" s="164"/>
      <c r="D139" s="164"/>
      <c r="E139" s="164"/>
      <c r="F139" s="165"/>
      <c r="G139" s="169"/>
      <c r="H139" s="165"/>
      <c r="I139" s="165"/>
      <c r="J139" s="169"/>
    </row>
    <row r="140" spans="1:22" ht="15.75" customHeight="1">
      <c r="A140" s="174"/>
      <c r="B140" s="175" t="s">
        <v>95</v>
      </c>
      <c r="C140" s="176" t="s">
        <v>41</v>
      </c>
      <c r="D140" s="177"/>
      <c r="E140" s="177">
        <f>E136+E133</f>
        <v>50.58</v>
      </c>
      <c r="F140" s="178"/>
      <c r="G140" s="169">
        <f>E140*F140</f>
        <v>0</v>
      </c>
      <c r="H140" s="179"/>
      <c r="I140" s="180"/>
      <c r="J140" s="169">
        <f t="shared" ref="J140:J146" si="33">G140+I140</f>
        <v>0</v>
      </c>
    </row>
    <row r="141" spans="1:22" ht="15.75" customHeight="1">
      <c r="A141" s="174"/>
      <c r="B141" s="181" t="s">
        <v>96</v>
      </c>
      <c r="C141" s="182" t="s">
        <v>50</v>
      </c>
      <c r="D141" s="183">
        <v>0.4</v>
      </c>
      <c r="E141" s="183">
        <f>E140*D141</f>
        <v>20.231999999999999</v>
      </c>
      <c r="F141" s="184"/>
      <c r="G141" s="185"/>
      <c r="H141" s="184"/>
      <c r="I141" s="186">
        <f t="shared" ref="I141:I146" si="34">ROUND(H141*E141,2)</f>
        <v>0</v>
      </c>
      <c r="J141" s="186">
        <f t="shared" si="33"/>
        <v>0</v>
      </c>
    </row>
    <row r="142" spans="1:22" ht="15.75" customHeight="1">
      <c r="A142" s="174"/>
      <c r="B142" s="181" t="s">
        <v>97</v>
      </c>
      <c r="C142" s="182" t="s">
        <v>50</v>
      </c>
      <c r="D142" s="183">
        <v>3</v>
      </c>
      <c r="E142" s="183">
        <f>E140*D142</f>
        <v>151.74</v>
      </c>
      <c r="F142" s="184"/>
      <c r="G142" s="185"/>
      <c r="H142" s="184"/>
      <c r="I142" s="186">
        <f t="shared" si="34"/>
        <v>0</v>
      </c>
      <c r="J142" s="186">
        <f t="shared" si="33"/>
        <v>0</v>
      </c>
    </row>
    <row r="143" spans="1:22" ht="15.75" customHeight="1">
      <c r="A143" s="187"/>
      <c r="B143" s="181" t="s">
        <v>98</v>
      </c>
      <c r="C143" s="182" t="s">
        <v>50</v>
      </c>
      <c r="D143" s="183">
        <v>1.5</v>
      </c>
      <c r="E143" s="183">
        <f>E140*D143</f>
        <v>75.87</v>
      </c>
      <c r="F143" s="184"/>
      <c r="G143" s="185"/>
      <c r="H143" s="184"/>
      <c r="I143" s="186">
        <f t="shared" si="34"/>
        <v>0</v>
      </c>
      <c r="J143" s="186">
        <f t="shared" si="33"/>
        <v>0</v>
      </c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</row>
    <row r="144" spans="1:22" ht="15.75" customHeight="1">
      <c r="A144" s="174"/>
      <c r="B144" s="181" t="s">
        <v>99</v>
      </c>
      <c r="C144" s="182" t="s">
        <v>100</v>
      </c>
      <c r="D144" s="182">
        <f>0.2</f>
        <v>0.2</v>
      </c>
      <c r="E144" s="183">
        <f>E140*D144</f>
        <v>10.116</v>
      </c>
      <c r="F144" s="184"/>
      <c r="G144" s="185"/>
      <c r="H144" s="184"/>
      <c r="I144" s="186">
        <f t="shared" si="34"/>
        <v>0</v>
      </c>
      <c r="J144" s="186">
        <f t="shared" si="33"/>
        <v>0</v>
      </c>
    </row>
    <row r="145" spans="1:22" ht="15.75" customHeight="1">
      <c r="A145" s="174"/>
      <c r="B145" s="181" t="s">
        <v>101</v>
      </c>
      <c r="C145" s="182" t="s">
        <v>100</v>
      </c>
      <c r="D145" s="183"/>
      <c r="E145" s="183"/>
      <c r="F145" s="184"/>
      <c r="G145" s="185"/>
      <c r="H145" s="184"/>
      <c r="I145" s="186">
        <f t="shared" si="34"/>
        <v>0</v>
      </c>
      <c r="J145" s="186">
        <f t="shared" si="33"/>
        <v>0</v>
      </c>
    </row>
    <row r="146" spans="1:22" ht="15.75" customHeight="1">
      <c r="A146" s="174"/>
      <c r="B146" s="181" t="s">
        <v>102</v>
      </c>
      <c r="C146" s="182" t="s">
        <v>17</v>
      </c>
      <c r="D146" s="183">
        <v>1.1000000000000001</v>
      </c>
      <c r="E146" s="183">
        <f>E140*D146</f>
        <v>55.638000000000005</v>
      </c>
      <c r="F146" s="184"/>
      <c r="G146" s="185"/>
      <c r="H146" s="184"/>
      <c r="I146" s="186">
        <f t="shared" si="34"/>
        <v>0</v>
      </c>
      <c r="J146" s="186">
        <f t="shared" si="33"/>
        <v>0</v>
      </c>
    </row>
    <row r="147" spans="1:22" ht="15.75" customHeight="1">
      <c r="A147" s="174"/>
      <c r="B147" s="181"/>
      <c r="C147" s="182"/>
      <c r="D147" s="183"/>
      <c r="E147" s="183"/>
      <c r="F147" s="184"/>
      <c r="G147" s="185"/>
      <c r="H147" s="184"/>
      <c r="I147" s="186"/>
      <c r="J147" s="186"/>
    </row>
    <row r="148" spans="1:22" ht="15.75" customHeight="1">
      <c r="A148" s="174"/>
      <c r="B148" s="175" t="s">
        <v>103</v>
      </c>
      <c r="C148" s="176" t="s">
        <v>100</v>
      </c>
      <c r="D148" s="177"/>
      <c r="E148" s="177">
        <v>7</v>
      </c>
      <c r="F148" s="178"/>
      <c r="G148" s="169">
        <f>E148*F148</f>
        <v>0</v>
      </c>
      <c r="H148" s="179"/>
      <c r="I148" s="180"/>
      <c r="J148" s="169">
        <f t="shared" ref="J148:J168" si="35">G148+I148</f>
        <v>0</v>
      </c>
    </row>
    <row r="149" spans="1:22" ht="15.75" customHeight="1">
      <c r="A149" s="174"/>
      <c r="B149" s="181" t="s">
        <v>104</v>
      </c>
      <c r="C149" s="182" t="s">
        <v>56</v>
      </c>
      <c r="D149" s="183">
        <f>0.2*0.15</f>
        <v>0.03</v>
      </c>
      <c r="E149" s="183">
        <f>E148*D149</f>
        <v>0.21</v>
      </c>
      <c r="F149" s="184"/>
      <c r="G149" s="185"/>
      <c r="H149" s="184"/>
      <c r="I149" s="186">
        <f t="shared" ref="I149:I153" si="36">ROUND(H149*E149,2)</f>
        <v>0</v>
      </c>
      <c r="J149" s="186">
        <f t="shared" si="35"/>
        <v>0</v>
      </c>
    </row>
    <row r="150" spans="1:22" ht="15.75" customHeight="1">
      <c r="A150" s="174"/>
      <c r="B150" s="181" t="s">
        <v>97</v>
      </c>
      <c r="C150" s="182" t="s">
        <v>50</v>
      </c>
      <c r="D150" s="183">
        <f>0.2*3</f>
        <v>0.60000000000000009</v>
      </c>
      <c r="E150" s="183">
        <f>E148*D150</f>
        <v>4.2000000000000011</v>
      </c>
      <c r="F150" s="184"/>
      <c r="G150" s="185"/>
      <c r="H150" s="184"/>
      <c r="I150" s="186">
        <f t="shared" si="36"/>
        <v>0</v>
      </c>
      <c r="J150" s="186">
        <f t="shared" si="35"/>
        <v>0</v>
      </c>
    </row>
    <row r="151" spans="1:22" ht="15.75" customHeight="1">
      <c r="A151" s="187"/>
      <c r="B151" s="181" t="s">
        <v>98</v>
      </c>
      <c r="C151" s="182" t="s">
        <v>50</v>
      </c>
      <c r="D151" s="183">
        <f>0.2*1.5</f>
        <v>0.30000000000000004</v>
      </c>
      <c r="E151" s="183">
        <f>E148*D151</f>
        <v>2.1000000000000005</v>
      </c>
      <c r="F151" s="184"/>
      <c r="G151" s="185"/>
      <c r="H151" s="184"/>
      <c r="I151" s="186">
        <f t="shared" si="36"/>
        <v>0</v>
      </c>
      <c r="J151" s="186">
        <f t="shared" si="35"/>
        <v>0</v>
      </c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</row>
    <row r="152" spans="1:22" ht="15.75" customHeight="1">
      <c r="A152" s="174"/>
      <c r="B152" s="181" t="s">
        <v>99</v>
      </c>
      <c r="C152" s="182" t="s">
        <v>100</v>
      </c>
      <c r="D152" s="182">
        <f>0.2*0.2</f>
        <v>4.0000000000000008E-2</v>
      </c>
      <c r="E152" s="183">
        <f>E148*D152</f>
        <v>0.28000000000000003</v>
      </c>
      <c r="F152" s="184"/>
      <c r="G152" s="185"/>
      <c r="H152" s="184"/>
      <c r="I152" s="186">
        <f t="shared" si="36"/>
        <v>0</v>
      </c>
      <c r="J152" s="186">
        <f t="shared" si="35"/>
        <v>0</v>
      </c>
    </row>
    <row r="153" spans="1:22" ht="15.75" customHeight="1">
      <c r="A153" s="174"/>
      <c r="B153" s="181" t="s">
        <v>101</v>
      </c>
      <c r="C153" s="182" t="s">
        <v>21</v>
      </c>
      <c r="D153" s="183"/>
      <c r="E153" s="183">
        <f>ROUNDUP(E148/3,0)</f>
        <v>3</v>
      </c>
      <c r="F153" s="184"/>
      <c r="G153" s="185"/>
      <c r="H153" s="184"/>
      <c r="I153" s="186">
        <f t="shared" si="36"/>
        <v>0</v>
      </c>
      <c r="J153" s="186">
        <f t="shared" si="35"/>
        <v>0</v>
      </c>
    </row>
    <row r="154" spans="1:22" ht="15.75" customHeight="1">
      <c r="A154" s="174"/>
      <c r="B154" s="175" t="s">
        <v>105</v>
      </c>
      <c r="C154" s="176" t="s">
        <v>100</v>
      </c>
      <c r="D154" s="177"/>
      <c r="E154" s="177">
        <f>1.7*2+4.78</f>
        <v>8.18</v>
      </c>
      <c r="F154" s="178"/>
      <c r="G154" s="169">
        <f>E154*F154</f>
        <v>0</v>
      </c>
      <c r="H154" s="179"/>
      <c r="I154" s="180"/>
      <c r="J154" s="169">
        <f t="shared" si="35"/>
        <v>0</v>
      </c>
    </row>
    <row r="155" spans="1:22" ht="15.75" customHeight="1">
      <c r="A155" s="174"/>
      <c r="B155" s="181" t="s">
        <v>104</v>
      </c>
      <c r="C155" s="182" t="s">
        <v>56</v>
      </c>
      <c r="D155" s="183">
        <f>0.4*0.15</f>
        <v>0.06</v>
      </c>
      <c r="E155" s="183">
        <f>E154*D155</f>
        <v>0.49079999999999996</v>
      </c>
      <c r="F155" s="184"/>
      <c r="G155" s="185"/>
      <c r="H155" s="184"/>
      <c r="I155" s="186">
        <f t="shared" ref="I155:I159" si="37">ROUND(H155*E155,2)</f>
        <v>0</v>
      </c>
      <c r="J155" s="186">
        <f t="shared" si="35"/>
        <v>0</v>
      </c>
    </row>
    <row r="156" spans="1:22" ht="15.75" customHeight="1">
      <c r="A156" s="174"/>
      <c r="B156" s="181" t="s">
        <v>97</v>
      </c>
      <c r="C156" s="182" t="s">
        <v>50</v>
      </c>
      <c r="D156" s="183">
        <f>0.4*3</f>
        <v>1.2000000000000002</v>
      </c>
      <c r="E156" s="183">
        <f>E154*D156</f>
        <v>9.8160000000000007</v>
      </c>
      <c r="F156" s="184"/>
      <c r="G156" s="185"/>
      <c r="H156" s="184"/>
      <c r="I156" s="186">
        <f t="shared" si="37"/>
        <v>0</v>
      </c>
      <c r="J156" s="186">
        <f t="shared" si="35"/>
        <v>0</v>
      </c>
    </row>
    <row r="157" spans="1:22" ht="15.75" customHeight="1">
      <c r="A157" s="187"/>
      <c r="B157" s="181" t="s">
        <v>98</v>
      </c>
      <c r="C157" s="182" t="s">
        <v>50</v>
      </c>
      <c r="D157" s="183">
        <f>0.4*1.5</f>
        <v>0.60000000000000009</v>
      </c>
      <c r="E157" s="183">
        <f>E154*D157</f>
        <v>4.9080000000000004</v>
      </c>
      <c r="F157" s="184"/>
      <c r="G157" s="185"/>
      <c r="H157" s="184"/>
      <c r="I157" s="186">
        <f t="shared" si="37"/>
        <v>0</v>
      </c>
      <c r="J157" s="186">
        <f t="shared" si="35"/>
        <v>0</v>
      </c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</row>
    <row r="158" spans="1:22" ht="15.75" customHeight="1">
      <c r="A158" s="174"/>
      <c r="B158" s="181" t="s">
        <v>99</v>
      </c>
      <c r="C158" s="182" t="s">
        <v>100</v>
      </c>
      <c r="D158" s="182">
        <f>0.4*0.2</f>
        <v>8.0000000000000016E-2</v>
      </c>
      <c r="E158" s="183">
        <f>E154*D158</f>
        <v>0.65440000000000009</v>
      </c>
      <c r="F158" s="184"/>
      <c r="G158" s="185"/>
      <c r="H158" s="184"/>
      <c r="I158" s="186">
        <f t="shared" si="37"/>
        <v>0</v>
      </c>
      <c r="J158" s="186">
        <f t="shared" si="35"/>
        <v>0</v>
      </c>
    </row>
    <row r="159" spans="1:22" ht="15.75" customHeight="1">
      <c r="A159" s="174"/>
      <c r="B159" s="181" t="s">
        <v>101</v>
      </c>
      <c r="C159" s="182" t="s">
        <v>21</v>
      </c>
      <c r="D159" s="183"/>
      <c r="E159" s="183">
        <f>ROUNDUP(E154/3,0)</f>
        <v>3</v>
      </c>
      <c r="F159" s="184"/>
      <c r="G159" s="185"/>
      <c r="H159" s="184"/>
      <c r="I159" s="186">
        <f t="shared" si="37"/>
        <v>0</v>
      </c>
      <c r="J159" s="186">
        <f t="shared" si="35"/>
        <v>0</v>
      </c>
    </row>
    <row r="160" spans="1:22" ht="15.75" customHeight="1">
      <c r="A160" s="187"/>
      <c r="B160" s="175" t="s">
        <v>106</v>
      </c>
      <c r="C160" s="176" t="s">
        <v>41</v>
      </c>
      <c r="D160" s="177"/>
      <c r="E160" s="177">
        <f>E140</f>
        <v>50.58</v>
      </c>
      <c r="F160" s="178"/>
      <c r="G160" s="169">
        <f>E160*F160</f>
        <v>0</v>
      </c>
      <c r="H160" s="179"/>
      <c r="I160" s="180"/>
      <c r="J160" s="169">
        <f t="shared" si="35"/>
        <v>0</v>
      </c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</row>
    <row r="161" spans="1:22" ht="15.75" customHeight="1">
      <c r="A161" s="174"/>
      <c r="B161" s="181" t="s">
        <v>104</v>
      </c>
      <c r="C161" s="182" t="s">
        <v>56</v>
      </c>
      <c r="D161" s="183">
        <v>0.2</v>
      </c>
      <c r="E161" s="183">
        <f>E160*D161</f>
        <v>10.116</v>
      </c>
      <c r="F161" s="184"/>
      <c r="G161" s="185"/>
      <c r="H161" s="184"/>
      <c r="I161" s="186">
        <f t="shared" ref="I161:I162" si="38">ROUND(H161*E161,2)</f>
        <v>0</v>
      </c>
      <c r="J161" s="186">
        <f t="shared" si="35"/>
        <v>0</v>
      </c>
    </row>
    <row r="162" spans="1:22" ht="15.75" customHeight="1">
      <c r="A162" s="174"/>
      <c r="B162" s="188" t="s">
        <v>107</v>
      </c>
      <c r="C162" s="182" t="s">
        <v>56</v>
      </c>
      <c r="D162" s="183">
        <v>0.3</v>
      </c>
      <c r="E162" s="183">
        <f>E160*D162</f>
        <v>15.173999999999999</v>
      </c>
      <c r="F162" s="184"/>
      <c r="G162" s="185"/>
      <c r="H162" s="184"/>
      <c r="I162" s="186">
        <f t="shared" si="38"/>
        <v>0</v>
      </c>
      <c r="J162" s="186">
        <f t="shared" si="35"/>
        <v>0</v>
      </c>
    </row>
    <row r="163" spans="1:22" ht="15.75" customHeight="1">
      <c r="A163" s="187"/>
      <c r="B163" s="175" t="s">
        <v>108</v>
      </c>
      <c r="C163" s="176" t="s">
        <v>100</v>
      </c>
      <c r="D163" s="177"/>
      <c r="E163" s="177">
        <f>E148</f>
        <v>7</v>
      </c>
      <c r="F163" s="178"/>
      <c r="G163" s="169">
        <f>E163*F163</f>
        <v>0</v>
      </c>
      <c r="H163" s="179"/>
      <c r="I163" s="180"/>
      <c r="J163" s="169">
        <f t="shared" si="35"/>
        <v>0</v>
      </c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</row>
    <row r="164" spans="1:22" ht="15.75" customHeight="1">
      <c r="A164" s="174"/>
      <c r="B164" s="181" t="s">
        <v>104</v>
      </c>
      <c r="C164" s="182" t="s">
        <v>56</v>
      </c>
      <c r="D164" s="183">
        <f>0.2*0.15</f>
        <v>0.03</v>
      </c>
      <c r="E164" s="183">
        <f>E163*D164</f>
        <v>0.21</v>
      </c>
      <c r="F164" s="184"/>
      <c r="G164" s="185"/>
      <c r="H164" s="184"/>
      <c r="I164" s="186">
        <f t="shared" ref="I164:I165" si="39">ROUND(H164*E164,2)</f>
        <v>0</v>
      </c>
      <c r="J164" s="186">
        <f t="shared" si="35"/>
        <v>0</v>
      </c>
    </row>
    <row r="165" spans="1:22" ht="15.75" customHeight="1">
      <c r="A165" s="174"/>
      <c r="B165" s="188" t="s">
        <v>107</v>
      </c>
      <c r="C165" s="182" t="s">
        <v>56</v>
      </c>
      <c r="D165" s="183">
        <f>0.2*0.3</f>
        <v>0.06</v>
      </c>
      <c r="E165" s="183">
        <f>E163*D165</f>
        <v>0.42</v>
      </c>
      <c r="F165" s="184"/>
      <c r="G165" s="185"/>
      <c r="H165" s="184"/>
      <c r="I165" s="186">
        <f t="shared" si="39"/>
        <v>0</v>
      </c>
      <c r="J165" s="186">
        <f t="shared" si="35"/>
        <v>0</v>
      </c>
    </row>
    <row r="166" spans="1:22" ht="15.75" customHeight="1">
      <c r="A166" s="187"/>
      <c r="B166" s="175" t="s">
        <v>109</v>
      </c>
      <c r="C166" s="176" t="s">
        <v>100</v>
      </c>
      <c r="D166" s="177"/>
      <c r="E166" s="177">
        <f>E154</f>
        <v>8.18</v>
      </c>
      <c r="F166" s="178"/>
      <c r="G166" s="169">
        <f>E166*F166</f>
        <v>0</v>
      </c>
      <c r="H166" s="179"/>
      <c r="I166" s="180"/>
      <c r="J166" s="169">
        <f t="shared" si="35"/>
        <v>0</v>
      </c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</row>
    <row r="167" spans="1:22" ht="15.75" customHeight="1">
      <c r="A167" s="174"/>
      <c r="B167" s="181" t="s">
        <v>104</v>
      </c>
      <c r="C167" s="182" t="s">
        <v>56</v>
      </c>
      <c r="D167" s="183">
        <f>0.4*0.15</f>
        <v>0.06</v>
      </c>
      <c r="E167" s="183">
        <f>E166*D167</f>
        <v>0.49079999999999996</v>
      </c>
      <c r="F167" s="184"/>
      <c r="G167" s="185"/>
      <c r="H167" s="184"/>
      <c r="I167" s="186">
        <f t="shared" ref="I167:I168" si="40">ROUND(H167*E167,2)</f>
        <v>0</v>
      </c>
      <c r="J167" s="186">
        <f t="shared" si="35"/>
        <v>0</v>
      </c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</row>
    <row r="168" spans="1:22" ht="15.75" customHeight="1">
      <c r="A168" s="174"/>
      <c r="B168" s="188" t="s">
        <v>107</v>
      </c>
      <c r="C168" s="182" t="s">
        <v>56</v>
      </c>
      <c r="D168" s="183">
        <f>0.4*0.3</f>
        <v>0.12</v>
      </c>
      <c r="E168" s="183">
        <f>E166*D168</f>
        <v>0.98159999999999992</v>
      </c>
      <c r="F168" s="184"/>
      <c r="G168" s="185"/>
      <c r="H168" s="184"/>
      <c r="I168" s="186">
        <f t="shared" si="40"/>
        <v>0</v>
      </c>
      <c r="J168" s="186">
        <f t="shared" si="35"/>
        <v>0</v>
      </c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</row>
    <row r="169" spans="1:22" ht="15.75" customHeight="1">
      <c r="A169" s="174"/>
      <c r="B169" s="188"/>
      <c r="C169" s="182"/>
      <c r="D169" s="183"/>
      <c r="E169" s="183"/>
      <c r="F169" s="184"/>
      <c r="G169" s="185"/>
      <c r="H169" s="184"/>
      <c r="I169" s="186"/>
      <c r="J169" s="186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</row>
    <row r="170" spans="1:22" ht="15" customHeight="1">
      <c r="A170" s="240" t="s">
        <v>118</v>
      </c>
      <c r="B170" s="241"/>
      <c r="C170" s="241"/>
      <c r="D170" s="241"/>
      <c r="E170" s="241"/>
      <c r="F170" s="241"/>
      <c r="G170" s="241"/>
      <c r="H170" s="241"/>
      <c r="I170" s="241"/>
      <c r="J170" s="235"/>
    </row>
    <row r="171" spans="1:22" ht="15" customHeight="1">
      <c r="A171" s="166"/>
      <c r="B171" s="166" t="s">
        <v>12</v>
      </c>
      <c r="C171" s="166"/>
      <c r="D171" s="166"/>
      <c r="E171" s="167"/>
      <c r="F171" s="168"/>
      <c r="G171" s="169">
        <f t="shared" ref="G171:G177" si="41">E171*F171</f>
        <v>0</v>
      </c>
      <c r="H171" s="168"/>
      <c r="I171" s="170"/>
      <c r="J171" s="169">
        <f t="shared" ref="J171:J177" si="42">G171+I171</f>
        <v>0</v>
      </c>
    </row>
    <row r="172" spans="1:22" ht="15" customHeight="1">
      <c r="A172" s="31"/>
      <c r="B172" s="171" t="s">
        <v>91</v>
      </c>
      <c r="C172" s="166" t="s">
        <v>17</v>
      </c>
      <c r="D172" s="166"/>
      <c r="E172" s="167">
        <v>60.11</v>
      </c>
      <c r="F172" s="168"/>
      <c r="G172" s="169">
        <f t="shared" si="41"/>
        <v>0</v>
      </c>
      <c r="H172" s="168"/>
      <c r="I172" s="170"/>
      <c r="J172" s="169">
        <f t="shared" si="42"/>
        <v>0</v>
      </c>
    </row>
    <row r="173" spans="1:22" ht="15" customHeight="1">
      <c r="A173" s="31"/>
      <c r="B173" s="171" t="s">
        <v>92</v>
      </c>
      <c r="C173" s="166" t="s">
        <v>24</v>
      </c>
      <c r="D173" s="166"/>
      <c r="E173" s="167"/>
      <c r="F173" s="168"/>
      <c r="G173" s="169">
        <f t="shared" si="41"/>
        <v>0</v>
      </c>
      <c r="H173" s="168"/>
      <c r="I173" s="170"/>
      <c r="J173" s="169">
        <f t="shared" si="42"/>
        <v>0</v>
      </c>
    </row>
    <row r="174" spans="1:22" ht="15" customHeight="1">
      <c r="A174" s="31"/>
      <c r="B174" s="171" t="s">
        <v>93</v>
      </c>
      <c r="C174" s="166" t="s">
        <v>24</v>
      </c>
      <c r="D174" s="166"/>
      <c r="E174" s="167"/>
      <c r="F174" s="168"/>
      <c r="G174" s="169">
        <f t="shared" si="41"/>
        <v>0</v>
      </c>
      <c r="H174" s="168"/>
      <c r="I174" s="170"/>
      <c r="J174" s="169">
        <f t="shared" si="42"/>
        <v>0</v>
      </c>
    </row>
    <row r="175" spans="1:22" ht="15" customHeight="1">
      <c r="A175" s="31"/>
      <c r="B175" s="171" t="s">
        <v>119</v>
      </c>
      <c r="C175" s="166" t="s">
        <v>17</v>
      </c>
      <c r="D175" s="166"/>
      <c r="E175" s="167">
        <v>33</v>
      </c>
      <c r="F175" s="168"/>
      <c r="G175" s="169">
        <f t="shared" si="41"/>
        <v>0</v>
      </c>
      <c r="H175" s="168"/>
      <c r="I175" s="170"/>
      <c r="J175" s="169">
        <f t="shared" si="42"/>
        <v>0</v>
      </c>
    </row>
    <row r="176" spans="1:22" ht="15" customHeight="1">
      <c r="A176" s="31"/>
      <c r="B176" s="171"/>
      <c r="C176" s="166"/>
      <c r="D176" s="166"/>
      <c r="E176" s="167"/>
      <c r="F176" s="168"/>
      <c r="G176" s="169">
        <f t="shared" si="41"/>
        <v>0</v>
      </c>
      <c r="H176" s="168"/>
      <c r="I176" s="170"/>
      <c r="J176" s="169">
        <f t="shared" si="42"/>
        <v>0</v>
      </c>
    </row>
    <row r="177" spans="1:22" ht="15" customHeight="1">
      <c r="A177" s="31"/>
      <c r="B177" s="171"/>
      <c r="C177" s="166"/>
      <c r="D177" s="166"/>
      <c r="E177" s="167"/>
      <c r="F177" s="168"/>
      <c r="G177" s="169">
        <f t="shared" si="41"/>
        <v>0</v>
      </c>
      <c r="H177" s="168"/>
      <c r="I177" s="170"/>
      <c r="J177" s="169">
        <f t="shared" si="42"/>
        <v>0</v>
      </c>
    </row>
    <row r="178" spans="1:22" ht="15.75" customHeight="1">
      <c r="A178" s="172"/>
      <c r="B178" s="173" t="s">
        <v>94</v>
      </c>
      <c r="C178" s="164"/>
      <c r="D178" s="164"/>
      <c r="E178" s="164"/>
      <c r="F178" s="165"/>
      <c r="G178" s="169"/>
      <c r="H178" s="165"/>
      <c r="I178" s="165"/>
      <c r="J178" s="169"/>
    </row>
    <row r="179" spans="1:22" ht="15.75" customHeight="1">
      <c r="A179" s="174"/>
      <c r="B179" s="175" t="s">
        <v>95</v>
      </c>
      <c r="C179" s="176" t="s">
        <v>41</v>
      </c>
      <c r="D179" s="177"/>
      <c r="E179" s="177">
        <f>60.11+E208*2</f>
        <v>89.75</v>
      </c>
      <c r="F179" s="178"/>
      <c r="G179" s="169">
        <f>E179*F179</f>
        <v>0</v>
      </c>
      <c r="H179" s="179"/>
      <c r="I179" s="180"/>
      <c r="J179" s="169">
        <f t="shared" ref="J179:J185" si="43">G179+I179</f>
        <v>0</v>
      </c>
    </row>
    <row r="180" spans="1:22" ht="15.75" customHeight="1">
      <c r="A180" s="174"/>
      <c r="B180" s="181" t="s">
        <v>96</v>
      </c>
      <c r="C180" s="182" t="s">
        <v>50</v>
      </c>
      <c r="D180" s="183">
        <v>0.4</v>
      </c>
      <c r="E180" s="183">
        <f>E179*D180</f>
        <v>35.9</v>
      </c>
      <c r="F180" s="184"/>
      <c r="G180" s="185"/>
      <c r="H180" s="184"/>
      <c r="I180" s="186">
        <f t="shared" ref="I180:I185" si="44">ROUND(H180*E180,2)</f>
        <v>0</v>
      </c>
      <c r="J180" s="186">
        <f t="shared" si="43"/>
        <v>0</v>
      </c>
    </row>
    <row r="181" spans="1:22" ht="15.75" customHeight="1">
      <c r="A181" s="174"/>
      <c r="B181" s="181" t="s">
        <v>97</v>
      </c>
      <c r="C181" s="182" t="s">
        <v>50</v>
      </c>
      <c r="D181" s="183">
        <v>3</v>
      </c>
      <c r="E181" s="183">
        <f>E179*D181</f>
        <v>269.25</v>
      </c>
      <c r="F181" s="184"/>
      <c r="G181" s="185"/>
      <c r="H181" s="184"/>
      <c r="I181" s="186">
        <f t="shared" si="44"/>
        <v>0</v>
      </c>
      <c r="J181" s="186">
        <f t="shared" si="43"/>
        <v>0</v>
      </c>
    </row>
    <row r="182" spans="1:22" ht="15.75" customHeight="1">
      <c r="A182" s="187"/>
      <c r="B182" s="181" t="s">
        <v>98</v>
      </c>
      <c r="C182" s="182" t="s">
        <v>50</v>
      </c>
      <c r="D182" s="183">
        <v>1.5</v>
      </c>
      <c r="E182" s="183">
        <f>E179*D182</f>
        <v>134.625</v>
      </c>
      <c r="F182" s="184"/>
      <c r="G182" s="185"/>
      <c r="H182" s="184"/>
      <c r="I182" s="186">
        <f t="shared" si="44"/>
        <v>0</v>
      </c>
      <c r="J182" s="186">
        <f t="shared" si="43"/>
        <v>0</v>
      </c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</row>
    <row r="183" spans="1:22" ht="15.75" customHeight="1">
      <c r="A183" s="174"/>
      <c r="B183" s="181" t="s">
        <v>99</v>
      </c>
      <c r="C183" s="182" t="s">
        <v>100</v>
      </c>
      <c r="D183" s="182">
        <f>0.2</f>
        <v>0.2</v>
      </c>
      <c r="E183" s="183">
        <f>E179*D183</f>
        <v>17.95</v>
      </c>
      <c r="F183" s="184"/>
      <c r="G183" s="185"/>
      <c r="H183" s="184"/>
      <c r="I183" s="186">
        <f t="shared" si="44"/>
        <v>0</v>
      </c>
      <c r="J183" s="186">
        <f t="shared" si="43"/>
        <v>0</v>
      </c>
    </row>
    <row r="184" spans="1:22" ht="15.75" customHeight="1">
      <c r="A184" s="174"/>
      <c r="B184" s="181" t="s">
        <v>101</v>
      </c>
      <c r="C184" s="182" t="s">
        <v>100</v>
      </c>
      <c r="D184" s="183"/>
      <c r="E184" s="183"/>
      <c r="F184" s="184"/>
      <c r="G184" s="185"/>
      <c r="H184" s="184"/>
      <c r="I184" s="186">
        <f t="shared" si="44"/>
        <v>0</v>
      </c>
      <c r="J184" s="186">
        <f t="shared" si="43"/>
        <v>0</v>
      </c>
    </row>
    <row r="185" spans="1:22" ht="15.75" customHeight="1">
      <c r="A185" s="174"/>
      <c r="B185" s="181" t="s">
        <v>102</v>
      </c>
      <c r="C185" s="182" t="s">
        <v>17</v>
      </c>
      <c r="D185" s="183">
        <v>1.1000000000000001</v>
      </c>
      <c r="E185" s="183">
        <f>E179*D185</f>
        <v>98.725000000000009</v>
      </c>
      <c r="F185" s="184"/>
      <c r="G185" s="185"/>
      <c r="H185" s="184"/>
      <c r="I185" s="186">
        <f t="shared" si="44"/>
        <v>0</v>
      </c>
      <c r="J185" s="186">
        <f t="shared" si="43"/>
        <v>0</v>
      </c>
    </row>
    <row r="186" spans="1:22" ht="15.75" customHeight="1">
      <c r="A186" s="174"/>
      <c r="B186" s="181"/>
      <c r="C186" s="182"/>
      <c r="D186" s="183"/>
      <c r="E186" s="183"/>
      <c r="F186" s="184"/>
      <c r="G186" s="185"/>
      <c r="H186" s="184"/>
      <c r="I186" s="186"/>
      <c r="J186" s="186"/>
    </row>
    <row r="187" spans="1:22" ht="15.75" customHeight="1">
      <c r="A187" s="174"/>
      <c r="B187" s="175" t="s">
        <v>103</v>
      </c>
      <c r="C187" s="176" t="s">
        <v>100</v>
      </c>
      <c r="D187" s="177"/>
      <c r="E187" s="177">
        <v>5.0999999999999996</v>
      </c>
      <c r="F187" s="178"/>
      <c r="G187" s="169">
        <f>E187*F187</f>
        <v>0</v>
      </c>
      <c r="H187" s="179"/>
      <c r="I187" s="180"/>
      <c r="J187" s="169">
        <f t="shared" ref="J187:J207" si="45">G187+I187</f>
        <v>0</v>
      </c>
    </row>
    <row r="188" spans="1:22" ht="15.75" customHeight="1">
      <c r="A188" s="174"/>
      <c r="B188" s="181" t="s">
        <v>104</v>
      </c>
      <c r="C188" s="182" t="s">
        <v>56</v>
      </c>
      <c r="D188" s="183">
        <f>0.2*0.15</f>
        <v>0.03</v>
      </c>
      <c r="E188" s="183">
        <f>E187*D188</f>
        <v>0.153</v>
      </c>
      <c r="F188" s="184"/>
      <c r="G188" s="185"/>
      <c r="H188" s="184"/>
      <c r="I188" s="186">
        <f t="shared" ref="I188:I192" si="46">ROUND(H188*E188,2)</f>
        <v>0</v>
      </c>
      <c r="J188" s="186">
        <f t="shared" si="45"/>
        <v>0</v>
      </c>
    </row>
    <row r="189" spans="1:22" ht="15.75" customHeight="1">
      <c r="A189" s="174"/>
      <c r="B189" s="181" t="s">
        <v>97</v>
      </c>
      <c r="C189" s="182" t="s">
        <v>50</v>
      </c>
      <c r="D189" s="183">
        <f>0.2*3</f>
        <v>0.60000000000000009</v>
      </c>
      <c r="E189" s="183">
        <f>E187*D189</f>
        <v>3.06</v>
      </c>
      <c r="F189" s="184"/>
      <c r="G189" s="185"/>
      <c r="H189" s="184"/>
      <c r="I189" s="186">
        <f t="shared" si="46"/>
        <v>0</v>
      </c>
      <c r="J189" s="186">
        <f t="shared" si="45"/>
        <v>0</v>
      </c>
    </row>
    <row r="190" spans="1:22" ht="15.75" customHeight="1">
      <c r="A190" s="187"/>
      <c r="B190" s="181" t="s">
        <v>98</v>
      </c>
      <c r="C190" s="182" t="s">
        <v>50</v>
      </c>
      <c r="D190" s="183">
        <f>0.2*1.5</f>
        <v>0.30000000000000004</v>
      </c>
      <c r="E190" s="183">
        <f>E187*D190</f>
        <v>1.53</v>
      </c>
      <c r="F190" s="184"/>
      <c r="G190" s="185"/>
      <c r="H190" s="184"/>
      <c r="I190" s="186">
        <f t="shared" si="46"/>
        <v>0</v>
      </c>
      <c r="J190" s="186">
        <f t="shared" si="45"/>
        <v>0</v>
      </c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</row>
    <row r="191" spans="1:22" ht="15.75" customHeight="1">
      <c r="A191" s="174"/>
      <c r="B191" s="181" t="s">
        <v>99</v>
      </c>
      <c r="C191" s="182" t="s">
        <v>100</v>
      </c>
      <c r="D191" s="182">
        <f>0.2*0.2</f>
        <v>4.0000000000000008E-2</v>
      </c>
      <c r="E191" s="183">
        <f>E187*D191</f>
        <v>0.20400000000000001</v>
      </c>
      <c r="F191" s="184"/>
      <c r="G191" s="185"/>
      <c r="H191" s="184"/>
      <c r="I191" s="186">
        <f t="shared" si="46"/>
        <v>0</v>
      </c>
      <c r="J191" s="186">
        <f t="shared" si="45"/>
        <v>0</v>
      </c>
    </row>
    <row r="192" spans="1:22" ht="15.75" customHeight="1">
      <c r="A192" s="174"/>
      <c r="B192" s="181" t="s">
        <v>101</v>
      </c>
      <c r="C192" s="182" t="s">
        <v>21</v>
      </c>
      <c r="D192" s="183"/>
      <c r="E192" s="183">
        <f>ROUNDUP(E187/3,0)</f>
        <v>2</v>
      </c>
      <c r="F192" s="184"/>
      <c r="G192" s="185"/>
      <c r="H192" s="184"/>
      <c r="I192" s="186">
        <f t="shared" si="46"/>
        <v>0</v>
      </c>
      <c r="J192" s="186">
        <f t="shared" si="45"/>
        <v>0</v>
      </c>
    </row>
    <row r="193" spans="1:22" ht="15.75" customHeight="1">
      <c r="A193" s="174"/>
      <c r="B193" s="175" t="s">
        <v>105</v>
      </c>
      <c r="C193" s="176" t="s">
        <v>100</v>
      </c>
      <c r="D193" s="177"/>
      <c r="E193" s="177">
        <f>2.348+1.7*2</f>
        <v>5.7479999999999993</v>
      </c>
      <c r="F193" s="178"/>
      <c r="G193" s="169">
        <f>E193*F193</f>
        <v>0</v>
      </c>
      <c r="H193" s="179"/>
      <c r="I193" s="180"/>
      <c r="J193" s="169">
        <f t="shared" si="45"/>
        <v>0</v>
      </c>
    </row>
    <row r="194" spans="1:22" ht="15.75" customHeight="1">
      <c r="A194" s="174"/>
      <c r="B194" s="181" t="s">
        <v>104</v>
      </c>
      <c r="C194" s="182" t="s">
        <v>56</v>
      </c>
      <c r="D194" s="183">
        <f>0.4*0.15</f>
        <v>0.06</v>
      </c>
      <c r="E194" s="183">
        <f>E193*D194</f>
        <v>0.34487999999999996</v>
      </c>
      <c r="F194" s="184"/>
      <c r="G194" s="185"/>
      <c r="H194" s="184"/>
      <c r="I194" s="186">
        <f t="shared" ref="I194:I198" si="47">ROUND(H194*E194,2)</f>
        <v>0</v>
      </c>
      <c r="J194" s="186">
        <f t="shared" si="45"/>
        <v>0</v>
      </c>
    </row>
    <row r="195" spans="1:22" ht="15.75" customHeight="1">
      <c r="A195" s="174"/>
      <c r="B195" s="181" t="s">
        <v>97</v>
      </c>
      <c r="C195" s="182" t="s">
        <v>50</v>
      </c>
      <c r="D195" s="183">
        <f>0.4*3</f>
        <v>1.2000000000000002</v>
      </c>
      <c r="E195" s="183">
        <f>E193*D195</f>
        <v>6.8976000000000006</v>
      </c>
      <c r="F195" s="184"/>
      <c r="G195" s="185"/>
      <c r="H195" s="184"/>
      <c r="I195" s="186">
        <f t="shared" si="47"/>
        <v>0</v>
      </c>
      <c r="J195" s="186">
        <f t="shared" si="45"/>
        <v>0</v>
      </c>
    </row>
    <row r="196" spans="1:22" ht="15.75" customHeight="1">
      <c r="A196" s="187"/>
      <c r="B196" s="181" t="s">
        <v>98</v>
      </c>
      <c r="C196" s="182" t="s">
        <v>50</v>
      </c>
      <c r="D196" s="183">
        <f>0.4*1.5</f>
        <v>0.60000000000000009</v>
      </c>
      <c r="E196" s="183">
        <f>E193*D196</f>
        <v>3.4488000000000003</v>
      </c>
      <c r="F196" s="184"/>
      <c r="G196" s="185"/>
      <c r="H196" s="184"/>
      <c r="I196" s="186">
        <f t="shared" si="47"/>
        <v>0</v>
      </c>
      <c r="J196" s="186">
        <f t="shared" si="45"/>
        <v>0</v>
      </c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</row>
    <row r="197" spans="1:22" ht="15.75" customHeight="1">
      <c r="A197" s="174"/>
      <c r="B197" s="181" t="s">
        <v>99</v>
      </c>
      <c r="C197" s="182" t="s">
        <v>100</v>
      </c>
      <c r="D197" s="182">
        <f>0.4*0.2</f>
        <v>8.0000000000000016E-2</v>
      </c>
      <c r="E197" s="183">
        <f>E193*D197</f>
        <v>0.45984000000000003</v>
      </c>
      <c r="F197" s="184"/>
      <c r="G197" s="185"/>
      <c r="H197" s="184"/>
      <c r="I197" s="186">
        <f t="shared" si="47"/>
        <v>0</v>
      </c>
      <c r="J197" s="186">
        <f t="shared" si="45"/>
        <v>0</v>
      </c>
    </row>
    <row r="198" spans="1:22" ht="15.75" customHeight="1">
      <c r="A198" s="174"/>
      <c r="B198" s="181" t="s">
        <v>101</v>
      </c>
      <c r="C198" s="182" t="s">
        <v>21</v>
      </c>
      <c r="D198" s="183"/>
      <c r="E198" s="183">
        <f>ROUNDUP(E193/3,0)</f>
        <v>2</v>
      </c>
      <c r="F198" s="184"/>
      <c r="G198" s="185"/>
      <c r="H198" s="184"/>
      <c r="I198" s="186">
        <f t="shared" si="47"/>
        <v>0</v>
      </c>
      <c r="J198" s="186">
        <f t="shared" si="45"/>
        <v>0</v>
      </c>
    </row>
    <row r="199" spans="1:22" ht="15.75" customHeight="1">
      <c r="A199" s="187"/>
      <c r="B199" s="175" t="s">
        <v>106</v>
      </c>
      <c r="C199" s="176" t="s">
        <v>41</v>
      </c>
      <c r="D199" s="177"/>
      <c r="E199" s="177">
        <f>E179</f>
        <v>89.75</v>
      </c>
      <c r="F199" s="178"/>
      <c r="G199" s="169">
        <f>E199*F199</f>
        <v>0</v>
      </c>
      <c r="H199" s="179"/>
      <c r="I199" s="180"/>
      <c r="J199" s="169">
        <f t="shared" si="45"/>
        <v>0</v>
      </c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</row>
    <row r="200" spans="1:22" ht="15.75" customHeight="1">
      <c r="A200" s="174"/>
      <c r="B200" s="181" t="s">
        <v>104</v>
      </c>
      <c r="C200" s="182" t="s">
        <v>56</v>
      </c>
      <c r="D200" s="183">
        <v>0.2</v>
      </c>
      <c r="E200" s="183">
        <f>E199*D200</f>
        <v>17.95</v>
      </c>
      <c r="F200" s="184"/>
      <c r="G200" s="185"/>
      <c r="H200" s="184"/>
      <c r="I200" s="186">
        <f t="shared" ref="I200:I201" si="48">ROUND(H200*E200,2)</f>
        <v>0</v>
      </c>
      <c r="J200" s="186">
        <f t="shared" si="45"/>
        <v>0</v>
      </c>
    </row>
    <row r="201" spans="1:22" ht="15.75" customHeight="1">
      <c r="A201" s="174"/>
      <c r="B201" s="188" t="s">
        <v>107</v>
      </c>
      <c r="C201" s="182" t="s">
        <v>56</v>
      </c>
      <c r="D201" s="183">
        <v>0.3</v>
      </c>
      <c r="E201" s="183">
        <f>E199*D201</f>
        <v>26.925000000000001</v>
      </c>
      <c r="F201" s="184"/>
      <c r="G201" s="185"/>
      <c r="H201" s="184"/>
      <c r="I201" s="186">
        <f t="shared" si="48"/>
        <v>0</v>
      </c>
      <c r="J201" s="186">
        <f t="shared" si="45"/>
        <v>0</v>
      </c>
    </row>
    <row r="202" spans="1:22" ht="15.75" customHeight="1">
      <c r="A202" s="187"/>
      <c r="B202" s="175" t="s">
        <v>108</v>
      </c>
      <c r="C202" s="176" t="s">
        <v>100</v>
      </c>
      <c r="D202" s="177"/>
      <c r="E202" s="177">
        <f>E187</f>
        <v>5.0999999999999996</v>
      </c>
      <c r="F202" s="178"/>
      <c r="G202" s="169">
        <f>E202*F202</f>
        <v>0</v>
      </c>
      <c r="H202" s="179"/>
      <c r="I202" s="180"/>
      <c r="J202" s="169">
        <f t="shared" si="45"/>
        <v>0</v>
      </c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</row>
    <row r="203" spans="1:22" ht="15.75" customHeight="1">
      <c r="A203" s="174"/>
      <c r="B203" s="181" t="s">
        <v>104</v>
      </c>
      <c r="C203" s="182" t="s">
        <v>56</v>
      </c>
      <c r="D203" s="183">
        <f>0.2*0.15</f>
        <v>0.03</v>
      </c>
      <c r="E203" s="183">
        <f>E202*D203</f>
        <v>0.153</v>
      </c>
      <c r="F203" s="184"/>
      <c r="G203" s="185"/>
      <c r="H203" s="184"/>
      <c r="I203" s="186">
        <f t="shared" ref="I203:I204" si="49">ROUND(H203*E203,2)</f>
        <v>0</v>
      </c>
      <c r="J203" s="186">
        <f t="shared" si="45"/>
        <v>0</v>
      </c>
    </row>
    <row r="204" spans="1:22" ht="15.75" customHeight="1">
      <c r="A204" s="174"/>
      <c r="B204" s="188" t="s">
        <v>107</v>
      </c>
      <c r="C204" s="182" t="s">
        <v>56</v>
      </c>
      <c r="D204" s="183">
        <f>0.2*0.3</f>
        <v>0.06</v>
      </c>
      <c r="E204" s="183">
        <f>E202*D204</f>
        <v>0.30599999999999999</v>
      </c>
      <c r="F204" s="184"/>
      <c r="G204" s="185"/>
      <c r="H204" s="184"/>
      <c r="I204" s="186">
        <f t="shared" si="49"/>
        <v>0</v>
      </c>
      <c r="J204" s="186">
        <f t="shared" si="45"/>
        <v>0</v>
      </c>
    </row>
    <row r="205" spans="1:22" ht="15.75" customHeight="1">
      <c r="A205" s="187"/>
      <c r="B205" s="175" t="s">
        <v>109</v>
      </c>
      <c r="C205" s="176" t="s">
        <v>100</v>
      </c>
      <c r="D205" s="177"/>
      <c r="E205" s="177">
        <f>E193</f>
        <v>5.7479999999999993</v>
      </c>
      <c r="F205" s="178"/>
      <c r="G205" s="169">
        <f>E205*F205</f>
        <v>0</v>
      </c>
      <c r="H205" s="179"/>
      <c r="I205" s="180"/>
      <c r="J205" s="169">
        <f t="shared" si="45"/>
        <v>0</v>
      </c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</row>
    <row r="206" spans="1:22" ht="15.75" customHeight="1">
      <c r="A206" s="174"/>
      <c r="B206" s="181" t="s">
        <v>104</v>
      </c>
      <c r="C206" s="182" t="s">
        <v>56</v>
      </c>
      <c r="D206" s="183">
        <f>0.4*0.15</f>
        <v>0.06</v>
      </c>
      <c r="E206" s="183">
        <f>E205*D206</f>
        <v>0.34487999999999996</v>
      </c>
      <c r="F206" s="184"/>
      <c r="G206" s="185"/>
      <c r="H206" s="184"/>
      <c r="I206" s="186">
        <f t="shared" ref="I206:I207" si="50">ROUND(H206*E206,2)</f>
        <v>0</v>
      </c>
      <c r="J206" s="186">
        <f t="shared" si="45"/>
        <v>0</v>
      </c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</row>
    <row r="207" spans="1:22" ht="15.75" customHeight="1">
      <c r="A207" s="174"/>
      <c r="B207" s="188" t="s">
        <v>107</v>
      </c>
      <c r="C207" s="182" t="s">
        <v>56</v>
      </c>
      <c r="D207" s="183">
        <f>0.4*0.3</f>
        <v>0.12</v>
      </c>
      <c r="E207" s="183">
        <f>E205*D207</f>
        <v>0.68975999999999993</v>
      </c>
      <c r="F207" s="184"/>
      <c r="G207" s="185"/>
      <c r="H207" s="184"/>
      <c r="I207" s="186">
        <f t="shared" si="50"/>
        <v>0</v>
      </c>
      <c r="J207" s="186">
        <f t="shared" si="45"/>
        <v>0</v>
      </c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</row>
    <row r="208" spans="1:22" ht="15.75" customHeight="1">
      <c r="A208" s="174"/>
      <c r="B208" s="194" t="s">
        <v>120</v>
      </c>
      <c r="C208" s="195" t="s">
        <v>41</v>
      </c>
      <c r="D208" s="177"/>
      <c r="E208" s="177">
        <f>5.5*3-0.8*2.1</f>
        <v>14.82</v>
      </c>
      <c r="F208" s="178"/>
      <c r="G208" s="196"/>
      <c r="H208" s="178"/>
      <c r="I208" s="197"/>
      <c r="J208" s="197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</row>
    <row r="209" spans="1:22" ht="15.75" customHeight="1">
      <c r="A209" s="174"/>
      <c r="B209" s="181" t="s">
        <v>121</v>
      </c>
      <c r="C209" s="182" t="s">
        <v>122</v>
      </c>
      <c r="D209" s="183"/>
      <c r="E209" s="183">
        <v>18</v>
      </c>
      <c r="F209" s="184"/>
      <c r="G209" s="185"/>
      <c r="H209" s="184"/>
      <c r="I209" s="186"/>
      <c r="J209" s="186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</row>
    <row r="210" spans="1:22" ht="15.75" customHeight="1">
      <c r="A210" s="174"/>
      <c r="B210" s="198" t="s">
        <v>123</v>
      </c>
      <c r="C210" s="182" t="s">
        <v>122</v>
      </c>
      <c r="D210" s="183"/>
      <c r="E210" s="183">
        <v>33</v>
      </c>
      <c r="F210" s="184"/>
      <c r="G210" s="185"/>
      <c r="H210" s="184"/>
      <c r="I210" s="186"/>
      <c r="J210" s="186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</row>
    <row r="211" spans="1:22" ht="15.75" customHeight="1">
      <c r="A211" s="174"/>
      <c r="B211" s="181" t="s">
        <v>124</v>
      </c>
      <c r="C211" s="182" t="s">
        <v>21</v>
      </c>
      <c r="D211" s="183"/>
      <c r="E211" s="183">
        <v>30</v>
      </c>
      <c r="F211" s="184"/>
      <c r="G211" s="185"/>
      <c r="H211" s="184"/>
      <c r="I211" s="186"/>
      <c r="J211" s="186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</row>
    <row r="212" spans="1:22" ht="15.75" customHeight="1">
      <c r="A212" s="174"/>
      <c r="B212" s="188" t="s">
        <v>125</v>
      </c>
      <c r="C212" s="182" t="s">
        <v>17</v>
      </c>
      <c r="D212" s="183">
        <v>4.2</v>
      </c>
      <c r="E212" s="183">
        <v>63</v>
      </c>
      <c r="F212" s="184"/>
      <c r="G212" s="185"/>
      <c r="H212" s="184"/>
      <c r="I212" s="186"/>
      <c r="J212" s="186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</row>
    <row r="213" spans="1:22" ht="15.75" customHeight="1">
      <c r="A213" s="174"/>
      <c r="B213" s="188" t="s">
        <v>126</v>
      </c>
      <c r="C213" s="182" t="s">
        <v>21</v>
      </c>
      <c r="D213" s="183"/>
      <c r="E213" s="183">
        <v>60</v>
      </c>
      <c r="F213" s="184"/>
      <c r="G213" s="185"/>
      <c r="H213" s="184"/>
      <c r="I213" s="186"/>
      <c r="J213" s="186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</row>
    <row r="214" spans="1:22" ht="15.75" customHeight="1">
      <c r="A214" s="174"/>
      <c r="B214" s="181" t="s">
        <v>127</v>
      </c>
      <c r="C214" s="182" t="s">
        <v>21</v>
      </c>
      <c r="D214" s="183"/>
      <c r="E214" s="183">
        <v>100</v>
      </c>
      <c r="F214" s="184"/>
      <c r="G214" s="185"/>
      <c r="H214" s="184"/>
      <c r="I214" s="186"/>
      <c r="J214" s="186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</row>
    <row r="215" spans="1:22" ht="15.75" customHeight="1">
      <c r="A215" s="174"/>
      <c r="B215" s="181" t="s">
        <v>128</v>
      </c>
      <c r="C215" s="182" t="s">
        <v>21</v>
      </c>
      <c r="D215" s="183"/>
      <c r="E215" s="183">
        <v>250</v>
      </c>
      <c r="F215" s="184"/>
      <c r="G215" s="185"/>
      <c r="H215" s="184"/>
      <c r="I215" s="186"/>
      <c r="J215" s="186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</row>
    <row r="216" spans="1:22" ht="15" customHeight="1">
      <c r="A216" s="240" t="s">
        <v>129</v>
      </c>
      <c r="B216" s="241"/>
      <c r="C216" s="241"/>
      <c r="D216" s="241"/>
      <c r="E216" s="241"/>
      <c r="F216" s="241"/>
      <c r="G216" s="241"/>
      <c r="H216" s="241"/>
      <c r="I216" s="241"/>
      <c r="J216" s="235"/>
    </row>
    <row r="217" spans="1:22" ht="15" customHeight="1">
      <c r="A217" s="166"/>
      <c r="B217" s="166" t="s">
        <v>12</v>
      </c>
      <c r="C217" s="166"/>
      <c r="D217" s="166"/>
      <c r="E217" s="167"/>
      <c r="F217" s="168"/>
      <c r="G217" s="169">
        <f t="shared" ref="G217:G223" si="51">E217*F217</f>
        <v>0</v>
      </c>
      <c r="H217" s="168"/>
      <c r="I217" s="170"/>
      <c r="J217" s="169">
        <f t="shared" ref="J217:J223" si="52">G217+I217</f>
        <v>0</v>
      </c>
    </row>
    <row r="218" spans="1:22" ht="15" customHeight="1">
      <c r="A218" s="31"/>
      <c r="B218" s="171" t="s">
        <v>91</v>
      </c>
      <c r="C218" s="166" t="s">
        <v>17</v>
      </c>
      <c r="D218" s="166"/>
      <c r="E218" s="167">
        <v>39.96</v>
      </c>
      <c r="F218" s="168"/>
      <c r="G218" s="169">
        <f t="shared" si="51"/>
        <v>0</v>
      </c>
      <c r="H218" s="168"/>
      <c r="I218" s="170"/>
      <c r="J218" s="169">
        <f t="shared" si="52"/>
        <v>0</v>
      </c>
    </row>
    <row r="219" spans="1:22" ht="15" customHeight="1">
      <c r="A219" s="31"/>
      <c r="B219" s="171" t="s">
        <v>92</v>
      </c>
      <c r="C219" s="166" t="s">
        <v>24</v>
      </c>
      <c r="D219" s="166"/>
      <c r="E219" s="167"/>
      <c r="F219" s="168"/>
      <c r="G219" s="169">
        <f t="shared" si="51"/>
        <v>0</v>
      </c>
      <c r="H219" s="168"/>
      <c r="I219" s="170"/>
      <c r="J219" s="169">
        <f t="shared" si="52"/>
        <v>0</v>
      </c>
    </row>
    <row r="220" spans="1:22" ht="15" customHeight="1">
      <c r="A220" s="31"/>
      <c r="B220" s="171" t="s">
        <v>93</v>
      </c>
      <c r="C220" s="166" t="s">
        <v>24</v>
      </c>
      <c r="D220" s="166"/>
      <c r="E220" s="167"/>
      <c r="F220" s="168"/>
      <c r="G220" s="169">
        <f t="shared" si="51"/>
        <v>0</v>
      </c>
      <c r="H220" s="168"/>
      <c r="I220" s="170"/>
      <c r="J220" s="169">
        <f t="shared" si="52"/>
        <v>0</v>
      </c>
    </row>
    <row r="221" spans="1:22" ht="15" customHeight="1">
      <c r="A221" s="31"/>
      <c r="B221" s="171" t="s">
        <v>19</v>
      </c>
      <c r="C221" s="166" t="s">
        <v>17</v>
      </c>
      <c r="D221" s="166"/>
      <c r="E221" s="167">
        <v>2</v>
      </c>
      <c r="F221" s="168"/>
      <c r="G221" s="169">
        <f t="shared" si="51"/>
        <v>0</v>
      </c>
      <c r="H221" s="168"/>
      <c r="I221" s="170"/>
      <c r="J221" s="169">
        <f t="shared" si="52"/>
        <v>0</v>
      </c>
    </row>
    <row r="222" spans="1:22" ht="15" customHeight="1">
      <c r="A222" s="31"/>
      <c r="B222" s="171" t="s">
        <v>130</v>
      </c>
      <c r="C222" s="166" t="s">
        <v>21</v>
      </c>
      <c r="D222" s="166"/>
      <c r="E222" s="167">
        <v>1</v>
      </c>
      <c r="F222" s="168"/>
      <c r="G222" s="169">
        <f t="shared" si="51"/>
        <v>0</v>
      </c>
      <c r="H222" s="168"/>
      <c r="I222" s="170"/>
      <c r="J222" s="169">
        <f t="shared" si="52"/>
        <v>0</v>
      </c>
    </row>
    <row r="223" spans="1:22" ht="15" customHeight="1">
      <c r="A223" s="31"/>
      <c r="B223" s="171"/>
      <c r="C223" s="166"/>
      <c r="D223" s="166"/>
      <c r="E223" s="167"/>
      <c r="F223" s="168"/>
      <c r="G223" s="169">
        <f t="shared" si="51"/>
        <v>0</v>
      </c>
      <c r="H223" s="168"/>
      <c r="I223" s="170"/>
      <c r="J223" s="169">
        <f t="shared" si="52"/>
        <v>0</v>
      </c>
    </row>
    <row r="224" spans="1:22" ht="15.75" customHeight="1">
      <c r="A224" s="172"/>
      <c r="B224" s="173" t="s">
        <v>94</v>
      </c>
      <c r="C224" s="164"/>
      <c r="D224" s="164"/>
      <c r="E224" s="164"/>
      <c r="F224" s="165"/>
      <c r="G224" s="169"/>
      <c r="H224" s="165"/>
      <c r="I224" s="165"/>
      <c r="J224" s="169"/>
    </row>
    <row r="225" spans="1:22" ht="15.75" customHeight="1">
      <c r="A225" s="174"/>
      <c r="B225" s="175" t="s">
        <v>95</v>
      </c>
      <c r="C225" s="176" t="s">
        <v>41</v>
      </c>
      <c r="D225" s="177"/>
      <c r="E225" s="177">
        <f>E218</f>
        <v>39.96</v>
      </c>
      <c r="F225" s="178"/>
      <c r="G225" s="169">
        <f>E225*F225</f>
        <v>0</v>
      </c>
      <c r="H225" s="179"/>
      <c r="I225" s="180"/>
      <c r="J225" s="169">
        <f t="shared" ref="J225:J231" si="53">G225+I225</f>
        <v>0</v>
      </c>
    </row>
    <row r="226" spans="1:22" ht="15.75" customHeight="1">
      <c r="A226" s="174"/>
      <c r="B226" s="181" t="s">
        <v>96</v>
      </c>
      <c r="C226" s="182" t="s">
        <v>50</v>
      </c>
      <c r="D226" s="183">
        <v>0.4</v>
      </c>
      <c r="E226" s="183">
        <f>E225*D226</f>
        <v>15.984000000000002</v>
      </c>
      <c r="F226" s="184"/>
      <c r="G226" s="185"/>
      <c r="H226" s="184"/>
      <c r="I226" s="186">
        <f t="shared" ref="I226:I231" si="54">ROUND(H226*E226,2)</f>
        <v>0</v>
      </c>
      <c r="J226" s="186">
        <f t="shared" si="53"/>
        <v>0</v>
      </c>
    </row>
    <row r="227" spans="1:22" ht="15.75" customHeight="1">
      <c r="A227" s="174"/>
      <c r="B227" s="181" t="s">
        <v>97</v>
      </c>
      <c r="C227" s="182" t="s">
        <v>50</v>
      </c>
      <c r="D227" s="183">
        <v>3</v>
      </c>
      <c r="E227" s="183">
        <f>E225*D227</f>
        <v>119.88</v>
      </c>
      <c r="F227" s="184"/>
      <c r="G227" s="185"/>
      <c r="H227" s="184"/>
      <c r="I227" s="186">
        <f t="shared" si="54"/>
        <v>0</v>
      </c>
      <c r="J227" s="186">
        <f t="shared" si="53"/>
        <v>0</v>
      </c>
    </row>
    <row r="228" spans="1:22" ht="15.75" customHeight="1">
      <c r="A228" s="187"/>
      <c r="B228" s="181" t="s">
        <v>98</v>
      </c>
      <c r="C228" s="182" t="s">
        <v>50</v>
      </c>
      <c r="D228" s="183">
        <v>1.5</v>
      </c>
      <c r="E228" s="183">
        <f>E225*D228</f>
        <v>59.94</v>
      </c>
      <c r="F228" s="184"/>
      <c r="G228" s="185"/>
      <c r="H228" s="184"/>
      <c r="I228" s="186">
        <f t="shared" si="54"/>
        <v>0</v>
      </c>
      <c r="J228" s="186">
        <f t="shared" si="53"/>
        <v>0</v>
      </c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</row>
    <row r="229" spans="1:22" ht="15.75" customHeight="1">
      <c r="A229" s="174"/>
      <c r="B229" s="181" t="s">
        <v>99</v>
      </c>
      <c r="C229" s="182" t="s">
        <v>100</v>
      </c>
      <c r="D229" s="182">
        <f>0.2</f>
        <v>0.2</v>
      </c>
      <c r="E229" s="183">
        <f>E225*D229</f>
        <v>7.9920000000000009</v>
      </c>
      <c r="F229" s="184"/>
      <c r="G229" s="185"/>
      <c r="H229" s="184"/>
      <c r="I229" s="186">
        <f t="shared" si="54"/>
        <v>0</v>
      </c>
      <c r="J229" s="186">
        <f t="shared" si="53"/>
        <v>0</v>
      </c>
    </row>
    <row r="230" spans="1:22" ht="15.75" customHeight="1">
      <c r="A230" s="174"/>
      <c r="B230" s="181" t="s">
        <v>101</v>
      </c>
      <c r="C230" s="182" t="s">
        <v>100</v>
      </c>
      <c r="D230" s="183"/>
      <c r="E230" s="183"/>
      <c r="F230" s="184"/>
      <c r="G230" s="185"/>
      <c r="H230" s="184"/>
      <c r="I230" s="186">
        <f t="shared" si="54"/>
        <v>0</v>
      </c>
      <c r="J230" s="186">
        <f t="shared" si="53"/>
        <v>0</v>
      </c>
    </row>
    <row r="231" spans="1:22" ht="15.75" customHeight="1">
      <c r="A231" s="174"/>
      <c r="B231" s="181" t="s">
        <v>102</v>
      </c>
      <c r="C231" s="182" t="s">
        <v>17</v>
      </c>
      <c r="D231" s="183">
        <v>1.1000000000000001</v>
      </c>
      <c r="E231" s="183">
        <f>E225*D231</f>
        <v>43.956000000000003</v>
      </c>
      <c r="F231" s="184"/>
      <c r="G231" s="185"/>
      <c r="H231" s="184"/>
      <c r="I231" s="186">
        <f t="shared" si="54"/>
        <v>0</v>
      </c>
      <c r="J231" s="186">
        <f t="shared" si="53"/>
        <v>0</v>
      </c>
    </row>
    <row r="232" spans="1:22" ht="15.75" customHeight="1">
      <c r="A232" s="174"/>
      <c r="B232" s="181"/>
      <c r="C232" s="182"/>
      <c r="D232" s="183"/>
      <c r="E232" s="183"/>
      <c r="F232" s="184"/>
      <c r="G232" s="185"/>
      <c r="H232" s="184"/>
      <c r="I232" s="186"/>
      <c r="J232" s="186"/>
    </row>
    <row r="233" spans="1:22" ht="15.75" customHeight="1">
      <c r="A233" s="174"/>
      <c r="B233" s="175" t="s">
        <v>103</v>
      </c>
      <c r="C233" s="176" t="s">
        <v>100</v>
      </c>
      <c r="D233" s="177"/>
      <c r="E233" s="177">
        <v>5.2</v>
      </c>
      <c r="F233" s="178"/>
      <c r="G233" s="169">
        <f>E233*F233</f>
        <v>0</v>
      </c>
      <c r="H233" s="179"/>
      <c r="I233" s="180"/>
      <c r="J233" s="169">
        <f t="shared" ref="J233:J253" si="55">G233+I233</f>
        <v>0</v>
      </c>
    </row>
    <row r="234" spans="1:22" ht="15.75" customHeight="1">
      <c r="A234" s="174"/>
      <c r="B234" s="181" t="s">
        <v>104</v>
      </c>
      <c r="C234" s="182" t="s">
        <v>56</v>
      </c>
      <c r="D234" s="183">
        <f>0.2*0.15</f>
        <v>0.03</v>
      </c>
      <c r="E234" s="183">
        <f>E233*D234</f>
        <v>0.156</v>
      </c>
      <c r="F234" s="184"/>
      <c r="G234" s="185"/>
      <c r="H234" s="184"/>
      <c r="I234" s="186">
        <f t="shared" ref="I234:I238" si="56">ROUND(H234*E234,2)</f>
        <v>0</v>
      </c>
      <c r="J234" s="186">
        <f t="shared" si="55"/>
        <v>0</v>
      </c>
    </row>
    <row r="235" spans="1:22" ht="15.75" customHeight="1">
      <c r="A235" s="174"/>
      <c r="B235" s="181" t="s">
        <v>97</v>
      </c>
      <c r="C235" s="182" t="s">
        <v>50</v>
      </c>
      <c r="D235" s="183">
        <f>0.2*3</f>
        <v>0.60000000000000009</v>
      </c>
      <c r="E235" s="183">
        <f>E233*D235</f>
        <v>3.1200000000000006</v>
      </c>
      <c r="F235" s="184"/>
      <c r="G235" s="185"/>
      <c r="H235" s="184"/>
      <c r="I235" s="186">
        <f t="shared" si="56"/>
        <v>0</v>
      </c>
      <c r="J235" s="186">
        <f t="shared" si="55"/>
        <v>0</v>
      </c>
    </row>
    <row r="236" spans="1:22" ht="15.75" customHeight="1">
      <c r="A236" s="187"/>
      <c r="B236" s="181" t="s">
        <v>98</v>
      </c>
      <c r="C236" s="182" t="s">
        <v>50</v>
      </c>
      <c r="D236" s="183">
        <f>0.2*1.5</f>
        <v>0.30000000000000004</v>
      </c>
      <c r="E236" s="183">
        <f>E233*D236</f>
        <v>1.5600000000000003</v>
      </c>
      <c r="F236" s="184"/>
      <c r="G236" s="185"/>
      <c r="H236" s="184"/>
      <c r="I236" s="186">
        <f t="shared" si="56"/>
        <v>0</v>
      </c>
      <c r="J236" s="186">
        <f t="shared" si="55"/>
        <v>0</v>
      </c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</row>
    <row r="237" spans="1:22" ht="15.75" customHeight="1">
      <c r="A237" s="174"/>
      <c r="B237" s="181" t="s">
        <v>99</v>
      </c>
      <c r="C237" s="182" t="s">
        <v>100</v>
      </c>
      <c r="D237" s="182">
        <f>0.2*0.2</f>
        <v>4.0000000000000008E-2</v>
      </c>
      <c r="E237" s="183">
        <f>E233*D237</f>
        <v>0.20800000000000005</v>
      </c>
      <c r="F237" s="184"/>
      <c r="G237" s="185"/>
      <c r="H237" s="184"/>
      <c r="I237" s="186">
        <f t="shared" si="56"/>
        <v>0</v>
      </c>
      <c r="J237" s="186">
        <f t="shared" si="55"/>
        <v>0</v>
      </c>
    </row>
    <row r="238" spans="1:22" ht="15.75" customHeight="1">
      <c r="A238" s="174"/>
      <c r="B238" s="181" t="s">
        <v>101</v>
      </c>
      <c r="C238" s="182" t="s">
        <v>21</v>
      </c>
      <c r="D238" s="183"/>
      <c r="E238" s="183">
        <f>ROUNDUP(E233/3,0)</f>
        <v>2</v>
      </c>
      <c r="F238" s="184"/>
      <c r="G238" s="185"/>
      <c r="H238" s="184"/>
      <c r="I238" s="186">
        <f t="shared" si="56"/>
        <v>0</v>
      </c>
      <c r="J238" s="186">
        <f t="shared" si="55"/>
        <v>0</v>
      </c>
    </row>
    <row r="239" spans="1:22" ht="15.75" customHeight="1">
      <c r="A239" s="174"/>
      <c r="B239" s="175" t="s">
        <v>105</v>
      </c>
      <c r="C239" s="176" t="s">
        <v>100</v>
      </c>
      <c r="D239" s="177"/>
      <c r="E239" s="177">
        <f>2.1+1.7*2</f>
        <v>5.5</v>
      </c>
      <c r="F239" s="178"/>
      <c r="G239" s="169">
        <f>E239*F239</f>
        <v>0</v>
      </c>
      <c r="H239" s="179"/>
      <c r="I239" s="180"/>
      <c r="J239" s="169">
        <f t="shared" si="55"/>
        <v>0</v>
      </c>
    </row>
    <row r="240" spans="1:22" ht="15.75" customHeight="1">
      <c r="A240" s="174"/>
      <c r="B240" s="181" t="s">
        <v>104</v>
      </c>
      <c r="C240" s="182" t="s">
        <v>56</v>
      </c>
      <c r="D240" s="183">
        <f>0.4*0.15</f>
        <v>0.06</v>
      </c>
      <c r="E240" s="183">
        <f>E239*D240</f>
        <v>0.32999999999999996</v>
      </c>
      <c r="F240" s="184"/>
      <c r="G240" s="185"/>
      <c r="H240" s="184"/>
      <c r="I240" s="186">
        <f t="shared" ref="I240:I244" si="57">ROUND(H240*E240,2)</f>
        <v>0</v>
      </c>
      <c r="J240" s="186">
        <f t="shared" si="55"/>
        <v>0</v>
      </c>
    </row>
    <row r="241" spans="1:22" ht="15.75" customHeight="1">
      <c r="A241" s="174"/>
      <c r="B241" s="181" t="s">
        <v>97</v>
      </c>
      <c r="C241" s="182" t="s">
        <v>50</v>
      </c>
      <c r="D241" s="183">
        <f>0.4*3</f>
        <v>1.2000000000000002</v>
      </c>
      <c r="E241" s="183">
        <f>E239*D241</f>
        <v>6.6000000000000014</v>
      </c>
      <c r="F241" s="184"/>
      <c r="G241" s="185"/>
      <c r="H241" s="184"/>
      <c r="I241" s="186">
        <f t="shared" si="57"/>
        <v>0</v>
      </c>
      <c r="J241" s="186">
        <f t="shared" si="55"/>
        <v>0</v>
      </c>
    </row>
    <row r="242" spans="1:22" ht="15.75" customHeight="1">
      <c r="A242" s="187"/>
      <c r="B242" s="181" t="s">
        <v>98</v>
      </c>
      <c r="C242" s="182" t="s">
        <v>50</v>
      </c>
      <c r="D242" s="183">
        <f>0.4*1.5</f>
        <v>0.60000000000000009</v>
      </c>
      <c r="E242" s="183">
        <f>E239*D242</f>
        <v>3.3000000000000007</v>
      </c>
      <c r="F242" s="184"/>
      <c r="G242" s="185"/>
      <c r="H242" s="184"/>
      <c r="I242" s="186">
        <f t="shared" si="57"/>
        <v>0</v>
      </c>
      <c r="J242" s="186">
        <f t="shared" si="55"/>
        <v>0</v>
      </c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</row>
    <row r="243" spans="1:22" ht="15.75" customHeight="1">
      <c r="A243" s="174"/>
      <c r="B243" s="181" t="s">
        <v>99</v>
      </c>
      <c r="C243" s="182" t="s">
        <v>100</v>
      </c>
      <c r="D243" s="182">
        <f>0.4*0.2</f>
        <v>8.0000000000000016E-2</v>
      </c>
      <c r="E243" s="183">
        <f>E239*D243</f>
        <v>0.44000000000000006</v>
      </c>
      <c r="F243" s="184"/>
      <c r="G243" s="185"/>
      <c r="H243" s="184"/>
      <c r="I243" s="186">
        <f t="shared" si="57"/>
        <v>0</v>
      </c>
      <c r="J243" s="186">
        <f t="shared" si="55"/>
        <v>0</v>
      </c>
    </row>
    <row r="244" spans="1:22" ht="15.75" customHeight="1">
      <c r="A244" s="174"/>
      <c r="B244" s="181" t="s">
        <v>101</v>
      </c>
      <c r="C244" s="182" t="s">
        <v>21</v>
      </c>
      <c r="D244" s="183"/>
      <c r="E244" s="183">
        <f>ROUNDUP(E239/3,0)</f>
        <v>2</v>
      </c>
      <c r="F244" s="184"/>
      <c r="G244" s="185"/>
      <c r="H244" s="184"/>
      <c r="I244" s="186">
        <f t="shared" si="57"/>
        <v>0</v>
      </c>
      <c r="J244" s="186">
        <f t="shared" si="55"/>
        <v>0</v>
      </c>
    </row>
    <row r="245" spans="1:22" ht="15.75" customHeight="1">
      <c r="A245" s="187"/>
      <c r="B245" s="175" t="s">
        <v>106</v>
      </c>
      <c r="C245" s="176" t="s">
        <v>41</v>
      </c>
      <c r="D245" s="177"/>
      <c r="E245" s="177">
        <f>E225</f>
        <v>39.96</v>
      </c>
      <c r="F245" s="178"/>
      <c r="G245" s="169">
        <f>E245*F245</f>
        <v>0</v>
      </c>
      <c r="H245" s="179"/>
      <c r="I245" s="180"/>
      <c r="J245" s="169">
        <f t="shared" si="55"/>
        <v>0</v>
      </c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</row>
    <row r="246" spans="1:22" ht="15.75" customHeight="1">
      <c r="A246" s="174"/>
      <c r="B246" s="181" t="s">
        <v>104</v>
      </c>
      <c r="C246" s="182" t="s">
        <v>56</v>
      </c>
      <c r="D246" s="183">
        <v>0.2</v>
      </c>
      <c r="E246" s="183">
        <f>E245*D246</f>
        <v>7.9920000000000009</v>
      </c>
      <c r="F246" s="184"/>
      <c r="G246" s="185"/>
      <c r="H246" s="184"/>
      <c r="I246" s="186">
        <f t="shared" ref="I246:I247" si="58">ROUND(H246*E246,2)</f>
        <v>0</v>
      </c>
      <c r="J246" s="186">
        <f t="shared" si="55"/>
        <v>0</v>
      </c>
    </row>
    <row r="247" spans="1:22" ht="15.75" customHeight="1">
      <c r="A247" s="174"/>
      <c r="B247" s="188" t="s">
        <v>107</v>
      </c>
      <c r="C247" s="182" t="s">
        <v>56</v>
      </c>
      <c r="D247" s="183">
        <v>0.3</v>
      </c>
      <c r="E247" s="183">
        <f>E245*D247</f>
        <v>11.988</v>
      </c>
      <c r="F247" s="184"/>
      <c r="G247" s="185"/>
      <c r="H247" s="184"/>
      <c r="I247" s="186">
        <f t="shared" si="58"/>
        <v>0</v>
      </c>
      <c r="J247" s="186">
        <f t="shared" si="55"/>
        <v>0</v>
      </c>
    </row>
    <row r="248" spans="1:22" ht="15.75" customHeight="1">
      <c r="A248" s="187"/>
      <c r="B248" s="175" t="s">
        <v>108</v>
      </c>
      <c r="C248" s="176" t="s">
        <v>100</v>
      </c>
      <c r="D248" s="177"/>
      <c r="E248" s="177">
        <f>E233</f>
        <v>5.2</v>
      </c>
      <c r="F248" s="178"/>
      <c r="G248" s="169">
        <f>E248*F248</f>
        <v>0</v>
      </c>
      <c r="H248" s="179"/>
      <c r="I248" s="180"/>
      <c r="J248" s="169">
        <f t="shared" si="55"/>
        <v>0</v>
      </c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</row>
    <row r="249" spans="1:22" ht="15.75" customHeight="1">
      <c r="A249" s="174"/>
      <c r="B249" s="181" t="s">
        <v>104</v>
      </c>
      <c r="C249" s="182" t="s">
        <v>56</v>
      </c>
      <c r="D249" s="183">
        <f>0.2*0.15</f>
        <v>0.03</v>
      </c>
      <c r="E249" s="183">
        <f>E248*D249</f>
        <v>0.156</v>
      </c>
      <c r="F249" s="184"/>
      <c r="G249" s="185"/>
      <c r="H249" s="184"/>
      <c r="I249" s="186">
        <f t="shared" ref="I249:I250" si="59">ROUND(H249*E249,2)</f>
        <v>0</v>
      </c>
      <c r="J249" s="186">
        <f t="shared" si="55"/>
        <v>0</v>
      </c>
    </row>
    <row r="250" spans="1:22" ht="15.75" customHeight="1">
      <c r="A250" s="174"/>
      <c r="B250" s="188" t="s">
        <v>107</v>
      </c>
      <c r="C250" s="182" t="s">
        <v>56</v>
      </c>
      <c r="D250" s="183">
        <f>0.2*0.3</f>
        <v>0.06</v>
      </c>
      <c r="E250" s="183">
        <f>E248*D250</f>
        <v>0.312</v>
      </c>
      <c r="F250" s="184"/>
      <c r="G250" s="185"/>
      <c r="H250" s="184"/>
      <c r="I250" s="186">
        <f t="shared" si="59"/>
        <v>0</v>
      </c>
      <c r="J250" s="186">
        <f t="shared" si="55"/>
        <v>0</v>
      </c>
    </row>
    <row r="251" spans="1:22" ht="15.75" customHeight="1">
      <c r="A251" s="187"/>
      <c r="B251" s="175" t="s">
        <v>109</v>
      </c>
      <c r="C251" s="176" t="s">
        <v>100</v>
      </c>
      <c r="D251" s="177"/>
      <c r="E251" s="177">
        <f>E239</f>
        <v>5.5</v>
      </c>
      <c r="F251" s="178"/>
      <c r="G251" s="169">
        <f>E251*F251</f>
        <v>0</v>
      </c>
      <c r="H251" s="179"/>
      <c r="I251" s="180"/>
      <c r="J251" s="169">
        <f t="shared" si="55"/>
        <v>0</v>
      </c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</row>
    <row r="252" spans="1:22" ht="15.75" customHeight="1">
      <c r="A252" s="174"/>
      <c r="B252" s="181" t="s">
        <v>104</v>
      </c>
      <c r="C252" s="182" t="s">
        <v>56</v>
      </c>
      <c r="D252" s="183">
        <f>0.4*0.15</f>
        <v>0.06</v>
      </c>
      <c r="E252" s="183">
        <f>E251*D252</f>
        <v>0.32999999999999996</v>
      </c>
      <c r="F252" s="184"/>
      <c r="G252" s="185"/>
      <c r="H252" s="184"/>
      <c r="I252" s="186">
        <f t="shared" ref="I252:I253" si="60">ROUND(H252*E252,2)</f>
        <v>0</v>
      </c>
      <c r="J252" s="186">
        <f t="shared" si="55"/>
        <v>0</v>
      </c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</row>
    <row r="253" spans="1:22" ht="15.75" customHeight="1">
      <c r="A253" s="174"/>
      <c r="B253" s="188" t="s">
        <v>107</v>
      </c>
      <c r="C253" s="182" t="s">
        <v>56</v>
      </c>
      <c r="D253" s="183">
        <f>0.4*0.3</f>
        <v>0.12</v>
      </c>
      <c r="E253" s="183">
        <f>E251*D253</f>
        <v>0.65999999999999992</v>
      </c>
      <c r="F253" s="184"/>
      <c r="G253" s="185"/>
      <c r="H253" s="184"/>
      <c r="I253" s="186">
        <f t="shared" si="60"/>
        <v>0</v>
      </c>
      <c r="J253" s="186">
        <f t="shared" si="55"/>
        <v>0</v>
      </c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</row>
    <row r="254" spans="1:22" ht="15.75" customHeight="1">
      <c r="A254" s="174"/>
      <c r="B254" s="188"/>
      <c r="C254" s="182"/>
      <c r="D254" s="183"/>
      <c r="E254" s="183"/>
      <c r="F254" s="184"/>
      <c r="G254" s="185"/>
      <c r="H254" s="184"/>
      <c r="I254" s="186"/>
      <c r="J254" s="186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</row>
    <row r="255" spans="1:22" ht="15.75" customHeight="1">
      <c r="B255" s="189" t="s">
        <v>111</v>
      </c>
      <c r="C255" s="176" t="s">
        <v>17</v>
      </c>
      <c r="D255" s="177"/>
      <c r="E255" s="177">
        <f>E221</f>
        <v>2</v>
      </c>
      <c r="F255" s="184"/>
      <c r="G255" s="190">
        <f>E255*F255</f>
        <v>0</v>
      </c>
      <c r="H255" s="191"/>
      <c r="I255" s="181"/>
      <c r="J255" s="190">
        <f t="shared" ref="J255:J262" si="61">G255+I255</f>
        <v>0</v>
      </c>
    </row>
    <row r="256" spans="1:22" ht="15.75" customHeight="1">
      <c r="B256" s="181" t="s">
        <v>104</v>
      </c>
      <c r="C256" s="182" t="s">
        <v>56</v>
      </c>
      <c r="D256" s="183">
        <v>0.2</v>
      </c>
      <c r="E256" s="183">
        <f>D256*E255</f>
        <v>0.4</v>
      </c>
      <c r="F256" s="184"/>
      <c r="G256" s="185"/>
      <c r="H256" s="184"/>
      <c r="I256" s="186">
        <f t="shared" ref="I256:I260" si="62">ROUND(H256*E256,2)</f>
        <v>0</v>
      </c>
      <c r="J256" s="186">
        <f t="shared" si="61"/>
        <v>0</v>
      </c>
    </row>
    <row r="257" spans="1:10" ht="15.75" customHeight="1">
      <c r="B257" s="188" t="s">
        <v>112</v>
      </c>
      <c r="C257" s="182" t="s">
        <v>17</v>
      </c>
      <c r="D257" s="183">
        <v>1.1000000000000001</v>
      </c>
      <c r="E257" s="183">
        <f>D257*E255</f>
        <v>2.2000000000000002</v>
      </c>
      <c r="F257" s="184"/>
      <c r="G257" s="185"/>
      <c r="H257" s="184"/>
      <c r="I257" s="186">
        <f t="shared" si="62"/>
        <v>0</v>
      </c>
      <c r="J257" s="186">
        <f t="shared" si="61"/>
        <v>0</v>
      </c>
    </row>
    <row r="258" spans="1:10" ht="15.75" customHeight="1">
      <c r="B258" s="181" t="s">
        <v>68</v>
      </c>
      <c r="C258" s="182" t="s">
        <v>50</v>
      </c>
      <c r="D258" s="183">
        <v>8</v>
      </c>
      <c r="E258" s="183">
        <f>D258*E255</f>
        <v>16</v>
      </c>
      <c r="F258" s="192"/>
      <c r="G258" s="193"/>
      <c r="H258" s="184"/>
      <c r="I258" s="186">
        <f t="shared" si="62"/>
        <v>0</v>
      </c>
      <c r="J258" s="186">
        <f t="shared" si="61"/>
        <v>0</v>
      </c>
    </row>
    <row r="259" spans="1:10" ht="15.75" customHeight="1">
      <c r="B259" s="188" t="s">
        <v>113</v>
      </c>
      <c r="C259" s="182" t="s">
        <v>50</v>
      </c>
      <c r="D259" s="183">
        <v>0.35</v>
      </c>
      <c r="E259" s="183">
        <f>D259*E255</f>
        <v>0.7</v>
      </c>
      <c r="F259" s="192"/>
      <c r="G259" s="193"/>
      <c r="H259" s="184"/>
      <c r="I259" s="186">
        <f t="shared" si="62"/>
        <v>0</v>
      </c>
      <c r="J259" s="186">
        <f t="shared" si="61"/>
        <v>0</v>
      </c>
    </row>
    <row r="260" spans="1:10" ht="15.75" customHeight="1">
      <c r="B260" s="181" t="s">
        <v>114</v>
      </c>
      <c r="C260" s="182" t="s">
        <v>21</v>
      </c>
      <c r="D260" s="183"/>
      <c r="E260" s="183"/>
      <c r="F260" s="192"/>
      <c r="G260" s="193"/>
      <c r="H260" s="184"/>
      <c r="I260" s="186">
        <f t="shared" si="62"/>
        <v>0</v>
      </c>
      <c r="J260" s="186">
        <f t="shared" si="61"/>
        <v>0</v>
      </c>
    </row>
    <row r="261" spans="1:10" ht="15.75" customHeight="1">
      <c r="B261" s="199" t="s">
        <v>131</v>
      </c>
      <c r="C261" s="200" t="s">
        <v>21</v>
      </c>
      <c r="D261" s="166"/>
      <c r="E261" s="167"/>
      <c r="F261" s="178"/>
      <c r="G261" s="196">
        <f>E261*F261</f>
        <v>0</v>
      </c>
      <c r="H261" s="178"/>
      <c r="I261" s="197"/>
      <c r="J261" s="197">
        <f t="shared" si="61"/>
        <v>0</v>
      </c>
    </row>
    <row r="262" spans="1:10" ht="15.75" customHeight="1">
      <c r="B262" s="201" t="s">
        <v>132</v>
      </c>
      <c r="C262" s="200" t="s">
        <v>21</v>
      </c>
      <c r="D262" s="166"/>
      <c r="E262" s="202">
        <v>1</v>
      </c>
      <c r="F262" s="184"/>
      <c r="G262" s="185"/>
      <c r="H262" s="184"/>
      <c r="I262" s="186">
        <f>ROUND(H262*E262,2)</f>
        <v>0</v>
      </c>
      <c r="J262" s="186">
        <f t="shared" si="61"/>
        <v>0</v>
      </c>
    </row>
    <row r="263" spans="1:10" ht="15" customHeight="1">
      <c r="A263" s="240" t="s">
        <v>133</v>
      </c>
      <c r="B263" s="241"/>
      <c r="C263" s="241"/>
      <c r="D263" s="241"/>
      <c r="E263" s="241"/>
      <c r="F263" s="241"/>
      <c r="G263" s="241"/>
      <c r="H263" s="241"/>
      <c r="I263" s="241"/>
      <c r="J263" s="235"/>
    </row>
    <row r="264" spans="1:10" ht="15" customHeight="1">
      <c r="A264" s="166"/>
      <c r="B264" s="166" t="s">
        <v>12</v>
      </c>
      <c r="C264" s="166"/>
      <c r="D264" s="166"/>
      <c r="E264" s="167"/>
      <c r="F264" s="168"/>
      <c r="G264" s="169">
        <f t="shared" ref="G264:G270" si="63">E264*F264</f>
        <v>0</v>
      </c>
      <c r="H264" s="168"/>
      <c r="I264" s="170"/>
      <c r="J264" s="169">
        <f t="shared" ref="J264:J270" si="64">G264+I264</f>
        <v>0</v>
      </c>
    </row>
    <row r="265" spans="1:10" ht="15" customHeight="1">
      <c r="A265" s="31"/>
      <c r="B265" s="171" t="s">
        <v>91</v>
      </c>
      <c r="C265" s="166" t="s">
        <v>17</v>
      </c>
      <c r="D265" s="166"/>
      <c r="E265" s="167">
        <v>28.2</v>
      </c>
      <c r="F265" s="168"/>
      <c r="G265" s="169">
        <f t="shared" si="63"/>
        <v>0</v>
      </c>
      <c r="H265" s="168"/>
      <c r="I265" s="170"/>
      <c r="J265" s="169">
        <f t="shared" si="64"/>
        <v>0</v>
      </c>
    </row>
    <row r="266" spans="1:10" ht="15" customHeight="1">
      <c r="A266" s="31"/>
      <c r="B266" s="171" t="s">
        <v>92</v>
      </c>
      <c r="C266" s="166" t="s">
        <v>24</v>
      </c>
      <c r="D266" s="166"/>
      <c r="E266" s="167"/>
      <c r="F266" s="168"/>
      <c r="G266" s="169">
        <f t="shared" si="63"/>
        <v>0</v>
      </c>
      <c r="H266" s="168"/>
      <c r="I266" s="170"/>
      <c r="J266" s="169">
        <f t="shared" si="64"/>
        <v>0</v>
      </c>
    </row>
    <row r="267" spans="1:10" ht="15" customHeight="1">
      <c r="A267" s="31"/>
      <c r="B267" s="171" t="s">
        <v>93</v>
      </c>
      <c r="C267" s="166" t="s">
        <v>24</v>
      </c>
      <c r="D267" s="166"/>
      <c r="E267" s="167"/>
      <c r="F267" s="168"/>
      <c r="G267" s="169">
        <f t="shared" si="63"/>
        <v>0</v>
      </c>
      <c r="H267" s="168"/>
      <c r="I267" s="170"/>
      <c r="J267" s="169">
        <f t="shared" si="64"/>
        <v>0</v>
      </c>
    </row>
    <row r="268" spans="1:10" ht="15" customHeight="1">
      <c r="A268" s="31"/>
      <c r="B268" s="171" t="s">
        <v>19</v>
      </c>
      <c r="C268" s="166" t="s">
        <v>17</v>
      </c>
      <c r="D268" s="166"/>
      <c r="E268" s="167"/>
      <c r="F268" s="168"/>
      <c r="G268" s="169">
        <f t="shared" si="63"/>
        <v>0</v>
      </c>
      <c r="H268" s="168"/>
      <c r="I268" s="170"/>
      <c r="J268" s="169">
        <f t="shared" si="64"/>
        <v>0</v>
      </c>
    </row>
    <row r="269" spans="1:10" ht="15" customHeight="1">
      <c r="A269" s="31"/>
      <c r="B269" s="171"/>
      <c r="C269" s="166"/>
      <c r="D269" s="166"/>
      <c r="E269" s="167"/>
      <c r="F269" s="168"/>
      <c r="G269" s="169">
        <f t="shared" si="63"/>
        <v>0</v>
      </c>
      <c r="H269" s="168"/>
      <c r="I269" s="170"/>
      <c r="J269" s="169">
        <f t="shared" si="64"/>
        <v>0</v>
      </c>
    </row>
    <row r="270" spans="1:10" ht="15" customHeight="1">
      <c r="A270" s="31"/>
      <c r="B270" s="171"/>
      <c r="C270" s="166"/>
      <c r="D270" s="166"/>
      <c r="E270" s="167"/>
      <c r="F270" s="168"/>
      <c r="G270" s="169">
        <f t="shared" si="63"/>
        <v>0</v>
      </c>
      <c r="H270" s="168"/>
      <c r="I270" s="170"/>
      <c r="J270" s="169">
        <f t="shared" si="64"/>
        <v>0</v>
      </c>
    </row>
    <row r="271" spans="1:10" ht="15.75" customHeight="1">
      <c r="A271" s="172"/>
      <c r="B271" s="173" t="s">
        <v>94</v>
      </c>
      <c r="C271" s="164"/>
      <c r="D271" s="164"/>
      <c r="E271" s="164"/>
      <c r="F271" s="165"/>
      <c r="G271" s="169"/>
      <c r="H271" s="165"/>
      <c r="I271" s="165"/>
      <c r="J271" s="169"/>
    </row>
    <row r="272" spans="1:10" ht="15.75" customHeight="1">
      <c r="A272" s="174"/>
      <c r="B272" s="175" t="s">
        <v>95</v>
      </c>
      <c r="C272" s="176" t="s">
        <v>41</v>
      </c>
      <c r="D272" s="177"/>
      <c r="E272" s="177">
        <f>E268+E265</f>
        <v>28.2</v>
      </c>
      <c r="F272" s="178"/>
      <c r="G272" s="169">
        <f>E272*F272</f>
        <v>0</v>
      </c>
      <c r="H272" s="179"/>
      <c r="I272" s="180"/>
      <c r="J272" s="169">
        <f t="shared" ref="J272:J278" si="65">G272+I272</f>
        <v>0</v>
      </c>
    </row>
    <row r="273" spans="1:22" ht="15.75" customHeight="1">
      <c r="A273" s="174"/>
      <c r="B273" s="181" t="s">
        <v>96</v>
      </c>
      <c r="C273" s="182" t="s">
        <v>50</v>
      </c>
      <c r="D273" s="183">
        <v>0.4</v>
      </c>
      <c r="E273" s="183">
        <f>E272*D273</f>
        <v>11.280000000000001</v>
      </c>
      <c r="F273" s="184"/>
      <c r="G273" s="185"/>
      <c r="H273" s="184"/>
      <c r="I273" s="186">
        <f t="shared" ref="I273:I278" si="66">ROUND(H273*E273,2)</f>
        <v>0</v>
      </c>
      <c r="J273" s="186">
        <f t="shared" si="65"/>
        <v>0</v>
      </c>
    </row>
    <row r="274" spans="1:22" ht="15.75" customHeight="1">
      <c r="A274" s="174"/>
      <c r="B274" s="181" t="s">
        <v>97</v>
      </c>
      <c r="C274" s="182" t="s">
        <v>50</v>
      </c>
      <c r="D274" s="183">
        <v>3</v>
      </c>
      <c r="E274" s="183">
        <f>E272*D274</f>
        <v>84.6</v>
      </c>
      <c r="F274" s="184"/>
      <c r="G274" s="185"/>
      <c r="H274" s="184"/>
      <c r="I274" s="186">
        <f t="shared" si="66"/>
        <v>0</v>
      </c>
      <c r="J274" s="186">
        <f t="shared" si="65"/>
        <v>0</v>
      </c>
    </row>
    <row r="275" spans="1:22" ht="15.75" customHeight="1">
      <c r="A275" s="187"/>
      <c r="B275" s="181" t="s">
        <v>98</v>
      </c>
      <c r="C275" s="182" t="s">
        <v>50</v>
      </c>
      <c r="D275" s="183">
        <v>1.5</v>
      </c>
      <c r="E275" s="183">
        <f>E272*D275</f>
        <v>42.3</v>
      </c>
      <c r="F275" s="184"/>
      <c r="G275" s="185"/>
      <c r="H275" s="184"/>
      <c r="I275" s="186">
        <f t="shared" si="66"/>
        <v>0</v>
      </c>
      <c r="J275" s="186">
        <f t="shared" si="65"/>
        <v>0</v>
      </c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</row>
    <row r="276" spans="1:22" ht="15.75" customHeight="1">
      <c r="A276" s="174"/>
      <c r="B276" s="181" t="s">
        <v>99</v>
      </c>
      <c r="C276" s="182" t="s">
        <v>100</v>
      </c>
      <c r="D276" s="182">
        <f>0.2</f>
        <v>0.2</v>
      </c>
      <c r="E276" s="183">
        <f>E272*D276</f>
        <v>5.6400000000000006</v>
      </c>
      <c r="F276" s="184"/>
      <c r="G276" s="185"/>
      <c r="H276" s="184"/>
      <c r="I276" s="186">
        <f t="shared" si="66"/>
        <v>0</v>
      </c>
      <c r="J276" s="186">
        <f t="shared" si="65"/>
        <v>0</v>
      </c>
    </row>
    <row r="277" spans="1:22" ht="15.75" customHeight="1">
      <c r="A277" s="174"/>
      <c r="B277" s="181" t="s">
        <v>101</v>
      </c>
      <c r="C277" s="182" t="s">
        <v>100</v>
      </c>
      <c r="D277" s="183"/>
      <c r="E277" s="183"/>
      <c r="F277" s="184"/>
      <c r="G277" s="185"/>
      <c r="H277" s="184"/>
      <c r="I277" s="186">
        <f t="shared" si="66"/>
        <v>0</v>
      </c>
      <c r="J277" s="186">
        <f t="shared" si="65"/>
        <v>0</v>
      </c>
    </row>
    <row r="278" spans="1:22" ht="15.75" customHeight="1">
      <c r="A278" s="174"/>
      <c r="B278" s="181" t="s">
        <v>102</v>
      </c>
      <c r="C278" s="182" t="s">
        <v>17</v>
      </c>
      <c r="D278" s="183">
        <v>1.1000000000000001</v>
      </c>
      <c r="E278" s="183">
        <f>E272*D278</f>
        <v>31.020000000000003</v>
      </c>
      <c r="F278" s="184"/>
      <c r="G278" s="185"/>
      <c r="H278" s="184"/>
      <c r="I278" s="186">
        <f t="shared" si="66"/>
        <v>0</v>
      </c>
      <c r="J278" s="186">
        <f t="shared" si="65"/>
        <v>0</v>
      </c>
    </row>
    <row r="279" spans="1:22" ht="15.75" customHeight="1">
      <c r="A279" s="174"/>
      <c r="B279" s="181"/>
      <c r="C279" s="182"/>
      <c r="D279" s="183"/>
      <c r="E279" s="183"/>
      <c r="F279" s="184"/>
      <c r="G279" s="185"/>
      <c r="H279" s="184"/>
      <c r="I279" s="186"/>
      <c r="J279" s="186"/>
    </row>
    <row r="280" spans="1:22" ht="15.75" customHeight="1">
      <c r="A280" s="174"/>
      <c r="B280" s="175" t="s">
        <v>103</v>
      </c>
      <c r="C280" s="176" t="s">
        <v>100</v>
      </c>
      <c r="D280" s="177"/>
      <c r="E280" s="177">
        <v>0</v>
      </c>
      <c r="F280" s="178"/>
      <c r="G280" s="169">
        <f>E280*F280</f>
        <v>0</v>
      </c>
      <c r="H280" s="179"/>
      <c r="I280" s="180"/>
      <c r="J280" s="169">
        <f t="shared" ref="J280:J300" si="67">G280+I280</f>
        <v>0</v>
      </c>
    </row>
    <row r="281" spans="1:22" ht="15.75" customHeight="1">
      <c r="A281" s="174"/>
      <c r="B281" s="181" t="s">
        <v>104</v>
      </c>
      <c r="C281" s="182" t="s">
        <v>56</v>
      </c>
      <c r="D281" s="183">
        <f>0.2*0.15</f>
        <v>0.03</v>
      </c>
      <c r="E281" s="183">
        <f>E280*D281</f>
        <v>0</v>
      </c>
      <c r="F281" s="184"/>
      <c r="G281" s="185"/>
      <c r="H281" s="184"/>
      <c r="I281" s="186">
        <f t="shared" ref="I281:I285" si="68">ROUND(H281*E281,2)</f>
        <v>0</v>
      </c>
      <c r="J281" s="186">
        <f t="shared" si="67"/>
        <v>0</v>
      </c>
    </row>
    <row r="282" spans="1:22" ht="15.75" customHeight="1">
      <c r="A282" s="174"/>
      <c r="B282" s="181" t="s">
        <v>97</v>
      </c>
      <c r="C282" s="182" t="s">
        <v>50</v>
      </c>
      <c r="D282" s="183">
        <f>0.2*3</f>
        <v>0.60000000000000009</v>
      </c>
      <c r="E282" s="183">
        <f>E280*D282</f>
        <v>0</v>
      </c>
      <c r="F282" s="184"/>
      <c r="G282" s="185"/>
      <c r="H282" s="184"/>
      <c r="I282" s="186">
        <f t="shared" si="68"/>
        <v>0</v>
      </c>
      <c r="J282" s="186">
        <f t="shared" si="67"/>
        <v>0</v>
      </c>
    </row>
    <row r="283" spans="1:22" ht="15.75" customHeight="1">
      <c r="A283" s="187"/>
      <c r="B283" s="181" t="s">
        <v>98</v>
      </c>
      <c r="C283" s="182" t="s">
        <v>50</v>
      </c>
      <c r="D283" s="183">
        <f>0.2*1.5</f>
        <v>0.30000000000000004</v>
      </c>
      <c r="E283" s="183">
        <f>E280*D283</f>
        <v>0</v>
      </c>
      <c r="F283" s="184"/>
      <c r="G283" s="185"/>
      <c r="H283" s="184"/>
      <c r="I283" s="186">
        <f t="shared" si="68"/>
        <v>0</v>
      </c>
      <c r="J283" s="186">
        <f t="shared" si="67"/>
        <v>0</v>
      </c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</row>
    <row r="284" spans="1:22" ht="15.75" customHeight="1">
      <c r="A284" s="174"/>
      <c r="B284" s="181" t="s">
        <v>99</v>
      </c>
      <c r="C284" s="182" t="s">
        <v>100</v>
      </c>
      <c r="D284" s="182">
        <f>0.2*0.2</f>
        <v>4.0000000000000008E-2</v>
      </c>
      <c r="E284" s="183">
        <f>E280*D284</f>
        <v>0</v>
      </c>
      <c r="F284" s="184"/>
      <c r="G284" s="185"/>
      <c r="H284" s="184"/>
      <c r="I284" s="186">
        <f t="shared" si="68"/>
        <v>0</v>
      </c>
      <c r="J284" s="186">
        <f t="shared" si="67"/>
        <v>0</v>
      </c>
    </row>
    <row r="285" spans="1:22" ht="15.75" customHeight="1">
      <c r="A285" s="174"/>
      <c r="B285" s="181" t="s">
        <v>101</v>
      </c>
      <c r="C285" s="182" t="s">
        <v>21</v>
      </c>
      <c r="D285" s="183"/>
      <c r="E285" s="183">
        <f>ROUNDUP(E280/3,0)</f>
        <v>0</v>
      </c>
      <c r="F285" s="184"/>
      <c r="G285" s="185"/>
      <c r="H285" s="184"/>
      <c r="I285" s="186">
        <f t="shared" si="68"/>
        <v>0</v>
      </c>
      <c r="J285" s="186">
        <f t="shared" si="67"/>
        <v>0</v>
      </c>
    </row>
    <row r="286" spans="1:22" ht="15.75" customHeight="1">
      <c r="A286" s="174"/>
      <c r="B286" s="175" t="s">
        <v>105</v>
      </c>
      <c r="C286" s="176" t="s">
        <v>100</v>
      </c>
      <c r="D286" s="177"/>
      <c r="E286" s="177">
        <v>6</v>
      </c>
      <c r="F286" s="178"/>
      <c r="G286" s="169">
        <f>E286*F286</f>
        <v>0</v>
      </c>
      <c r="H286" s="179"/>
      <c r="I286" s="180"/>
      <c r="J286" s="169">
        <f t="shared" si="67"/>
        <v>0</v>
      </c>
    </row>
    <row r="287" spans="1:22" ht="15.75" customHeight="1">
      <c r="A287" s="174"/>
      <c r="B287" s="181" t="s">
        <v>104</v>
      </c>
      <c r="C287" s="182" t="s">
        <v>56</v>
      </c>
      <c r="D287" s="183">
        <f>0.4*0.15</f>
        <v>0.06</v>
      </c>
      <c r="E287" s="183">
        <f>E286*D287</f>
        <v>0.36</v>
      </c>
      <c r="F287" s="184"/>
      <c r="G287" s="185"/>
      <c r="H287" s="184"/>
      <c r="I287" s="186">
        <f t="shared" ref="I287:I291" si="69">ROUND(H287*E287,2)</f>
        <v>0</v>
      </c>
      <c r="J287" s="186">
        <f t="shared" si="67"/>
        <v>0</v>
      </c>
    </row>
    <row r="288" spans="1:22" ht="15.75" customHeight="1">
      <c r="A288" s="174"/>
      <c r="B288" s="181" t="s">
        <v>97</v>
      </c>
      <c r="C288" s="182" t="s">
        <v>50</v>
      </c>
      <c r="D288" s="183">
        <f>0.4*3</f>
        <v>1.2000000000000002</v>
      </c>
      <c r="E288" s="183">
        <f>E286*D288</f>
        <v>7.2000000000000011</v>
      </c>
      <c r="F288" s="184"/>
      <c r="G288" s="185"/>
      <c r="H288" s="184"/>
      <c r="I288" s="186">
        <f t="shared" si="69"/>
        <v>0</v>
      </c>
      <c r="J288" s="186">
        <f t="shared" si="67"/>
        <v>0</v>
      </c>
    </row>
    <row r="289" spans="1:22" ht="15.75" customHeight="1">
      <c r="A289" s="187"/>
      <c r="B289" s="181" t="s">
        <v>98</v>
      </c>
      <c r="C289" s="182" t="s">
        <v>50</v>
      </c>
      <c r="D289" s="183">
        <f>0.4*1.5</f>
        <v>0.60000000000000009</v>
      </c>
      <c r="E289" s="183">
        <f>E286*D289</f>
        <v>3.6000000000000005</v>
      </c>
      <c r="F289" s="184"/>
      <c r="G289" s="185"/>
      <c r="H289" s="184"/>
      <c r="I289" s="186">
        <f t="shared" si="69"/>
        <v>0</v>
      </c>
      <c r="J289" s="186">
        <f t="shared" si="67"/>
        <v>0</v>
      </c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</row>
    <row r="290" spans="1:22" ht="15.75" customHeight="1">
      <c r="A290" s="174"/>
      <c r="B290" s="181" t="s">
        <v>99</v>
      </c>
      <c r="C290" s="182" t="s">
        <v>100</v>
      </c>
      <c r="D290" s="182">
        <f>0.4*0.2</f>
        <v>8.0000000000000016E-2</v>
      </c>
      <c r="E290" s="183">
        <f>E286*D290</f>
        <v>0.48000000000000009</v>
      </c>
      <c r="F290" s="184"/>
      <c r="G290" s="185"/>
      <c r="H290" s="184"/>
      <c r="I290" s="186">
        <f t="shared" si="69"/>
        <v>0</v>
      </c>
      <c r="J290" s="186">
        <f t="shared" si="67"/>
        <v>0</v>
      </c>
    </row>
    <row r="291" spans="1:22" ht="15.75" customHeight="1">
      <c r="A291" s="174"/>
      <c r="B291" s="181" t="s">
        <v>101</v>
      </c>
      <c r="C291" s="182" t="s">
        <v>21</v>
      </c>
      <c r="D291" s="183"/>
      <c r="E291" s="183">
        <f>ROUNDUP(E286/3,0)</f>
        <v>2</v>
      </c>
      <c r="F291" s="184"/>
      <c r="G291" s="185"/>
      <c r="H291" s="184"/>
      <c r="I291" s="186">
        <f t="shared" si="69"/>
        <v>0</v>
      </c>
      <c r="J291" s="186">
        <f t="shared" si="67"/>
        <v>0</v>
      </c>
    </row>
    <row r="292" spans="1:22" ht="15.75" customHeight="1">
      <c r="A292" s="187"/>
      <c r="B292" s="175" t="s">
        <v>106</v>
      </c>
      <c r="C292" s="176" t="s">
        <v>41</v>
      </c>
      <c r="D292" s="177"/>
      <c r="E292" s="177">
        <f>E272</f>
        <v>28.2</v>
      </c>
      <c r="F292" s="178"/>
      <c r="G292" s="169">
        <f>E292*F292</f>
        <v>0</v>
      </c>
      <c r="H292" s="179"/>
      <c r="I292" s="180"/>
      <c r="J292" s="169">
        <f t="shared" si="67"/>
        <v>0</v>
      </c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</row>
    <row r="293" spans="1:22" ht="15.75" customHeight="1">
      <c r="A293" s="174"/>
      <c r="B293" s="181" t="s">
        <v>104</v>
      </c>
      <c r="C293" s="182" t="s">
        <v>56</v>
      </c>
      <c r="D293" s="183">
        <v>0.2</v>
      </c>
      <c r="E293" s="183">
        <f>E292*D293</f>
        <v>5.6400000000000006</v>
      </c>
      <c r="F293" s="184"/>
      <c r="G293" s="185"/>
      <c r="H293" s="184"/>
      <c r="I293" s="186">
        <f t="shared" ref="I293:I294" si="70">ROUND(H293*E293,2)</f>
        <v>0</v>
      </c>
      <c r="J293" s="186">
        <f t="shared" si="67"/>
        <v>0</v>
      </c>
    </row>
    <row r="294" spans="1:22" ht="15.75" customHeight="1">
      <c r="A294" s="174"/>
      <c r="B294" s="188" t="s">
        <v>107</v>
      </c>
      <c r="C294" s="182" t="s">
        <v>56</v>
      </c>
      <c r="D294" s="183">
        <v>0.3</v>
      </c>
      <c r="E294" s="183">
        <f>E292*D294</f>
        <v>8.4599999999999991</v>
      </c>
      <c r="F294" s="184"/>
      <c r="G294" s="185"/>
      <c r="H294" s="184"/>
      <c r="I294" s="186">
        <f t="shared" si="70"/>
        <v>0</v>
      </c>
      <c r="J294" s="186">
        <f t="shared" si="67"/>
        <v>0</v>
      </c>
    </row>
    <row r="295" spans="1:22" ht="15.75" customHeight="1">
      <c r="A295" s="187"/>
      <c r="B295" s="175" t="s">
        <v>108</v>
      </c>
      <c r="C295" s="176" t="s">
        <v>100</v>
      </c>
      <c r="D295" s="177"/>
      <c r="E295" s="177">
        <f>E280</f>
        <v>0</v>
      </c>
      <c r="F295" s="178"/>
      <c r="G295" s="169">
        <f>E295*F295</f>
        <v>0</v>
      </c>
      <c r="H295" s="179"/>
      <c r="I295" s="180"/>
      <c r="J295" s="169">
        <f t="shared" si="67"/>
        <v>0</v>
      </c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</row>
    <row r="296" spans="1:22" ht="15.75" customHeight="1">
      <c r="A296" s="174"/>
      <c r="B296" s="181" t="s">
        <v>104</v>
      </c>
      <c r="C296" s="182" t="s">
        <v>56</v>
      </c>
      <c r="D296" s="183">
        <f>0.2*0.15</f>
        <v>0.03</v>
      </c>
      <c r="E296" s="183">
        <f>E295*D296</f>
        <v>0</v>
      </c>
      <c r="F296" s="184"/>
      <c r="G296" s="185"/>
      <c r="H296" s="184"/>
      <c r="I296" s="186">
        <f t="shared" ref="I296:I297" si="71">ROUND(H296*E296,2)</f>
        <v>0</v>
      </c>
      <c r="J296" s="186">
        <f t="shared" si="67"/>
        <v>0</v>
      </c>
    </row>
    <row r="297" spans="1:22" ht="15.75" customHeight="1">
      <c r="A297" s="174"/>
      <c r="B297" s="188" t="s">
        <v>107</v>
      </c>
      <c r="C297" s="182" t="s">
        <v>56</v>
      </c>
      <c r="D297" s="183">
        <f>0.2*0.3</f>
        <v>0.06</v>
      </c>
      <c r="E297" s="183">
        <f>E295*D297</f>
        <v>0</v>
      </c>
      <c r="F297" s="184"/>
      <c r="G297" s="185"/>
      <c r="H297" s="184"/>
      <c r="I297" s="186">
        <f t="shared" si="71"/>
        <v>0</v>
      </c>
      <c r="J297" s="186">
        <f t="shared" si="67"/>
        <v>0</v>
      </c>
    </row>
    <row r="298" spans="1:22" ht="15.75" customHeight="1">
      <c r="A298" s="187"/>
      <c r="B298" s="175" t="s">
        <v>109</v>
      </c>
      <c r="C298" s="176" t="s">
        <v>100</v>
      </c>
      <c r="D298" s="177"/>
      <c r="E298" s="177">
        <f>E286</f>
        <v>6</v>
      </c>
      <c r="F298" s="178"/>
      <c r="G298" s="169">
        <f>E298*F298</f>
        <v>0</v>
      </c>
      <c r="H298" s="179"/>
      <c r="I298" s="180"/>
      <c r="J298" s="169">
        <f t="shared" si="67"/>
        <v>0</v>
      </c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</row>
    <row r="299" spans="1:22" ht="15.75" customHeight="1">
      <c r="A299" s="174"/>
      <c r="B299" s="181" t="s">
        <v>104</v>
      </c>
      <c r="C299" s="182" t="s">
        <v>56</v>
      </c>
      <c r="D299" s="183">
        <f>0.4*0.15</f>
        <v>0.06</v>
      </c>
      <c r="E299" s="183">
        <f>E298*D299</f>
        <v>0.36</v>
      </c>
      <c r="F299" s="184"/>
      <c r="G299" s="185"/>
      <c r="H299" s="184"/>
      <c r="I299" s="186">
        <f t="shared" ref="I299:I300" si="72">ROUND(H299*E299,2)</f>
        <v>0</v>
      </c>
      <c r="J299" s="186">
        <f t="shared" si="67"/>
        <v>0</v>
      </c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</row>
    <row r="300" spans="1:22" ht="15.75" customHeight="1">
      <c r="A300" s="174"/>
      <c r="B300" s="188" t="s">
        <v>107</v>
      </c>
      <c r="C300" s="182" t="s">
        <v>56</v>
      </c>
      <c r="D300" s="183">
        <f>0.4*0.3</f>
        <v>0.12</v>
      </c>
      <c r="E300" s="183">
        <f>E298*D300</f>
        <v>0.72</v>
      </c>
      <c r="F300" s="184"/>
      <c r="G300" s="185"/>
      <c r="H300" s="184"/>
      <c r="I300" s="186">
        <f t="shared" si="72"/>
        <v>0</v>
      </c>
      <c r="J300" s="186">
        <f t="shared" si="67"/>
        <v>0</v>
      </c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</row>
    <row r="301" spans="1:22" ht="15.75" customHeight="1">
      <c r="A301" s="174"/>
      <c r="B301" s="188"/>
      <c r="C301" s="182"/>
      <c r="D301" s="183"/>
      <c r="E301" s="183"/>
      <c r="F301" s="184"/>
      <c r="G301" s="185"/>
      <c r="H301" s="184"/>
      <c r="I301" s="186"/>
      <c r="J301" s="186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</row>
    <row r="302" spans="1:22" ht="15" customHeight="1">
      <c r="A302" s="240" t="s">
        <v>134</v>
      </c>
      <c r="B302" s="241"/>
      <c r="C302" s="241"/>
      <c r="D302" s="241"/>
      <c r="E302" s="241"/>
      <c r="F302" s="241"/>
      <c r="G302" s="241"/>
      <c r="H302" s="241"/>
      <c r="I302" s="241"/>
      <c r="J302" s="235"/>
    </row>
    <row r="303" spans="1:22" ht="15" customHeight="1">
      <c r="A303" s="166"/>
      <c r="B303" s="166" t="s">
        <v>12</v>
      </c>
      <c r="C303" s="166"/>
      <c r="D303" s="166"/>
      <c r="E303" s="167"/>
      <c r="F303" s="168"/>
      <c r="G303" s="169">
        <f t="shared" ref="G303:G309" si="73">E303*F303</f>
        <v>0</v>
      </c>
      <c r="H303" s="168"/>
      <c r="I303" s="170"/>
      <c r="J303" s="169">
        <f t="shared" ref="J303:J309" si="74">G303+I303</f>
        <v>0</v>
      </c>
    </row>
    <row r="304" spans="1:22" ht="15" customHeight="1">
      <c r="A304" s="31"/>
      <c r="B304" s="171" t="s">
        <v>91</v>
      </c>
      <c r="C304" s="166" t="s">
        <v>17</v>
      </c>
      <c r="D304" s="166"/>
      <c r="E304" s="167">
        <v>22.55</v>
      </c>
      <c r="F304" s="168"/>
      <c r="G304" s="169">
        <f t="shared" si="73"/>
        <v>0</v>
      </c>
      <c r="H304" s="168"/>
      <c r="I304" s="170"/>
      <c r="J304" s="169">
        <f t="shared" si="74"/>
        <v>0</v>
      </c>
    </row>
    <row r="305" spans="1:22" ht="15" customHeight="1">
      <c r="A305" s="31"/>
      <c r="B305" s="171" t="s">
        <v>92</v>
      </c>
      <c r="C305" s="166" t="s">
        <v>24</v>
      </c>
      <c r="D305" s="166"/>
      <c r="E305" s="167"/>
      <c r="F305" s="168"/>
      <c r="G305" s="169">
        <f t="shared" si="73"/>
        <v>0</v>
      </c>
      <c r="H305" s="168"/>
      <c r="I305" s="170"/>
      <c r="J305" s="169">
        <f t="shared" si="74"/>
        <v>0</v>
      </c>
    </row>
    <row r="306" spans="1:22" ht="15" customHeight="1">
      <c r="A306" s="31"/>
      <c r="B306" s="171" t="s">
        <v>93</v>
      </c>
      <c r="C306" s="166" t="s">
        <v>24</v>
      </c>
      <c r="D306" s="166"/>
      <c r="E306" s="167"/>
      <c r="F306" s="168"/>
      <c r="G306" s="169">
        <f t="shared" si="73"/>
        <v>0</v>
      </c>
      <c r="H306" s="168"/>
      <c r="I306" s="170"/>
      <c r="J306" s="169">
        <f t="shared" si="74"/>
        <v>0</v>
      </c>
    </row>
    <row r="307" spans="1:22" ht="15" customHeight="1">
      <c r="A307" s="31"/>
      <c r="B307" s="171" t="s">
        <v>135</v>
      </c>
      <c r="C307" s="166" t="s">
        <v>17</v>
      </c>
      <c r="D307" s="166"/>
      <c r="E307" s="167">
        <v>3.54</v>
      </c>
      <c r="F307" s="168"/>
      <c r="G307" s="169">
        <f t="shared" si="73"/>
        <v>0</v>
      </c>
      <c r="H307" s="168"/>
      <c r="I307" s="170"/>
      <c r="J307" s="169">
        <f t="shared" si="74"/>
        <v>0</v>
      </c>
    </row>
    <row r="308" spans="1:22" ht="15" customHeight="1">
      <c r="A308" s="31"/>
      <c r="B308" s="171"/>
      <c r="C308" s="166"/>
      <c r="D308" s="166"/>
      <c r="E308" s="167"/>
      <c r="F308" s="168"/>
      <c r="G308" s="169">
        <f t="shared" si="73"/>
        <v>0</v>
      </c>
      <c r="H308" s="168"/>
      <c r="I308" s="170"/>
      <c r="J308" s="169">
        <f t="shared" si="74"/>
        <v>0</v>
      </c>
    </row>
    <row r="309" spans="1:22" ht="15" customHeight="1">
      <c r="A309" s="31"/>
      <c r="B309" s="171"/>
      <c r="C309" s="166"/>
      <c r="D309" s="166"/>
      <c r="E309" s="167"/>
      <c r="F309" s="168"/>
      <c r="G309" s="169">
        <f t="shared" si="73"/>
        <v>0</v>
      </c>
      <c r="H309" s="168"/>
      <c r="I309" s="170"/>
      <c r="J309" s="169">
        <f t="shared" si="74"/>
        <v>0</v>
      </c>
    </row>
    <row r="310" spans="1:22" ht="15.75" customHeight="1">
      <c r="A310" s="172"/>
      <c r="B310" s="173" t="s">
        <v>94</v>
      </c>
      <c r="C310" s="164"/>
      <c r="D310" s="164"/>
      <c r="E310" s="164"/>
      <c r="F310" s="165"/>
      <c r="G310" s="169"/>
      <c r="H310" s="165"/>
      <c r="I310" s="165"/>
      <c r="J310" s="169"/>
    </row>
    <row r="311" spans="1:22" ht="15.75" customHeight="1">
      <c r="A311" s="174"/>
      <c r="B311" s="175" t="s">
        <v>95</v>
      </c>
      <c r="C311" s="176" t="s">
        <v>41</v>
      </c>
      <c r="D311" s="177"/>
      <c r="E311" s="177">
        <f>E304</f>
        <v>22.55</v>
      </c>
      <c r="F311" s="178"/>
      <c r="G311" s="169">
        <f>E311*F311</f>
        <v>0</v>
      </c>
      <c r="H311" s="179"/>
      <c r="I311" s="180"/>
      <c r="J311" s="169">
        <f t="shared" ref="J311:J317" si="75">G311+I311</f>
        <v>0</v>
      </c>
    </row>
    <row r="312" spans="1:22" ht="15.75" customHeight="1">
      <c r="A312" s="174"/>
      <c r="B312" s="181" t="s">
        <v>96</v>
      </c>
      <c r="C312" s="182" t="s">
        <v>50</v>
      </c>
      <c r="D312" s="183">
        <v>0.4</v>
      </c>
      <c r="E312" s="183">
        <f>E311*D312</f>
        <v>9.0200000000000014</v>
      </c>
      <c r="F312" s="184"/>
      <c r="G312" s="185"/>
      <c r="H312" s="184"/>
      <c r="I312" s="186">
        <f t="shared" ref="I312:I317" si="76">ROUND(H312*E312,2)</f>
        <v>0</v>
      </c>
      <c r="J312" s="186">
        <f t="shared" si="75"/>
        <v>0</v>
      </c>
    </row>
    <row r="313" spans="1:22" ht="15.75" customHeight="1">
      <c r="A313" s="174"/>
      <c r="B313" s="181" t="s">
        <v>97</v>
      </c>
      <c r="C313" s="182" t="s">
        <v>50</v>
      </c>
      <c r="D313" s="183">
        <v>3</v>
      </c>
      <c r="E313" s="183">
        <f>E311*D313</f>
        <v>67.650000000000006</v>
      </c>
      <c r="F313" s="184"/>
      <c r="G313" s="185"/>
      <c r="H313" s="184"/>
      <c r="I313" s="186">
        <f t="shared" si="76"/>
        <v>0</v>
      </c>
      <c r="J313" s="186">
        <f t="shared" si="75"/>
        <v>0</v>
      </c>
    </row>
    <row r="314" spans="1:22" ht="15.75" customHeight="1">
      <c r="A314" s="187"/>
      <c r="B314" s="181" t="s">
        <v>98</v>
      </c>
      <c r="C314" s="182" t="s">
        <v>50</v>
      </c>
      <c r="D314" s="183">
        <v>1.5</v>
      </c>
      <c r="E314" s="183">
        <f>E311*D314</f>
        <v>33.825000000000003</v>
      </c>
      <c r="F314" s="184"/>
      <c r="G314" s="185"/>
      <c r="H314" s="184"/>
      <c r="I314" s="186">
        <f t="shared" si="76"/>
        <v>0</v>
      </c>
      <c r="J314" s="186">
        <f t="shared" si="75"/>
        <v>0</v>
      </c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</row>
    <row r="315" spans="1:22" ht="15.75" customHeight="1">
      <c r="A315" s="174"/>
      <c r="B315" s="181" t="s">
        <v>99</v>
      </c>
      <c r="C315" s="182" t="s">
        <v>100</v>
      </c>
      <c r="D315" s="182">
        <f>0.2</f>
        <v>0.2</v>
      </c>
      <c r="E315" s="183">
        <f>E311*D315</f>
        <v>4.5100000000000007</v>
      </c>
      <c r="F315" s="184"/>
      <c r="G315" s="185"/>
      <c r="H315" s="184"/>
      <c r="I315" s="186">
        <f t="shared" si="76"/>
        <v>0</v>
      </c>
      <c r="J315" s="186">
        <f t="shared" si="75"/>
        <v>0</v>
      </c>
    </row>
    <row r="316" spans="1:22" ht="15.75" customHeight="1">
      <c r="A316" s="174"/>
      <c r="B316" s="181" t="s">
        <v>101</v>
      </c>
      <c r="C316" s="182" t="s">
        <v>100</v>
      </c>
      <c r="D316" s="183"/>
      <c r="E316" s="183"/>
      <c r="F316" s="184"/>
      <c r="G316" s="185"/>
      <c r="H316" s="184"/>
      <c r="I316" s="186">
        <f t="shared" si="76"/>
        <v>0</v>
      </c>
      <c r="J316" s="186">
        <f t="shared" si="75"/>
        <v>0</v>
      </c>
    </row>
    <row r="317" spans="1:22" ht="15.75" customHeight="1">
      <c r="A317" s="174"/>
      <c r="B317" s="181" t="s">
        <v>102</v>
      </c>
      <c r="C317" s="182" t="s">
        <v>17</v>
      </c>
      <c r="D317" s="183">
        <v>1.1000000000000001</v>
      </c>
      <c r="E317" s="183">
        <f>E311*D317</f>
        <v>24.805000000000003</v>
      </c>
      <c r="F317" s="184"/>
      <c r="G317" s="185"/>
      <c r="H317" s="184"/>
      <c r="I317" s="186">
        <f t="shared" si="76"/>
        <v>0</v>
      </c>
      <c r="J317" s="186">
        <f t="shared" si="75"/>
        <v>0</v>
      </c>
    </row>
    <row r="318" spans="1:22" ht="15.75" customHeight="1">
      <c r="A318" s="174"/>
      <c r="B318" s="181"/>
      <c r="C318" s="182"/>
      <c r="D318" s="183"/>
      <c r="E318" s="183"/>
      <c r="F318" s="184"/>
      <c r="G318" s="185"/>
      <c r="H318" s="184"/>
      <c r="I318" s="186"/>
      <c r="J318" s="186"/>
    </row>
    <row r="319" spans="1:22" ht="15.75" customHeight="1">
      <c r="A319" s="174"/>
      <c r="B319" s="175" t="s">
        <v>103</v>
      </c>
      <c r="C319" s="176" t="s">
        <v>100</v>
      </c>
      <c r="D319" s="177"/>
      <c r="E319" s="177">
        <v>0</v>
      </c>
      <c r="F319" s="178"/>
      <c r="G319" s="169">
        <f>E319*F319</f>
        <v>0</v>
      </c>
      <c r="H319" s="179"/>
      <c r="I319" s="180"/>
      <c r="J319" s="169">
        <f t="shared" ref="J319:J339" si="77">G319+I319</f>
        <v>0</v>
      </c>
    </row>
    <row r="320" spans="1:22" ht="15.75" customHeight="1">
      <c r="A320" s="174"/>
      <c r="B320" s="181" t="s">
        <v>104</v>
      </c>
      <c r="C320" s="182" t="s">
        <v>56</v>
      </c>
      <c r="D320" s="183">
        <f>0.2*0.15</f>
        <v>0.03</v>
      </c>
      <c r="E320" s="183">
        <f>E319*D320</f>
        <v>0</v>
      </c>
      <c r="F320" s="184"/>
      <c r="G320" s="185"/>
      <c r="H320" s="184"/>
      <c r="I320" s="186">
        <f t="shared" ref="I320:I324" si="78">ROUND(H320*E320,2)</f>
        <v>0</v>
      </c>
      <c r="J320" s="186">
        <f t="shared" si="77"/>
        <v>0</v>
      </c>
    </row>
    <row r="321" spans="1:22" ht="15.75" customHeight="1">
      <c r="A321" s="174"/>
      <c r="B321" s="181" t="s">
        <v>97</v>
      </c>
      <c r="C321" s="182" t="s">
        <v>50</v>
      </c>
      <c r="D321" s="183">
        <f>0.2*3</f>
        <v>0.60000000000000009</v>
      </c>
      <c r="E321" s="183">
        <f>E319*D321</f>
        <v>0</v>
      </c>
      <c r="F321" s="184"/>
      <c r="G321" s="185"/>
      <c r="H321" s="184"/>
      <c r="I321" s="186">
        <f t="shared" si="78"/>
        <v>0</v>
      </c>
      <c r="J321" s="186">
        <f t="shared" si="77"/>
        <v>0</v>
      </c>
    </row>
    <row r="322" spans="1:22" ht="15.75" customHeight="1">
      <c r="A322" s="187"/>
      <c r="B322" s="181" t="s">
        <v>98</v>
      </c>
      <c r="C322" s="182" t="s">
        <v>50</v>
      </c>
      <c r="D322" s="183">
        <f>0.2*1.5</f>
        <v>0.30000000000000004</v>
      </c>
      <c r="E322" s="183">
        <f>E319*D322</f>
        <v>0</v>
      </c>
      <c r="F322" s="184"/>
      <c r="G322" s="185"/>
      <c r="H322" s="184"/>
      <c r="I322" s="186">
        <f t="shared" si="78"/>
        <v>0</v>
      </c>
      <c r="J322" s="186">
        <f t="shared" si="77"/>
        <v>0</v>
      </c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</row>
    <row r="323" spans="1:22" ht="15.75" customHeight="1">
      <c r="A323" s="174"/>
      <c r="B323" s="181" t="s">
        <v>99</v>
      </c>
      <c r="C323" s="182" t="s">
        <v>100</v>
      </c>
      <c r="D323" s="182">
        <f>0.2*0.2</f>
        <v>4.0000000000000008E-2</v>
      </c>
      <c r="E323" s="183">
        <f>E319*D323</f>
        <v>0</v>
      </c>
      <c r="F323" s="184"/>
      <c r="G323" s="185"/>
      <c r="H323" s="184"/>
      <c r="I323" s="186">
        <f t="shared" si="78"/>
        <v>0</v>
      </c>
      <c r="J323" s="186">
        <f t="shared" si="77"/>
        <v>0</v>
      </c>
    </row>
    <row r="324" spans="1:22" ht="15.75" customHeight="1">
      <c r="A324" s="174"/>
      <c r="B324" s="181" t="s">
        <v>101</v>
      </c>
      <c r="C324" s="182" t="s">
        <v>21</v>
      </c>
      <c r="D324" s="183"/>
      <c r="E324" s="183">
        <f>ROUNDUP(E319/3,0)</f>
        <v>0</v>
      </c>
      <c r="F324" s="184"/>
      <c r="G324" s="185"/>
      <c r="H324" s="184"/>
      <c r="I324" s="186">
        <f t="shared" si="78"/>
        <v>0</v>
      </c>
      <c r="J324" s="186">
        <f t="shared" si="77"/>
        <v>0</v>
      </c>
    </row>
    <row r="325" spans="1:22" ht="15.75" customHeight="1">
      <c r="A325" s="174"/>
      <c r="B325" s="175" t="s">
        <v>105</v>
      </c>
      <c r="C325" s="176" t="s">
        <v>100</v>
      </c>
      <c r="D325" s="177"/>
      <c r="E325" s="177"/>
      <c r="F325" s="178"/>
      <c r="G325" s="169">
        <f>E325*F325</f>
        <v>0</v>
      </c>
      <c r="H325" s="179"/>
      <c r="I325" s="180"/>
      <c r="J325" s="169">
        <f t="shared" si="77"/>
        <v>0</v>
      </c>
    </row>
    <row r="326" spans="1:22" ht="15.75" customHeight="1">
      <c r="A326" s="174"/>
      <c r="B326" s="181" t="s">
        <v>104</v>
      </c>
      <c r="C326" s="182" t="s">
        <v>56</v>
      </c>
      <c r="D326" s="183">
        <f>0.4*0.15</f>
        <v>0.06</v>
      </c>
      <c r="E326" s="183">
        <f>E325*D326</f>
        <v>0</v>
      </c>
      <c r="F326" s="184"/>
      <c r="G326" s="185"/>
      <c r="H326" s="184"/>
      <c r="I326" s="186">
        <f t="shared" ref="I326:I330" si="79">ROUND(H326*E326,2)</f>
        <v>0</v>
      </c>
      <c r="J326" s="186">
        <f t="shared" si="77"/>
        <v>0</v>
      </c>
    </row>
    <row r="327" spans="1:22" ht="15.75" customHeight="1">
      <c r="A327" s="174"/>
      <c r="B327" s="181" t="s">
        <v>97</v>
      </c>
      <c r="C327" s="182" t="s">
        <v>50</v>
      </c>
      <c r="D327" s="183">
        <f>0.4*3</f>
        <v>1.2000000000000002</v>
      </c>
      <c r="E327" s="183">
        <f>E325*D327</f>
        <v>0</v>
      </c>
      <c r="F327" s="184"/>
      <c r="G327" s="185"/>
      <c r="H327" s="184"/>
      <c r="I327" s="186">
        <f t="shared" si="79"/>
        <v>0</v>
      </c>
      <c r="J327" s="186">
        <f t="shared" si="77"/>
        <v>0</v>
      </c>
    </row>
    <row r="328" spans="1:22" ht="15.75" customHeight="1">
      <c r="A328" s="187"/>
      <c r="B328" s="181" t="s">
        <v>98</v>
      </c>
      <c r="C328" s="182" t="s">
        <v>50</v>
      </c>
      <c r="D328" s="183">
        <f>0.4*1.5</f>
        <v>0.60000000000000009</v>
      </c>
      <c r="E328" s="183">
        <f>E325*D328</f>
        <v>0</v>
      </c>
      <c r="F328" s="184"/>
      <c r="G328" s="185"/>
      <c r="H328" s="184"/>
      <c r="I328" s="186">
        <f t="shared" si="79"/>
        <v>0</v>
      </c>
      <c r="J328" s="186">
        <f t="shared" si="77"/>
        <v>0</v>
      </c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</row>
    <row r="329" spans="1:22" ht="15.75" customHeight="1">
      <c r="A329" s="174"/>
      <c r="B329" s="181" t="s">
        <v>99</v>
      </c>
      <c r="C329" s="182" t="s">
        <v>100</v>
      </c>
      <c r="D329" s="182">
        <f>0.4*0.2</f>
        <v>8.0000000000000016E-2</v>
      </c>
      <c r="E329" s="183">
        <f>E325*D329</f>
        <v>0</v>
      </c>
      <c r="F329" s="184"/>
      <c r="G329" s="185"/>
      <c r="H329" s="184"/>
      <c r="I329" s="186">
        <f t="shared" si="79"/>
        <v>0</v>
      </c>
      <c r="J329" s="186">
        <f t="shared" si="77"/>
        <v>0</v>
      </c>
    </row>
    <row r="330" spans="1:22" ht="15.75" customHeight="1">
      <c r="A330" s="174"/>
      <c r="B330" s="181" t="s">
        <v>101</v>
      </c>
      <c r="C330" s="182" t="s">
        <v>21</v>
      </c>
      <c r="D330" s="183"/>
      <c r="E330" s="183">
        <f>ROUNDUP(E325/3,0)</f>
        <v>0</v>
      </c>
      <c r="F330" s="184"/>
      <c r="G330" s="185"/>
      <c r="H330" s="184"/>
      <c r="I330" s="186">
        <f t="shared" si="79"/>
        <v>0</v>
      </c>
      <c r="J330" s="186">
        <f t="shared" si="77"/>
        <v>0</v>
      </c>
    </row>
    <row r="331" spans="1:22" ht="15.75" customHeight="1">
      <c r="A331" s="187"/>
      <c r="B331" s="175" t="s">
        <v>106</v>
      </c>
      <c r="C331" s="176" t="s">
        <v>41</v>
      </c>
      <c r="D331" s="177"/>
      <c r="E331" s="177">
        <f>E311</f>
        <v>22.55</v>
      </c>
      <c r="F331" s="178"/>
      <c r="G331" s="169">
        <f>E331*F331</f>
        <v>0</v>
      </c>
      <c r="H331" s="179"/>
      <c r="I331" s="180"/>
      <c r="J331" s="169">
        <f t="shared" si="77"/>
        <v>0</v>
      </c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</row>
    <row r="332" spans="1:22" ht="15.75" customHeight="1">
      <c r="A332" s="174"/>
      <c r="B332" s="181" t="s">
        <v>104</v>
      </c>
      <c r="C332" s="182" t="s">
        <v>56</v>
      </c>
      <c r="D332" s="183">
        <v>0.2</v>
      </c>
      <c r="E332" s="183">
        <f>E331*D332</f>
        <v>4.5100000000000007</v>
      </c>
      <c r="F332" s="184"/>
      <c r="G332" s="185"/>
      <c r="H332" s="184"/>
      <c r="I332" s="186">
        <f t="shared" ref="I332:I333" si="80">ROUND(H332*E332,2)</f>
        <v>0</v>
      </c>
      <c r="J332" s="186">
        <f t="shared" si="77"/>
        <v>0</v>
      </c>
    </row>
    <row r="333" spans="1:22" ht="15.75" customHeight="1">
      <c r="A333" s="174"/>
      <c r="B333" s="188" t="s">
        <v>107</v>
      </c>
      <c r="C333" s="182" t="s">
        <v>56</v>
      </c>
      <c r="D333" s="183">
        <v>0.3</v>
      </c>
      <c r="E333" s="183">
        <f>E331*D333</f>
        <v>6.7649999999999997</v>
      </c>
      <c r="F333" s="184"/>
      <c r="G333" s="185"/>
      <c r="H333" s="184"/>
      <c r="I333" s="186">
        <f t="shared" si="80"/>
        <v>0</v>
      </c>
      <c r="J333" s="186">
        <f t="shared" si="77"/>
        <v>0</v>
      </c>
    </row>
    <row r="334" spans="1:22" ht="15.75" customHeight="1">
      <c r="A334" s="187"/>
      <c r="B334" s="175" t="s">
        <v>108</v>
      </c>
      <c r="C334" s="176" t="s">
        <v>100</v>
      </c>
      <c r="D334" s="177"/>
      <c r="E334" s="177">
        <f>E319</f>
        <v>0</v>
      </c>
      <c r="F334" s="178"/>
      <c r="G334" s="169">
        <f>E334*F334</f>
        <v>0</v>
      </c>
      <c r="H334" s="179"/>
      <c r="I334" s="180"/>
      <c r="J334" s="169">
        <f t="shared" si="77"/>
        <v>0</v>
      </c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</row>
    <row r="335" spans="1:22" ht="15.75" customHeight="1">
      <c r="A335" s="174"/>
      <c r="B335" s="181" t="s">
        <v>104</v>
      </c>
      <c r="C335" s="182" t="s">
        <v>56</v>
      </c>
      <c r="D335" s="183">
        <f>0.2*0.15</f>
        <v>0.03</v>
      </c>
      <c r="E335" s="183">
        <f>E334*D335</f>
        <v>0</v>
      </c>
      <c r="F335" s="184"/>
      <c r="G335" s="185"/>
      <c r="H335" s="184"/>
      <c r="I335" s="186">
        <f t="shared" ref="I335:I336" si="81">ROUND(H335*E335,2)</f>
        <v>0</v>
      </c>
      <c r="J335" s="186">
        <f t="shared" si="77"/>
        <v>0</v>
      </c>
    </row>
    <row r="336" spans="1:22" ht="15.75" customHeight="1">
      <c r="A336" s="174"/>
      <c r="B336" s="188" t="s">
        <v>107</v>
      </c>
      <c r="C336" s="182" t="s">
        <v>56</v>
      </c>
      <c r="D336" s="183">
        <f>0.2*0.3</f>
        <v>0.06</v>
      </c>
      <c r="E336" s="183">
        <f>E334*D336</f>
        <v>0</v>
      </c>
      <c r="F336" s="184"/>
      <c r="G336" s="185"/>
      <c r="H336" s="184"/>
      <c r="I336" s="186">
        <f t="shared" si="81"/>
        <v>0</v>
      </c>
      <c r="J336" s="186">
        <f t="shared" si="77"/>
        <v>0</v>
      </c>
    </row>
    <row r="337" spans="1:22" ht="15.75" customHeight="1">
      <c r="A337" s="187"/>
      <c r="B337" s="175" t="s">
        <v>109</v>
      </c>
      <c r="C337" s="176" t="s">
        <v>100</v>
      </c>
      <c r="D337" s="177"/>
      <c r="E337" s="177">
        <f>E325</f>
        <v>0</v>
      </c>
      <c r="F337" s="178"/>
      <c r="G337" s="169">
        <f>E337*F337</f>
        <v>0</v>
      </c>
      <c r="H337" s="179"/>
      <c r="I337" s="180"/>
      <c r="J337" s="169">
        <f t="shared" si="77"/>
        <v>0</v>
      </c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</row>
    <row r="338" spans="1:22" ht="15.75" customHeight="1">
      <c r="A338" s="174"/>
      <c r="B338" s="181" t="s">
        <v>104</v>
      </c>
      <c r="C338" s="182" t="s">
        <v>56</v>
      </c>
      <c r="D338" s="183">
        <f>0.4*0.15</f>
        <v>0.06</v>
      </c>
      <c r="E338" s="183">
        <f>E337*D338</f>
        <v>0</v>
      </c>
      <c r="F338" s="184"/>
      <c r="G338" s="185"/>
      <c r="H338" s="184"/>
      <c r="I338" s="186">
        <f t="shared" ref="I338:I339" si="82">ROUND(H338*E338,2)</f>
        <v>0</v>
      </c>
      <c r="J338" s="186">
        <f t="shared" si="77"/>
        <v>0</v>
      </c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</row>
    <row r="339" spans="1:22" ht="15.75" customHeight="1">
      <c r="A339" s="174"/>
      <c r="B339" s="188" t="s">
        <v>107</v>
      </c>
      <c r="C339" s="182" t="s">
        <v>56</v>
      </c>
      <c r="D339" s="183">
        <f>0.4*0.3</f>
        <v>0.12</v>
      </c>
      <c r="E339" s="183">
        <f>E337*D339</f>
        <v>0</v>
      </c>
      <c r="F339" s="184"/>
      <c r="G339" s="185"/>
      <c r="H339" s="184"/>
      <c r="I339" s="186">
        <f t="shared" si="82"/>
        <v>0</v>
      </c>
      <c r="J339" s="186">
        <f t="shared" si="77"/>
        <v>0</v>
      </c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</row>
    <row r="340" spans="1:22" ht="15.75" customHeight="1">
      <c r="A340" s="174"/>
      <c r="B340" s="188"/>
      <c r="C340" s="182"/>
      <c r="D340" s="183"/>
      <c r="E340" s="183"/>
      <c r="F340" s="184"/>
      <c r="G340" s="185"/>
      <c r="H340" s="184"/>
      <c r="I340" s="186"/>
      <c r="J340" s="186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</row>
    <row r="341" spans="1:22" ht="15.75" customHeight="1">
      <c r="B341" s="199" t="s">
        <v>136</v>
      </c>
      <c r="C341" s="200" t="s">
        <v>21</v>
      </c>
      <c r="D341" s="166"/>
      <c r="E341" s="167"/>
      <c r="F341" s="178"/>
      <c r="G341" s="196">
        <f>E341*F341</f>
        <v>0</v>
      </c>
      <c r="H341" s="178"/>
      <c r="I341" s="197"/>
      <c r="J341" s="197">
        <f t="shared" ref="J341:J342" si="83">G341+I341</f>
        <v>0</v>
      </c>
    </row>
    <row r="342" spans="1:22" ht="15.75" customHeight="1">
      <c r="B342" s="201" t="s">
        <v>132</v>
      </c>
      <c r="C342" s="200" t="s">
        <v>21</v>
      </c>
      <c r="D342" s="166"/>
      <c r="E342" s="202">
        <v>2</v>
      </c>
      <c r="F342" s="184"/>
      <c r="G342" s="185"/>
      <c r="H342" s="184"/>
      <c r="I342" s="186">
        <f>ROUND(H342*E342,2)</f>
        <v>0</v>
      </c>
      <c r="J342" s="186">
        <f t="shared" si="83"/>
        <v>0</v>
      </c>
    </row>
    <row r="343" spans="1:22" ht="15.75" customHeight="1">
      <c r="B343" s="201" t="s">
        <v>137</v>
      </c>
      <c r="C343" s="200" t="s">
        <v>21</v>
      </c>
      <c r="D343" s="166"/>
      <c r="E343" s="202">
        <v>1</v>
      </c>
      <c r="F343" s="184"/>
      <c r="G343" s="185"/>
      <c r="H343" s="184"/>
      <c r="I343" s="186"/>
      <c r="J343" s="186"/>
    </row>
    <row r="344" spans="1:22" ht="17.25" customHeight="1">
      <c r="B344" s="189" t="s">
        <v>138</v>
      </c>
      <c r="C344" s="176" t="s">
        <v>24</v>
      </c>
      <c r="D344" s="177"/>
      <c r="E344" s="177">
        <v>3</v>
      </c>
      <c r="F344" s="184"/>
      <c r="G344" s="190">
        <f>E344*F344</f>
        <v>0</v>
      </c>
      <c r="H344" s="191"/>
      <c r="I344" s="181"/>
      <c r="J344" s="190">
        <f t="shared" ref="J344:J348" si="84">G344+I344</f>
        <v>0</v>
      </c>
    </row>
    <row r="345" spans="1:22" ht="15.75" customHeight="1">
      <c r="B345" s="181" t="s">
        <v>139</v>
      </c>
      <c r="C345" s="182" t="s">
        <v>122</v>
      </c>
      <c r="D345" s="183"/>
      <c r="E345" s="183">
        <v>4</v>
      </c>
      <c r="F345" s="184"/>
      <c r="G345" s="185"/>
      <c r="H345" s="184"/>
      <c r="I345" s="186">
        <f t="shared" ref="I345:I348" si="85">ROUND(H345*E345,2)</f>
        <v>0</v>
      </c>
      <c r="J345" s="186">
        <f t="shared" si="84"/>
        <v>0</v>
      </c>
    </row>
    <row r="346" spans="1:22" ht="15.75" customHeight="1">
      <c r="B346" s="181" t="s">
        <v>140</v>
      </c>
      <c r="C346" s="182" t="s">
        <v>122</v>
      </c>
      <c r="D346" s="183"/>
      <c r="E346" s="183">
        <v>9</v>
      </c>
      <c r="F346" s="184"/>
      <c r="G346" s="185"/>
      <c r="H346" s="184"/>
      <c r="I346" s="186">
        <f t="shared" si="85"/>
        <v>0</v>
      </c>
      <c r="J346" s="186">
        <f t="shared" si="84"/>
        <v>0</v>
      </c>
    </row>
    <row r="347" spans="1:22" ht="15.75" customHeight="1">
      <c r="B347" s="181" t="s">
        <v>124</v>
      </c>
      <c r="C347" s="182" t="s">
        <v>21</v>
      </c>
      <c r="D347" s="183"/>
      <c r="E347" s="183">
        <v>20</v>
      </c>
      <c r="F347" s="192"/>
      <c r="G347" s="193"/>
      <c r="H347" s="184"/>
      <c r="I347" s="186">
        <f t="shared" si="85"/>
        <v>0</v>
      </c>
      <c r="J347" s="186">
        <f t="shared" si="84"/>
        <v>0</v>
      </c>
    </row>
    <row r="348" spans="1:22" ht="15.75" customHeight="1">
      <c r="B348" s="188" t="s">
        <v>125</v>
      </c>
      <c r="C348" s="182" t="s">
        <v>17</v>
      </c>
      <c r="D348" s="183"/>
      <c r="E348" s="183">
        <v>2</v>
      </c>
      <c r="F348" s="192"/>
      <c r="G348" s="193"/>
      <c r="H348" s="184"/>
      <c r="I348" s="186">
        <f t="shared" si="85"/>
        <v>0</v>
      </c>
      <c r="J348" s="186">
        <f t="shared" si="84"/>
        <v>0</v>
      </c>
    </row>
    <row r="349" spans="1:22" ht="15.75" customHeight="1">
      <c r="B349" s="188" t="s">
        <v>126</v>
      </c>
      <c r="C349" s="182" t="s">
        <v>21</v>
      </c>
      <c r="D349" s="183"/>
      <c r="E349" s="183">
        <v>20</v>
      </c>
      <c r="F349" s="192"/>
      <c r="G349" s="193"/>
      <c r="H349" s="184"/>
      <c r="I349" s="186"/>
      <c r="J349" s="186"/>
    </row>
    <row r="350" spans="1:22" ht="15.75" customHeight="1">
      <c r="B350" s="181" t="s">
        <v>127</v>
      </c>
      <c r="C350" s="182" t="s">
        <v>21</v>
      </c>
      <c r="D350" s="183"/>
      <c r="E350" s="183">
        <v>10</v>
      </c>
      <c r="F350" s="192"/>
      <c r="G350" s="193"/>
      <c r="H350" s="184"/>
      <c r="I350" s="186"/>
      <c r="J350" s="186"/>
    </row>
    <row r="351" spans="1:22" ht="15.75" customHeight="1">
      <c r="B351" s="181" t="s">
        <v>128</v>
      </c>
      <c r="C351" s="182" t="s">
        <v>21</v>
      </c>
      <c r="D351" s="183"/>
      <c r="E351" s="183">
        <v>35</v>
      </c>
      <c r="F351" s="192"/>
      <c r="G351" s="193"/>
      <c r="H351" s="184"/>
      <c r="I351" s="186">
        <f>ROUND(H351*E351,2)</f>
        <v>0</v>
      </c>
      <c r="J351" s="186">
        <f>G351+I351</f>
        <v>0</v>
      </c>
    </row>
    <row r="352" spans="1:22" ht="15" customHeight="1">
      <c r="A352" s="240" t="s">
        <v>141</v>
      </c>
      <c r="B352" s="241"/>
      <c r="C352" s="241"/>
      <c r="D352" s="241"/>
      <c r="E352" s="241"/>
      <c r="F352" s="241"/>
      <c r="G352" s="241"/>
      <c r="H352" s="241"/>
      <c r="I352" s="241"/>
      <c r="J352" s="235"/>
    </row>
    <row r="353" spans="1:22" ht="15" customHeight="1">
      <c r="A353" s="166"/>
      <c r="B353" s="166" t="s">
        <v>12</v>
      </c>
      <c r="C353" s="166"/>
      <c r="D353" s="166"/>
      <c r="E353" s="167"/>
      <c r="F353" s="168"/>
      <c r="G353" s="169">
        <f t="shared" ref="G353:G359" si="86">E353*F353</f>
        <v>0</v>
      </c>
      <c r="H353" s="168"/>
      <c r="I353" s="170"/>
      <c r="J353" s="169">
        <f t="shared" ref="J353:J359" si="87">G353+I353</f>
        <v>0</v>
      </c>
    </row>
    <row r="354" spans="1:22" ht="15" customHeight="1">
      <c r="A354" s="31"/>
      <c r="B354" s="171" t="s">
        <v>91</v>
      </c>
      <c r="C354" s="166" t="s">
        <v>17</v>
      </c>
      <c r="D354" s="166"/>
      <c r="E354" s="167">
        <v>45.06</v>
      </c>
      <c r="F354" s="168"/>
      <c r="G354" s="169">
        <f t="shared" si="86"/>
        <v>0</v>
      </c>
      <c r="H354" s="168"/>
      <c r="I354" s="170"/>
      <c r="J354" s="169">
        <f t="shared" si="87"/>
        <v>0</v>
      </c>
    </row>
    <row r="355" spans="1:22" ht="15" customHeight="1">
      <c r="A355" s="31"/>
      <c r="B355" s="171" t="s">
        <v>92</v>
      </c>
      <c r="C355" s="166" t="s">
        <v>24</v>
      </c>
      <c r="D355" s="166"/>
      <c r="E355" s="167"/>
      <c r="F355" s="168"/>
      <c r="G355" s="169">
        <f t="shared" si="86"/>
        <v>0</v>
      </c>
      <c r="H355" s="168"/>
      <c r="I355" s="170"/>
      <c r="J355" s="169">
        <f t="shared" si="87"/>
        <v>0</v>
      </c>
    </row>
    <row r="356" spans="1:22" ht="15" customHeight="1">
      <c r="A356" s="31"/>
      <c r="B356" s="171" t="s">
        <v>93</v>
      </c>
      <c r="C356" s="166" t="s">
        <v>24</v>
      </c>
      <c r="D356" s="166"/>
      <c r="E356" s="167"/>
      <c r="F356" s="168"/>
      <c r="G356" s="169">
        <f t="shared" si="86"/>
        <v>0</v>
      </c>
      <c r="H356" s="168"/>
      <c r="I356" s="170"/>
      <c r="J356" s="169">
        <f t="shared" si="87"/>
        <v>0</v>
      </c>
    </row>
    <row r="357" spans="1:22" ht="15" customHeight="1">
      <c r="A357" s="31"/>
      <c r="B357" s="171" t="s">
        <v>19</v>
      </c>
      <c r="C357" s="166" t="s">
        <v>17</v>
      </c>
      <c r="D357" s="166"/>
      <c r="E357" s="167"/>
      <c r="F357" s="168"/>
      <c r="G357" s="169">
        <f t="shared" si="86"/>
        <v>0</v>
      </c>
      <c r="H357" s="168"/>
      <c r="I357" s="170"/>
      <c r="J357" s="169">
        <f t="shared" si="87"/>
        <v>0</v>
      </c>
    </row>
    <row r="358" spans="1:22" ht="15" customHeight="1">
      <c r="A358" s="31"/>
      <c r="B358" s="171"/>
      <c r="C358" s="166"/>
      <c r="D358" s="166"/>
      <c r="E358" s="167"/>
      <c r="F358" s="168"/>
      <c r="G358" s="169">
        <f t="shared" si="86"/>
        <v>0</v>
      </c>
      <c r="H358" s="168"/>
      <c r="I358" s="170"/>
      <c r="J358" s="169">
        <f t="shared" si="87"/>
        <v>0</v>
      </c>
    </row>
    <row r="359" spans="1:22" ht="15" customHeight="1">
      <c r="A359" s="31"/>
      <c r="B359" s="171"/>
      <c r="C359" s="166"/>
      <c r="D359" s="166"/>
      <c r="E359" s="167"/>
      <c r="F359" s="168"/>
      <c r="G359" s="169">
        <f t="shared" si="86"/>
        <v>0</v>
      </c>
      <c r="H359" s="168"/>
      <c r="I359" s="170"/>
      <c r="J359" s="169">
        <f t="shared" si="87"/>
        <v>0</v>
      </c>
    </row>
    <row r="360" spans="1:22" ht="15.75" customHeight="1">
      <c r="A360" s="172"/>
      <c r="B360" s="173" t="s">
        <v>94</v>
      </c>
      <c r="C360" s="164"/>
      <c r="D360" s="164"/>
      <c r="E360" s="164"/>
      <c r="F360" s="165"/>
      <c r="G360" s="169"/>
      <c r="H360" s="165"/>
      <c r="I360" s="165"/>
      <c r="J360" s="169"/>
    </row>
    <row r="361" spans="1:22" ht="15.75" customHeight="1">
      <c r="A361" s="174"/>
      <c r="B361" s="175" t="s">
        <v>95</v>
      </c>
      <c r="C361" s="176" t="s">
        <v>41</v>
      </c>
      <c r="D361" s="177"/>
      <c r="E361" s="177">
        <f>E357+E354</f>
        <v>45.06</v>
      </c>
      <c r="F361" s="178"/>
      <c r="G361" s="169">
        <f>E361*F361</f>
        <v>0</v>
      </c>
      <c r="H361" s="179"/>
      <c r="I361" s="180"/>
      <c r="J361" s="169">
        <f t="shared" ref="J361:J367" si="88">G361+I361</f>
        <v>0</v>
      </c>
    </row>
    <row r="362" spans="1:22" ht="15.75" customHeight="1">
      <c r="A362" s="174"/>
      <c r="B362" s="181" t="s">
        <v>96</v>
      </c>
      <c r="C362" s="182" t="s">
        <v>50</v>
      </c>
      <c r="D362" s="183">
        <v>0.4</v>
      </c>
      <c r="E362" s="183">
        <f>E361*D362</f>
        <v>18.024000000000001</v>
      </c>
      <c r="F362" s="184"/>
      <c r="G362" s="185"/>
      <c r="H362" s="184"/>
      <c r="I362" s="186">
        <f t="shared" ref="I362:I367" si="89">ROUND(H362*E362,2)</f>
        <v>0</v>
      </c>
      <c r="J362" s="186">
        <f t="shared" si="88"/>
        <v>0</v>
      </c>
    </row>
    <row r="363" spans="1:22" ht="15.75" customHeight="1">
      <c r="A363" s="174"/>
      <c r="B363" s="181" t="s">
        <v>97</v>
      </c>
      <c r="C363" s="182" t="s">
        <v>50</v>
      </c>
      <c r="D363" s="183">
        <v>3</v>
      </c>
      <c r="E363" s="183">
        <f>E361*D363</f>
        <v>135.18</v>
      </c>
      <c r="F363" s="184"/>
      <c r="G363" s="185"/>
      <c r="H363" s="184"/>
      <c r="I363" s="186">
        <f t="shared" si="89"/>
        <v>0</v>
      </c>
      <c r="J363" s="186">
        <f t="shared" si="88"/>
        <v>0</v>
      </c>
    </row>
    <row r="364" spans="1:22" ht="15.75" customHeight="1">
      <c r="A364" s="187"/>
      <c r="B364" s="181" t="s">
        <v>98</v>
      </c>
      <c r="C364" s="182" t="s">
        <v>50</v>
      </c>
      <c r="D364" s="183">
        <v>1.5</v>
      </c>
      <c r="E364" s="183">
        <f>E361*D364</f>
        <v>67.59</v>
      </c>
      <c r="F364" s="184"/>
      <c r="G364" s="185"/>
      <c r="H364" s="184"/>
      <c r="I364" s="186">
        <f t="shared" si="89"/>
        <v>0</v>
      </c>
      <c r="J364" s="186">
        <f t="shared" si="88"/>
        <v>0</v>
      </c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</row>
    <row r="365" spans="1:22" ht="15.75" customHeight="1">
      <c r="A365" s="174"/>
      <c r="B365" s="181" t="s">
        <v>99</v>
      </c>
      <c r="C365" s="182" t="s">
        <v>100</v>
      </c>
      <c r="D365" s="182">
        <f>0.2</f>
        <v>0.2</v>
      </c>
      <c r="E365" s="183">
        <f>E361*D365</f>
        <v>9.0120000000000005</v>
      </c>
      <c r="F365" s="184"/>
      <c r="G365" s="185"/>
      <c r="H365" s="184"/>
      <c r="I365" s="186">
        <f t="shared" si="89"/>
        <v>0</v>
      </c>
      <c r="J365" s="186">
        <f t="shared" si="88"/>
        <v>0</v>
      </c>
    </row>
    <row r="366" spans="1:22" ht="15.75" customHeight="1">
      <c r="A366" s="174"/>
      <c r="B366" s="181" t="s">
        <v>101</v>
      </c>
      <c r="C366" s="182" t="s">
        <v>100</v>
      </c>
      <c r="D366" s="183"/>
      <c r="E366" s="183"/>
      <c r="F366" s="184"/>
      <c r="G366" s="185"/>
      <c r="H366" s="184"/>
      <c r="I366" s="186">
        <f t="shared" si="89"/>
        <v>0</v>
      </c>
      <c r="J366" s="186">
        <f t="shared" si="88"/>
        <v>0</v>
      </c>
    </row>
    <row r="367" spans="1:22" ht="15.75" customHeight="1">
      <c r="A367" s="174"/>
      <c r="B367" s="181" t="s">
        <v>102</v>
      </c>
      <c r="C367" s="182" t="s">
        <v>17</v>
      </c>
      <c r="D367" s="183">
        <v>1.1000000000000001</v>
      </c>
      <c r="E367" s="183">
        <f>E361*D367</f>
        <v>49.56600000000001</v>
      </c>
      <c r="F367" s="184"/>
      <c r="G367" s="185"/>
      <c r="H367" s="184"/>
      <c r="I367" s="186">
        <f t="shared" si="89"/>
        <v>0</v>
      </c>
      <c r="J367" s="186">
        <f t="shared" si="88"/>
        <v>0</v>
      </c>
    </row>
    <row r="368" spans="1:22" ht="15.75" customHeight="1">
      <c r="A368" s="174"/>
      <c r="B368" s="181"/>
      <c r="C368" s="182"/>
      <c r="D368" s="183"/>
      <c r="E368" s="183"/>
      <c r="F368" s="184"/>
      <c r="G368" s="185"/>
      <c r="H368" s="184"/>
      <c r="I368" s="186"/>
      <c r="J368" s="186"/>
    </row>
    <row r="369" spans="1:22" ht="15.75" customHeight="1">
      <c r="A369" s="174"/>
      <c r="B369" s="175" t="s">
        <v>103</v>
      </c>
      <c r="C369" s="176" t="s">
        <v>100</v>
      </c>
      <c r="D369" s="177"/>
      <c r="E369" s="177">
        <v>0</v>
      </c>
      <c r="F369" s="178"/>
      <c r="G369" s="169">
        <f>E369*F369</f>
        <v>0</v>
      </c>
      <c r="H369" s="179"/>
      <c r="I369" s="180"/>
      <c r="J369" s="169">
        <f t="shared" ref="J369:J389" si="90">G369+I369</f>
        <v>0</v>
      </c>
    </row>
    <row r="370" spans="1:22" ht="15.75" customHeight="1">
      <c r="A370" s="174"/>
      <c r="B370" s="181" t="s">
        <v>104</v>
      </c>
      <c r="C370" s="182" t="s">
        <v>56</v>
      </c>
      <c r="D370" s="183">
        <f>0.2*0.15</f>
        <v>0.03</v>
      </c>
      <c r="E370" s="183">
        <f>E369*D370</f>
        <v>0</v>
      </c>
      <c r="F370" s="184"/>
      <c r="G370" s="185"/>
      <c r="H370" s="184"/>
      <c r="I370" s="186">
        <f t="shared" ref="I370:I374" si="91">ROUND(H370*E370,2)</f>
        <v>0</v>
      </c>
      <c r="J370" s="186">
        <f t="shared" si="90"/>
        <v>0</v>
      </c>
    </row>
    <row r="371" spans="1:22" ht="15.75" customHeight="1">
      <c r="A371" s="174"/>
      <c r="B371" s="181" t="s">
        <v>97</v>
      </c>
      <c r="C371" s="182" t="s">
        <v>50</v>
      </c>
      <c r="D371" s="183">
        <f>0.2*3</f>
        <v>0.60000000000000009</v>
      </c>
      <c r="E371" s="183">
        <f>E369*D371</f>
        <v>0</v>
      </c>
      <c r="F371" s="184"/>
      <c r="G371" s="185"/>
      <c r="H371" s="184"/>
      <c r="I371" s="186">
        <f t="shared" si="91"/>
        <v>0</v>
      </c>
      <c r="J371" s="186">
        <f t="shared" si="90"/>
        <v>0</v>
      </c>
    </row>
    <row r="372" spans="1:22" ht="15.75" customHeight="1">
      <c r="A372" s="187"/>
      <c r="B372" s="181" t="s">
        <v>98</v>
      </c>
      <c r="C372" s="182" t="s">
        <v>50</v>
      </c>
      <c r="D372" s="183">
        <f>0.2*1.5</f>
        <v>0.30000000000000004</v>
      </c>
      <c r="E372" s="183">
        <f>E369*D372</f>
        <v>0</v>
      </c>
      <c r="F372" s="184"/>
      <c r="G372" s="185"/>
      <c r="H372" s="184"/>
      <c r="I372" s="186">
        <f t="shared" si="91"/>
        <v>0</v>
      </c>
      <c r="J372" s="186">
        <f t="shared" si="90"/>
        <v>0</v>
      </c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</row>
    <row r="373" spans="1:22" ht="15.75" customHeight="1">
      <c r="A373" s="174"/>
      <c r="B373" s="181" t="s">
        <v>99</v>
      </c>
      <c r="C373" s="182" t="s">
        <v>100</v>
      </c>
      <c r="D373" s="182">
        <f>0.2*0.2</f>
        <v>4.0000000000000008E-2</v>
      </c>
      <c r="E373" s="183">
        <f>E369*D373</f>
        <v>0</v>
      </c>
      <c r="F373" s="184"/>
      <c r="G373" s="185"/>
      <c r="H373" s="184"/>
      <c r="I373" s="186">
        <f t="shared" si="91"/>
        <v>0</v>
      </c>
      <c r="J373" s="186">
        <f t="shared" si="90"/>
        <v>0</v>
      </c>
    </row>
    <row r="374" spans="1:22" ht="15.75" customHeight="1">
      <c r="A374" s="174"/>
      <c r="B374" s="181" t="s">
        <v>101</v>
      </c>
      <c r="C374" s="182" t="s">
        <v>21</v>
      </c>
      <c r="D374" s="183"/>
      <c r="E374" s="183">
        <f>ROUNDUP(E369/3,0)</f>
        <v>0</v>
      </c>
      <c r="F374" s="184"/>
      <c r="G374" s="185"/>
      <c r="H374" s="184"/>
      <c r="I374" s="186">
        <f t="shared" si="91"/>
        <v>0</v>
      </c>
      <c r="J374" s="186">
        <f t="shared" si="90"/>
        <v>0</v>
      </c>
    </row>
    <row r="375" spans="1:22" ht="15.75" customHeight="1">
      <c r="A375" s="174"/>
      <c r="B375" s="175" t="s">
        <v>105</v>
      </c>
      <c r="C375" s="176" t="s">
        <v>100</v>
      </c>
      <c r="D375" s="177"/>
      <c r="E375" s="177">
        <f>1.7*4+0.8+2.4</f>
        <v>10</v>
      </c>
      <c r="F375" s="178"/>
      <c r="G375" s="169">
        <f>E375*F375</f>
        <v>0</v>
      </c>
      <c r="H375" s="179"/>
      <c r="I375" s="180"/>
      <c r="J375" s="169">
        <f t="shared" si="90"/>
        <v>0</v>
      </c>
    </row>
    <row r="376" spans="1:22" ht="15.75" customHeight="1">
      <c r="A376" s="174"/>
      <c r="B376" s="181" t="s">
        <v>104</v>
      </c>
      <c r="C376" s="182" t="s">
        <v>56</v>
      </c>
      <c r="D376" s="183">
        <f>0.4*0.15</f>
        <v>0.06</v>
      </c>
      <c r="E376" s="183">
        <f>E375*D376</f>
        <v>0.6</v>
      </c>
      <c r="F376" s="184"/>
      <c r="G376" s="185"/>
      <c r="H376" s="184"/>
      <c r="I376" s="186">
        <f t="shared" ref="I376:I380" si="92">ROUND(H376*E376,2)</f>
        <v>0</v>
      </c>
      <c r="J376" s="186">
        <f t="shared" si="90"/>
        <v>0</v>
      </c>
    </row>
    <row r="377" spans="1:22" ht="15.75" customHeight="1">
      <c r="A377" s="174"/>
      <c r="B377" s="181" t="s">
        <v>97</v>
      </c>
      <c r="C377" s="182" t="s">
        <v>50</v>
      </c>
      <c r="D377" s="183">
        <f>0.4*3</f>
        <v>1.2000000000000002</v>
      </c>
      <c r="E377" s="183">
        <f>E375*D377</f>
        <v>12.000000000000002</v>
      </c>
      <c r="F377" s="184"/>
      <c r="G377" s="185"/>
      <c r="H377" s="184"/>
      <c r="I377" s="186">
        <f t="shared" si="92"/>
        <v>0</v>
      </c>
      <c r="J377" s="186">
        <f t="shared" si="90"/>
        <v>0</v>
      </c>
    </row>
    <row r="378" spans="1:22" ht="15.75" customHeight="1">
      <c r="A378" s="187"/>
      <c r="B378" s="181" t="s">
        <v>98</v>
      </c>
      <c r="C378" s="182" t="s">
        <v>50</v>
      </c>
      <c r="D378" s="183">
        <f>0.4*1.5</f>
        <v>0.60000000000000009</v>
      </c>
      <c r="E378" s="183">
        <f>E375*D378</f>
        <v>6.0000000000000009</v>
      </c>
      <c r="F378" s="184"/>
      <c r="G378" s="185"/>
      <c r="H378" s="184"/>
      <c r="I378" s="186">
        <f t="shared" si="92"/>
        <v>0</v>
      </c>
      <c r="J378" s="186">
        <f t="shared" si="90"/>
        <v>0</v>
      </c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</row>
    <row r="379" spans="1:22" ht="15.75" customHeight="1">
      <c r="A379" s="174"/>
      <c r="B379" s="181" t="s">
        <v>99</v>
      </c>
      <c r="C379" s="182" t="s">
        <v>100</v>
      </c>
      <c r="D379" s="182">
        <f>0.4*0.2</f>
        <v>8.0000000000000016E-2</v>
      </c>
      <c r="E379" s="183">
        <f>E375*D379</f>
        <v>0.80000000000000016</v>
      </c>
      <c r="F379" s="184"/>
      <c r="G379" s="185"/>
      <c r="H379" s="184"/>
      <c r="I379" s="186">
        <f t="shared" si="92"/>
        <v>0</v>
      </c>
      <c r="J379" s="186">
        <f t="shared" si="90"/>
        <v>0</v>
      </c>
    </row>
    <row r="380" spans="1:22" ht="15.75" customHeight="1">
      <c r="A380" s="174"/>
      <c r="B380" s="181" t="s">
        <v>101</v>
      </c>
      <c r="C380" s="182" t="s">
        <v>21</v>
      </c>
      <c r="D380" s="183"/>
      <c r="E380" s="183">
        <f>ROUNDUP(E375/3,0)</f>
        <v>4</v>
      </c>
      <c r="F380" s="184"/>
      <c r="G380" s="185"/>
      <c r="H380" s="184"/>
      <c r="I380" s="186">
        <f t="shared" si="92"/>
        <v>0</v>
      </c>
      <c r="J380" s="186">
        <f t="shared" si="90"/>
        <v>0</v>
      </c>
    </row>
    <row r="381" spans="1:22" ht="15.75" customHeight="1">
      <c r="A381" s="187"/>
      <c r="B381" s="175" t="s">
        <v>106</v>
      </c>
      <c r="C381" s="176" t="s">
        <v>41</v>
      </c>
      <c r="D381" s="177"/>
      <c r="E381" s="177">
        <f>E361</f>
        <v>45.06</v>
      </c>
      <c r="F381" s="178"/>
      <c r="G381" s="169">
        <f>E381*F381</f>
        <v>0</v>
      </c>
      <c r="H381" s="179"/>
      <c r="I381" s="180"/>
      <c r="J381" s="169">
        <f t="shared" si="90"/>
        <v>0</v>
      </c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</row>
    <row r="382" spans="1:22" ht="15.75" customHeight="1">
      <c r="A382" s="174"/>
      <c r="B382" s="181" t="s">
        <v>104</v>
      </c>
      <c r="C382" s="182" t="s">
        <v>56</v>
      </c>
      <c r="D382" s="183">
        <v>0.2</v>
      </c>
      <c r="E382" s="183">
        <f>E381*D382</f>
        <v>9.0120000000000005</v>
      </c>
      <c r="F382" s="184"/>
      <c r="G382" s="185"/>
      <c r="H382" s="184"/>
      <c r="I382" s="186">
        <f t="shared" ref="I382:I383" si="93">ROUND(H382*E382,2)</f>
        <v>0</v>
      </c>
      <c r="J382" s="186">
        <f t="shared" si="90"/>
        <v>0</v>
      </c>
    </row>
    <row r="383" spans="1:22" ht="15.75" customHeight="1">
      <c r="A383" s="174"/>
      <c r="B383" s="188" t="s">
        <v>107</v>
      </c>
      <c r="C383" s="182" t="s">
        <v>56</v>
      </c>
      <c r="D383" s="183">
        <v>0.3</v>
      </c>
      <c r="E383" s="183">
        <f>E381*D383</f>
        <v>13.518000000000001</v>
      </c>
      <c r="F383" s="184"/>
      <c r="G383" s="185"/>
      <c r="H383" s="184"/>
      <c r="I383" s="186">
        <f t="shared" si="93"/>
        <v>0</v>
      </c>
      <c r="J383" s="186">
        <f t="shared" si="90"/>
        <v>0</v>
      </c>
    </row>
    <row r="384" spans="1:22" ht="15.75" customHeight="1">
      <c r="A384" s="187"/>
      <c r="B384" s="175" t="s">
        <v>108</v>
      </c>
      <c r="C384" s="176" t="s">
        <v>100</v>
      </c>
      <c r="D384" s="177"/>
      <c r="E384" s="177">
        <f>E369</f>
        <v>0</v>
      </c>
      <c r="F384" s="178"/>
      <c r="G384" s="169">
        <f>E384*F384</f>
        <v>0</v>
      </c>
      <c r="H384" s="179"/>
      <c r="I384" s="180"/>
      <c r="J384" s="169">
        <f t="shared" si="90"/>
        <v>0</v>
      </c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</row>
    <row r="385" spans="1:22" ht="15.75" customHeight="1">
      <c r="A385" s="174"/>
      <c r="B385" s="181" t="s">
        <v>104</v>
      </c>
      <c r="C385" s="182" t="s">
        <v>56</v>
      </c>
      <c r="D385" s="183">
        <f>0.2*0.15</f>
        <v>0.03</v>
      </c>
      <c r="E385" s="183">
        <f>E384*D385</f>
        <v>0</v>
      </c>
      <c r="F385" s="184"/>
      <c r="G385" s="185"/>
      <c r="H385" s="184"/>
      <c r="I385" s="186">
        <f t="shared" ref="I385:I386" si="94">ROUND(H385*E385,2)</f>
        <v>0</v>
      </c>
      <c r="J385" s="186">
        <f t="shared" si="90"/>
        <v>0</v>
      </c>
    </row>
    <row r="386" spans="1:22" ht="15.75" customHeight="1">
      <c r="A386" s="174"/>
      <c r="B386" s="188" t="s">
        <v>107</v>
      </c>
      <c r="C386" s="182" t="s">
        <v>56</v>
      </c>
      <c r="D386" s="183">
        <f>0.2*0.3</f>
        <v>0.06</v>
      </c>
      <c r="E386" s="183">
        <f>E384*D386</f>
        <v>0</v>
      </c>
      <c r="F386" s="184"/>
      <c r="G386" s="185"/>
      <c r="H386" s="184"/>
      <c r="I386" s="186">
        <f t="shared" si="94"/>
        <v>0</v>
      </c>
      <c r="J386" s="186">
        <f t="shared" si="90"/>
        <v>0</v>
      </c>
    </row>
    <row r="387" spans="1:22" ht="15.75" customHeight="1">
      <c r="A387" s="187"/>
      <c r="B387" s="175" t="s">
        <v>109</v>
      </c>
      <c r="C387" s="176" t="s">
        <v>100</v>
      </c>
      <c r="D387" s="177"/>
      <c r="E387" s="177">
        <f>E375</f>
        <v>10</v>
      </c>
      <c r="F387" s="178"/>
      <c r="G387" s="169">
        <f>E387*F387</f>
        <v>0</v>
      </c>
      <c r="H387" s="179"/>
      <c r="I387" s="180"/>
      <c r="J387" s="169">
        <f t="shared" si="90"/>
        <v>0</v>
      </c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</row>
    <row r="388" spans="1:22" ht="15.75" customHeight="1">
      <c r="A388" s="174"/>
      <c r="B388" s="181" t="s">
        <v>104</v>
      </c>
      <c r="C388" s="182" t="s">
        <v>56</v>
      </c>
      <c r="D388" s="183">
        <f>0.4*0.15</f>
        <v>0.06</v>
      </c>
      <c r="E388" s="183">
        <f>E387*D388</f>
        <v>0.6</v>
      </c>
      <c r="F388" s="184"/>
      <c r="G388" s="185"/>
      <c r="H388" s="184"/>
      <c r="I388" s="186">
        <f t="shared" ref="I388:I389" si="95">ROUND(H388*E388,2)</f>
        <v>0</v>
      </c>
      <c r="J388" s="186">
        <f t="shared" si="90"/>
        <v>0</v>
      </c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</row>
    <row r="389" spans="1:22" ht="15.75" customHeight="1">
      <c r="A389" s="174"/>
      <c r="B389" s="188" t="s">
        <v>107</v>
      </c>
      <c r="C389" s="182" t="s">
        <v>56</v>
      </c>
      <c r="D389" s="183">
        <f>0.4*0.3</f>
        <v>0.12</v>
      </c>
      <c r="E389" s="183">
        <f>E387*D389</f>
        <v>1.2</v>
      </c>
      <c r="F389" s="184"/>
      <c r="G389" s="185"/>
      <c r="H389" s="184"/>
      <c r="I389" s="186">
        <f t="shared" si="95"/>
        <v>0</v>
      </c>
      <c r="J389" s="186">
        <f t="shared" si="90"/>
        <v>0</v>
      </c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</row>
    <row r="390" spans="1:22" ht="15.75" customHeight="1">
      <c r="A390" s="174"/>
      <c r="B390" s="188"/>
      <c r="C390" s="182"/>
      <c r="D390" s="183"/>
      <c r="E390" s="183"/>
      <c r="F390" s="184"/>
      <c r="G390" s="185"/>
      <c r="H390" s="184"/>
      <c r="I390" s="186"/>
      <c r="J390" s="186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</row>
    <row r="391" spans="1:22" ht="15.75" customHeight="1">
      <c r="B391" s="199" t="s">
        <v>131</v>
      </c>
      <c r="C391" s="200" t="s">
        <v>21</v>
      </c>
      <c r="D391" s="166"/>
      <c r="E391" s="167"/>
      <c r="F391" s="178"/>
      <c r="G391" s="196">
        <f>E391*F391</f>
        <v>0</v>
      </c>
      <c r="H391" s="178"/>
      <c r="I391" s="197"/>
      <c r="J391" s="197">
        <f t="shared" ref="J391:J392" si="96">G391+I391</f>
        <v>0</v>
      </c>
    </row>
    <row r="392" spans="1:22" ht="15.75" customHeight="1">
      <c r="B392" s="201" t="s">
        <v>132</v>
      </c>
      <c r="C392" s="200" t="s">
        <v>21</v>
      </c>
      <c r="D392" s="166"/>
      <c r="E392" s="202">
        <v>1</v>
      </c>
      <c r="F392" s="184"/>
      <c r="G392" s="185"/>
      <c r="H392" s="184"/>
      <c r="I392" s="186">
        <f>ROUND(H392*E392,2)</f>
        <v>0</v>
      </c>
      <c r="J392" s="186">
        <f t="shared" si="96"/>
        <v>0</v>
      </c>
    </row>
    <row r="393" spans="1:22" ht="15" customHeight="1">
      <c r="A393" s="240" t="s">
        <v>142</v>
      </c>
      <c r="B393" s="241"/>
      <c r="C393" s="241"/>
      <c r="D393" s="241"/>
      <c r="E393" s="241"/>
      <c r="F393" s="241"/>
      <c r="G393" s="241"/>
      <c r="H393" s="241"/>
      <c r="I393" s="241"/>
      <c r="J393" s="235"/>
    </row>
    <row r="394" spans="1:22" ht="15" customHeight="1">
      <c r="A394" s="166"/>
      <c r="B394" s="166" t="s">
        <v>12</v>
      </c>
      <c r="C394" s="166"/>
      <c r="D394" s="166"/>
      <c r="E394" s="167"/>
      <c r="F394" s="168"/>
      <c r="G394" s="169">
        <f t="shared" ref="G394:G400" si="97">E394*F394</f>
        <v>0</v>
      </c>
      <c r="H394" s="168"/>
      <c r="I394" s="170"/>
      <c r="J394" s="169">
        <f t="shared" ref="J394:J400" si="98">G394+I394</f>
        <v>0</v>
      </c>
    </row>
    <row r="395" spans="1:22" ht="15" customHeight="1">
      <c r="A395" s="31"/>
      <c r="B395" s="171" t="s">
        <v>91</v>
      </c>
      <c r="C395" s="166" t="s">
        <v>17</v>
      </c>
      <c r="D395" s="166"/>
      <c r="E395" s="167"/>
      <c r="F395" s="168"/>
      <c r="G395" s="169">
        <f t="shared" si="97"/>
        <v>0</v>
      </c>
      <c r="H395" s="168"/>
      <c r="I395" s="170"/>
      <c r="J395" s="169">
        <f t="shared" si="98"/>
        <v>0</v>
      </c>
    </row>
    <row r="396" spans="1:22" ht="15" customHeight="1">
      <c r="A396" s="31"/>
      <c r="B396" s="171" t="s">
        <v>92</v>
      </c>
      <c r="C396" s="166" t="s">
        <v>24</v>
      </c>
      <c r="D396" s="166"/>
      <c r="E396" s="167"/>
      <c r="F396" s="168"/>
      <c r="G396" s="169">
        <f t="shared" si="97"/>
        <v>0</v>
      </c>
      <c r="H396" s="168"/>
      <c r="I396" s="170"/>
      <c r="J396" s="169">
        <f t="shared" si="98"/>
        <v>0</v>
      </c>
    </row>
    <row r="397" spans="1:22" ht="15" customHeight="1">
      <c r="A397" s="31"/>
      <c r="B397" s="171" t="s">
        <v>93</v>
      </c>
      <c r="C397" s="166" t="s">
        <v>24</v>
      </c>
      <c r="D397" s="166"/>
      <c r="E397" s="167"/>
      <c r="F397" s="168"/>
      <c r="G397" s="169">
        <f t="shared" si="97"/>
        <v>0</v>
      </c>
      <c r="H397" s="168"/>
      <c r="I397" s="170"/>
      <c r="J397" s="169">
        <f t="shared" si="98"/>
        <v>0</v>
      </c>
    </row>
    <row r="398" spans="1:22" ht="15" customHeight="1">
      <c r="A398" s="31"/>
      <c r="B398" s="171" t="s">
        <v>19</v>
      </c>
      <c r="C398" s="166" t="s">
        <v>17</v>
      </c>
      <c r="D398" s="166"/>
      <c r="E398" s="167">
        <v>14.5</v>
      </c>
      <c r="F398" s="168"/>
      <c r="G398" s="169">
        <f t="shared" si="97"/>
        <v>0</v>
      </c>
      <c r="H398" s="168"/>
      <c r="I398" s="170"/>
      <c r="J398" s="169">
        <f t="shared" si="98"/>
        <v>0</v>
      </c>
    </row>
    <row r="399" spans="1:22" ht="15" customHeight="1">
      <c r="A399" s="31"/>
      <c r="B399" s="171"/>
      <c r="C399" s="166"/>
      <c r="D399" s="166"/>
      <c r="E399" s="167"/>
      <c r="F399" s="168"/>
      <c r="G399" s="169">
        <f t="shared" si="97"/>
        <v>0</v>
      </c>
      <c r="H399" s="168"/>
      <c r="I399" s="170"/>
      <c r="J399" s="169">
        <f t="shared" si="98"/>
        <v>0</v>
      </c>
    </row>
    <row r="400" spans="1:22" ht="15" customHeight="1">
      <c r="A400" s="31"/>
      <c r="B400" s="171"/>
      <c r="C400" s="166"/>
      <c r="D400" s="166"/>
      <c r="E400" s="167"/>
      <c r="F400" s="168"/>
      <c r="G400" s="169">
        <f t="shared" si="97"/>
        <v>0</v>
      </c>
      <c r="H400" s="168"/>
      <c r="I400" s="170"/>
      <c r="J400" s="169">
        <f t="shared" si="98"/>
        <v>0</v>
      </c>
    </row>
    <row r="401" spans="1:22" ht="15.75" customHeight="1">
      <c r="A401" s="172"/>
      <c r="B401" s="173" t="s">
        <v>94</v>
      </c>
      <c r="C401" s="164"/>
      <c r="D401" s="164"/>
      <c r="E401" s="164"/>
      <c r="F401" s="165"/>
      <c r="G401" s="169"/>
      <c r="H401" s="165"/>
      <c r="I401" s="165"/>
      <c r="J401" s="169"/>
    </row>
    <row r="402" spans="1:22" ht="15.75" customHeight="1">
      <c r="A402" s="174"/>
      <c r="B402" s="175" t="s">
        <v>95</v>
      </c>
      <c r="C402" s="176" t="s">
        <v>41</v>
      </c>
      <c r="D402" s="177"/>
      <c r="E402" s="177"/>
      <c r="F402" s="178"/>
      <c r="G402" s="169">
        <f>E402*F402</f>
        <v>0</v>
      </c>
      <c r="H402" s="179"/>
      <c r="I402" s="180"/>
      <c r="J402" s="169">
        <f t="shared" ref="J402:J408" si="99">G402+I402</f>
        <v>0</v>
      </c>
    </row>
    <row r="403" spans="1:22" ht="15.75" customHeight="1">
      <c r="A403" s="174"/>
      <c r="B403" s="181" t="s">
        <v>96</v>
      </c>
      <c r="C403" s="182" t="s">
        <v>50</v>
      </c>
      <c r="D403" s="183">
        <v>0.4</v>
      </c>
      <c r="E403" s="183">
        <f>E402*D403</f>
        <v>0</v>
      </c>
      <c r="F403" s="184"/>
      <c r="G403" s="185"/>
      <c r="H403" s="184"/>
      <c r="I403" s="186">
        <f t="shared" ref="I403:I408" si="100">ROUND(H403*E403,2)</f>
        <v>0</v>
      </c>
      <c r="J403" s="186">
        <f t="shared" si="99"/>
        <v>0</v>
      </c>
    </row>
    <row r="404" spans="1:22" ht="15.75" customHeight="1">
      <c r="A404" s="174"/>
      <c r="B404" s="181" t="s">
        <v>97</v>
      </c>
      <c r="C404" s="182" t="s">
        <v>50</v>
      </c>
      <c r="D404" s="183">
        <v>3</v>
      </c>
      <c r="E404" s="183">
        <f>E402*D404</f>
        <v>0</v>
      </c>
      <c r="F404" s="184"/>
      <c r="G404" s="185"/>
      <c r="H404" s="184"/>
      <c r="I404" s="186">
        <f t="shared" si="100"/>
        <v>0</v>
      </c>
      <c r="J404" s="186">
        <f t="shared" si="99"/>
        <v>0</v>
      </c>
    </row>
    <row r="405" spans="1:22" ht="15.75" customHeight="1">
      <c r="A405" s="187"/>
      <c r="B405" s="181" t="s">
        <v>98</v>
      </c>
      <c r="C405" s="182" t="s">
        <v>50</v>
      </c>
      <c r="D405" s="183">
        <v>1.5</v>
      </c>
      <c r="E405" s="183">
        <f>E402*D405</f>
        <v>0</v>
      </c>
      <c r="F405" s="184"/>
      <c r="G405" s="185"/>
      <c r="H405" s="184"/>
      <c r="I405" s="186">
        <f t="shared" si="100"/>
        <v>0</v>
      </c>
      <c r="J405" s="186">
        <f t="shared" si="99"/>
        <v>0</v>
      </c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</row>
    <row r="406" spans="1:22" ht="15.75" customHeight="1">
      <c r="A406" s="174"/>
      <c r="B406" s="181" t="s">
        <v>99</v>
      </c>
      <c r="C406" s="182" t="s">
        <v>100</v>
      </c>
      <c r="D406" s="182">
        <f>0.2</f>
        <v>0.2</v>
      </c>
      <c r="E406" s="183">
        <f>E402*D406</f>
        <v>0</v>
      </c>
      <c r="F406" s="184"/>
      <c r="G406" s="185"/>
      <c r="H406" s="184"/>
      <c r="I406" s="186">
        <f t="shared" si="100"/>
        <v>0</v>
      </c>
      <c r="J406" s="186">
        <f t="shared" si="99"/>
        <v>0</v>
      </c>
    </row>
    <row r="407" spans="1:22" ht="15.75" customHeight="1">
      <c r="A407" s="174"/>
      <c r="B407" s="181" t="s">
        <v>101</v>
      </c>
      <c r="C407" s="182" t="s">
        <v>100</v>
      </c>
      <c r="D407" s="183"/>
      <c r="E407" s="183"/>
      <c r="F407" s="184"/>
      <c r="G407" s="185"/>
      <c r="H407" s="184"/>
      <c r="I407" s="186">
        <f t="shared" si="100"/>
        <v>0</v>
      </c>
      <c r="J407" s="186">
        <f t="shared" si="99"/>
        <v>0</v>
      </c>
    </row>
    <row r="408" spans="1:22" ht="15.75" customHeight="1">
      <c r="A408" s="174"/>
      <c r="B408" s="181" t="s">
        <v>102</v>
      </c>
      <c r="C408" s="182" t="s">
        <v>17</v>
      </c>
      <c r="D408" s="183">
        <v>1.1000000000000001</v>
      </c>
      <c r="E408" s="183">
        <f>E402*D408</f>
        <v>0</v>
      </c>
      <c r="F408" s="184"/>
      <c r="G408" s="185"/>
      <c r="H408" s="184"/>
      <c r="I408" s="186">
        <f t="shared" si="100"/>
        <v>0</v>
      </c>
      <c r="J408" s="186">
        <f t="shared" si="99"/>
        <v>0</v>
      </c>
    </row>
    <row r="409" spans="1:22" ht="15.75" customHeight="1">
      <c r="A409" s="174"/>
      <c r="B409" s="181"/>
      <c r="C409" s="182"/>
      <c r="D409" s="183"/>
      <c r="E409" s="183"/>
      <c r="F409" s="184"/>
      <c r="G409" s="185"/>
      <c r="H409" s="184"/>
      <c r="I409" s="186"/>
      <c r="J409" s="186"/>
    </row>
    <row r="410" spans="1:22" ht="15.75" customHeight="1">
      <c r="A410" s="174"/>
      <c r="B410" s="175" t="s">
        <v>103</v>
      </c>
      <c r="C410" s="176" t="s">
        <v>100</v>
      </c>
      <c r="D410" s="177"/>
      <c r="E410" s="177">
        <v>0</v>
      </c>
      <c r="F410" s="178"/>
      <c r="G410" s="169">
        <f>E410*F410</f>
        <v>0</v>
      </c>
      <c r="H410" s="179"/>
      <c r="I410" s="180"/>
      <c r="J410" s="169">
        <f t="shared" ref="J410:J430" si="101">G410+I410</f>
        <v>0</v>
      </c>
    </row>
    <row r="411" spans="1:22" ht="15.75" customHeight="1">
      <c r="A411" s="174"/>
      <c r="B411" s="181" t="s">
        <v>104</v>
      </c>
      <c r="C411" s="182" t="s">
        <v>56</v>
      </c>
      <c r="D411" s="183">
        <f>0.2*0.15</f>
        <v>0.03</v>
      </c>
      <c r="E411" s="183">
        <f>E410*D411</f>
        <v>0</v>
      </c>
      <c r="F411" s="184"/>
      <c r="G411" s="185"/>
      <c r="H411" s="184"/>
      <c r="I411" s="186">
        <f t="shared" ref="I411:I415" si="102">ROUND(H411*E411,2)</f>
        <v>0</v>
      </c>
      <c r="J411" s="186">
        <f t="shared" si="101"/>
        <v>0</v>
      </c>
    </row>
    <row r="412" spans="1:22" ht="15.75" customHeight="1">
      <c r="A412" s="174"/>
      <c r="B412" s="181" t="s">
        <v>97</v>
      </c>
      <c r="C412" s="182" t="s">
        <v>50</v>
      </c>
      <c r="D412" s="183">
        <f>0.2*3</f>
        <v>0.60000000000000009</v>
      </c>
      <c r="E412" s="183">
        <f>E410*D412</f>
        <v>0</v>
      </c>
      <c r="F412" s="184"/>
      <c r="G412" s="185"/>
      <c r="H412" s="184"/>
      <c r="I412" s="186">
        <f t="shared" si="102"/>
        <v>0</v>
      </c>
      <c r="J412" s="186">
        <f t="shared" si="101"/>
        <v>0</v>
      </c>
    </row>
    <row r="413" spans="1:22" ht="15.75" customHeight="1">
      <c r="A413" s="187"/>
      <c r="B413" s="181" t="s">
        <v>98</v>
      </c>
      <c r="C413" s="182" t="s">
        <v>50</v>
      </c>
      <c r="D413" s="183">
        <f>0.2*1.5</f>
        <v>0.30000000000000004</v>
      </c>
      <c r="E413" s="183">
        <f>E410*D413</f>
        <v>0</v>
      </c>
      <c r="F413" s="184"/>
      <c r="G413" s="185"/>
      <c r="H413" s="184"/>
      <c r="I413" s="186">
        <f t="shared" si="102"/>
        <v>0</v>
      </c>
      <c r="J413" s="186">
        <f t="shared" si="101"/>
        <v>0</v>
      </c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</row>
    <row r="414" spans="1:22" ht="15.75" customHeight="1">
      <c r="A414" s="174"/>
      <c r="B414" s="181" t="s">
        <v>99</v>
      </c>
      <c r="C414" s="182" t="s">
        <v>100</v>
      </c>
      <c r="D414" s="182">
        <f>0.2*0.2</f>
        <v>4.0000000000000008E-2</v>
      </c>
      <c r="E414" s="183">
        <f>E410*D414</f>
        <v>0</v>
      </c>
      <c r="F414" s="184"/>
      <c r="G414" s="185"/>
      <c r="H414" s="184"/>
      <c r="I414" s="186">
        <f t="shared" si="102"/>
        <v>0</v>
      </c>
      <c r="J414" s="186">
        <f t="shared" si="101"/>
        <v>0</v>
      </c>
    </row>
    <row r="415" spans="1:22" ht="15.75" customHeight="1">
      <c r="A415" s="174"/>
      <c r="B415" s="181" t="s">
        <v>101</v>
      </c>
      <c r="C415" s="182" t="s">
        <v>21</v>
      </c>
      <c r="D415" s="183"/>
      <c r="E415" s="183">
        <f>ROUNDUP(E410/3,0)</f>
        <v>0</v>
      </c>
      <c r="F415" s="184"/>
      <c r="G415" s="185"/>
      <c r="H415" s="184"/>
      <c r="I415" s="186">
        <f t="shared" si="102"/>
        <v>0</v>
      </c>
      <c r="J415" s="186">
        <f t="shared" si="101"/>
        <v>0</v>
      </c>
    </row>
    <row r="416" spans="1:22" ht="15.75" customHeight="1">
      <c r="A416" s="174"/>
      <c r="B416" s="175" t="s">
        <v>105</v>
      </c>
      <c r="C416" s="176" t="s">
        <v>100</v>
      </c>
      <c r="D416" s="177"/>
      <c r="E416" s="177"/>
      <c r="F416" s="178"/>
      <c r="G416" s="169">
        <f>E416*F416</f>
        <v>0</v>
      </c>
      <c r="H416" s="179"/>
      <c r="I416" s="180"/>
      <c r="J416" s="169">
        <f t="shared" si="101"/>
        <v>0</v>
      </c>
    </row>
    <row r="417" spans="1:22" ht="15.75" customHeight="1">
      <c r="A417" s="174"/>
      <c r="B417" s="181" t="s">
        <v>104</v>
      </c>
      <c r="C417" s="182" t="s">
        <v>56</v>
      </c>
      <c r="D417" s="183">
        <f>0.4*0.15</f>
        <v>0.06</v>
      </c>
      <c r="E417" s="183">
        <f>E416*D417</f>
        <v>0</v>
      </c>
      <c r="F417" s="184"/>
      <c r="G417" s="185"/>
      <c r="H417" s="184"/>
      <c r="I417" s="186">
        <f t="shared" ref="I417:I421" si="103">ROUND(H417*E417,2)</f>
        <v>0</v>
      </c>
      <c r="J417" s="186">
        <f t="shared" si="101"/>
        <v>0</v>
      </c>
    </row>
    <row r="418" spans="1:22" ht="15.75" customHeight="1">
      <c r="A418" s="174"/>
      <c r="B418" s="181" t="s">
        <v>97</v>
      </c>
      <c r="C418" s="182" t="s">
        <v>50</v>
      </c>
      <c r="D418" s="183">
        <f>0.4*3</f>
        <v>1.2000000000000002</v>
      </c>
      <c r="E418" s="183">
        <f>E416*D418</f>
        <v>0</v>
      </c>
      <c r="F418" s="184"/>
      <c r="G418" s="185"/>
      <c r="H418" s="184"/>
      <c r="I418" s="186">
        <f t="shared" si="103"/>
        <v>0</v>
      </c>
      <c r="J418" s="186">
        <f t="shared" si="101"/>
        <v>0</v>
      </c>
    </row>
    <row r="419" spans="1:22" ht="15.75" customHeight="1">
      <c r="A419" s="187"/>
      <c r="B419" s="181" t="s">
        <v>98</v>
      </c>
      <c r="C419" s="182" t="s">
        <v>50</v>
      </c>
      <c r="D419" s="183">
        <f>0.4*1.5</f>
        <v>0.60000000000000009</v>
      </c>
      <c r="E419" s="183">
        <f>E416*D419</f>
        <v>0</v>
      </c>
      <c r="F419" s="184"/>
      <c r="G419" s="185"/>
      <c r="H419" s="184"/>
      <c r="I419" s="186">
        <f t="shared" si="103"/>
        <v>0</v>
      </c>
      <c r="J419" s="186">
        <f t="shared" si="101"/>
        <v>0</v>
      </c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</row>
    <row r="420" spans="1:22" ht="15.75" customHeight="1">
      <c r="A420" s="174"/>
      <c r="B420" s="181" t="s">
        <v>99</v>
      </c>
      <c r="C420" s="182" t="s">
        <v>100</v>
      </c>
      <c r="D420" s="182">
        <f>0.4*0.2</f>
        <v>8.0000000000000016E-2</v>
      </c>
      <c r="E420" s="183">
        <f>E416*D420</f>
        <v>0</v>
      </c>
      <c r="F420" s="184"/>
      <c r="G420" s="185"/>
      <c r="H420" s="184"/>
      <c r="I420" s="186">
        <f t="shared" si="103"/>
        <v>0</v>
      </c>
      <c r="J420" s="186">
        <f t="shared" si="101"/>
        <v>0</v>
      </c>
    </row>
    <row r="421" spans="1:22" ht="15.75" customHeight="1">
      <c r="A421" s="174"/>
      <c r="B421" s="181" t="s">
        <v>101</v>
      </c>
      <c r="C421" s="182" t="s">
        <v>21</v>
      </c>
      <c r="D421" s="183"/>
      <c r="E421" s="183">
        <f>ROUNDUP(E416/3,0)</f>
        <v>0</v>
      </c>
      <c r="F421" s="184"/>
      <c r="G421" s="185"/>
      <c r="H421" s="184"/>
      <c r="I421" s="186">
        <f t="shared" si="103"/>
        <v>0</v>
      </c>
      <c r="J421" s="186">
        <f t="shared" si="101"/>
        <v>0</v>
      </c>
    </row>
    <row r="422" spans="1:22" ht="15.75" customHeight="1">
      <c r="A422" s="187"/>
      <c r="B422" s="175" t="s">
        <v>106</v>
      </c>
      <c r="C422" s="176" t="s">
        <v>41</v>
      </c>
      <c r="D422" s="177"/>
      <c r="E422" s="177">
        <f>E402</f>
        <v>0</v>
      </c>
      <c r="F422" s="178"/>
      <c r="G422" s="169">
        <f>E422*F422</f>
        <v>0</v>
      </c>
      <c r="H422" s="179"/>
      <c r="I422" s="180"/>
      <c r="J422" s="169">
        <f t="shared" si="101"/>
        <v>0</v>
      </c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</row>
    <row r="423" spans="1:22" ht="15.75" customHeight="1">
      <c r="A423" s="174"/>
      <c r="B423" s="181" t="s">
        <v>104</v>
      </c>
      <c r="C423" s="182" t="s">
        <v>56</v>
      </c>
      <c r="D423" s="183">
        <v>0.2</v>
      </c>
      <c r="E423" s="183">
        <f>E422*D423</f>
        <v>0</v>
      </c>
      <c r="F423" s="184"/>
      <c r="G423" s="185"/>
      <c r="H423" s="184"/>
      <c r="I423" s="186">
        <f t="shared" ref="I423:I424" si="104">ROUND(H423*E423,2)</f>
        <v>0</v>
      </c>
      <c r="J423" s="186">
        <f t="shared" si="101"/>
        <v>0</v>
      </c>
    </row>
    <row r="424" spans="1:22" ht="15.75" customHeight="1">
      <c r="A424" s="174"/>
      <c r="B424" s="188" t="s">
        <v>107</v>
      </c>
      <c r="C424" s="182" t="s">
        <v>56</v>
      </c>
      <c r="D424" s="183">
        <v>0.3</v>
      </c>
      <c r="E424" s="183">
        <f>E422*D424</f>
        <v>0</v>
      </c>
      <c r="F424" s="184"/>
      <c r="G424" s="185"/>
      <c r="H424" s="184"/>
      <c r="I424" s="186">
        <f t="shared" si="104"/>
        <v>0</v>
      </c>
      <c r="J424" s="186">
        <f t="shared" si="101"/>
        <v>0</v>
      </c>
    </row>
    <row r="425" spans="1:22" ht="15.75" customHeight="1">
      <c r="A425" s="187"/>
      <c r="B425" s="175" t="s">
        <v>108</v>
      </c>
      <c r="C425" s="176" t="s">
        <v>100</v>
      </c>
      <c r="D425" s="177"/>
      <c r="E425" s="177">
        <f>E410</f>
        <v>0</v>
      </c>
      <c r="F425" s="178"/>
      <c r="G425" s="169">
        <f>E425*F425</f>
        <v>0</v>
      </c>
      <c r="H425" s="179"/>
      <c r="I425" s="180"/>
      <c r="J425" s="169">
        <f t="shared" si="101"/>
        <v>0</v>
      </c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</row>
    <row r="426" spans="1:22" ht="15.75" customHeight="1">
      <c r="A426" s="174"/>
      <c r="B426" s="181" t="s">
        <v>104</v>
      </c>
      <c r="C426" s="182" t="s">
        <v>56</v>
      </c>
      <c r="D426" s="183">
        <f>0.2*0.15</f>
        <v>0.03</v>
      </c>
      <c r="E426" s="183">
        <f>E425*D426</f>
        <v>0</v>
      </c>
      <c r="F426" s="184"/>
      <c r="G426" s="185"/>
      <c r="H426" s="184"/>
      <c r="I426" s="186">
        <f t="shared" ref="I426:I427" si="105">ROUND(H426*E426,2)</f>
        <v>0</v>
      </c>
      <c r="J426" s="186">
        <f t="shared" si="101"/>
        <v>0</v>
      </c>
    </row>
    <row r="427" spans="1:22" ht="15.75" customHeight="1">
      <c r="A427" s="174"/>
      <c r="B427" s="188" t="s">
        <v>107</v>
      </c>
      <c r="C427" s="182" t="s">
        <v>56</v>
      </c>
      <c r="D427" s="183">
        <f>0.2*0.3</f>
        <v>0.06</v>
      </c>
      <c r="E427" s="183">
        <f>E425*D427</f>
        <v>0</v>
      </c>
      <c r="F427" s="184"/>
      <c r="G427" s="185"/>
      <c r="H427" s="184"/>
      <c r="I427" s="186">
        <f t="shared" si="105"/>
        <v>0</v>
      </c>
      <c r="J427" s="186">
        <f t="shared" si="101"/>
        <v>0</v>
      </c>
    </row>
    <row r="428" spans="1:22" ht="15.75" customHeight="1">
      <c r="A428" s="187"/>
      <c r="B428" s="175" t="s">
        <v>109</v>
      </c>
      <c r="C428" s="176" t="s">
        <v>100</v>
      </c>
      <c r="D428" s="177"/>
      <c r="E428" s="177">
        <f>E416</f>
        <v>0</v>
      </c>
      <c r="F428" s="178"/>
      <c r="G428" s="169">
        <f>E428*F428</f>
        <v>0</v>
      </c>
      <c r="H428" s="179"/>
      <c r="I428" s="180"/>
      <c r="J428" s="169">
        <f t="shared" si="101"/>
        <v>0</v>
      </c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</row>
    <row r="429" spans="1:22" ht="15.75" customHeight="1">
      <c r="A429" s="174"/>
      <c r="B429" s="181" t="s">
        <v>104</v>
      </c>
      <c r="C429" s="182" t="s">
        <v>56</v>
      </c>
      <c r="D429" s="183">
        <f>0.4*0.15</f>
        <v>0.06</v>
      </c>
      <c r="E429" s="183">
        <f>E428*D429</f>
        <v>0</v>
      </c>
      <c r="F429" s="184"/>
      <c r="G429" s="185"/>
      <c r="H429" s="184"/>
      <c r="I429" s="186">
        <f t="shared" ref="I429:I430" si="106">ROUND(H429*E429,2)</f>
        <v>0</v>
      </c>
      <c r="J429" s="186">
        <f t="shared" si="101"/>
        <v>0</v>
      </c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</row>
    <row r="430" spans="1:22" ht="15.75" customHeight="1">
      <c r="A430" s="174"/>
      <c r="B430" s="188" t="s">
        <v>107</v>
      </c>
      <c r="C430" s="182" t="s">
        <v>56</v>
      </c>
      <c r="D430" s="183">
        <f>0.4*0.3</f>
        <v>0.12</v>
      </c>
      <c r="E430" s="183">
        <f>E428*D430</f>
        <v>0</v>
      </c>
      <c r="F430" s="184"/>
      <c r="G430" s="185"/>
      <c r="H430" s="184"/>
      <c r="I430" s="186">
        <f t="shared" si="106"/>
        <v>0</v>
      </c>
      <c r="J430" s="186">
        <f t="shared" si="101"/>
        <v>0</v>
      </c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</row>
    <row r="431" spans="1:22" ht="15.75" customHeight="1">
      <c r="A431" s="174"/>
      <c r="B431" s="188"/>
      <c r="C431" s="182"/>
      <c r="D431" s="183"/>
      <c r="E431" s="183"/>
      <c r="F431" s="184"/>
      <c r="G431" s="185"/>
      <c r="H431" s="184"/>
      <c r="I431" s="186"/>
      <c r="J431" s="186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</row>
    <row r="432" spans="1:22" ht="15.75" customHeight="1">
      <c r="B432" s="199" t="s">
        <v>131</v>
      </c>
      <c r="C432" s="200" t="s">
        <v>21</v>
      </c>
      <c r="D432" s="166"/>
      <c r="E432" s="167"/>
      <c r="F432" s="178"/>
      <c r="G432" s="196">
        <f>E432*F432</f>
        <v>0</v>
      </c>
      <c r="H432" s="178"/>
      <c r="I432" s="197"/>
      <c r="J432" s="197">
        <f t="shared" ref="J432:J439" si="107">G432+I432</f>
        <v>0</v>
      </c>
    </row>
    <row r="433" spans="1:10" ht="15.75" customHeight="1">
      <c r="B433" s="201" t="s">
        <v>132</v>
      </c>
      <c r="C433" s="200" t="s">
        <v>21</v>
      </c>
      <c r="D433" s="166"/>
      <c r="E433" s="202">
        <v>1</v>
      </c>
      <c r="F433" s="184"/>
      <c r="G433" s="185"/>
      <c r="H433" s="184"/>
      <c r="I433" s="186">
        <f>ROUND(H433*E433,2)</f>
        <v>0</v>
      </c>
      <c r="J433" s="186">
        <f t="shared" si="107"/>
        <v>0</v>
      </c>
    </row>
    <row r="434" spans="1:10" ht="15.75" customHeight="1">
      <c r="B434" s="189" t="s">
        <v>111</v>
      </c>
      <c r="C434" s="176" t="s">
        <v>17</v>
      </c>
      <c r="D434" s="177"/>
      <c r="E434" s="177">
        <f>E398</f>
        <v>14.5</v>
      </c>
      <c r="F434" s="184"/>
      <c r="G434" s="190">
        <f>E434*F434</f>
        <v>0</v>
      </c>
      <c r="H434" s="191"/>
      <c r="I434" s="181"/>
      <c r="J434" s="190">
        <f t="shared" si="107"/>
        <v>0</v>
      </c>
    </row>
    <row r="435" spans="1:10" ht="15.75" customHeight="1">
      <c r="B435" s="181" t="s">
        <v>104</v>
      </c>
      <c r="C435" s="182" t="s">
        <v>56</v>
      </c>
      <c r="D435" s="183">
        <v>0.2</v>
      </c>
      <c r="E435" s="183">
        <f>D435*E434</f>
        <v>2.9000000000000004</v>
      </c>
      <c r="F435" s="184"/>
      <c r="G435" s="185"/>
      <c r="H435" s="184"/>
      <c r="I435" s="186">
        <f t="shared" ref="I435:I439" si="108">ROUND(H435*E435,2)</f>
        <v>0</v>
      </c>
      <c r="J435" s="186">
        <f t="shared" si="107"/>
        <v>0</v>
      </c>
    </row>
    <row r="436" spans="1:10" ht="15.75" customHeight="1">
      <c r="B436" s="188" t="s">
        <v>112</v>
      </c>
      <c r="C436" s="182" t="s">
        <v>17</v>
      </c>
      <c r="D436" s="183">
        <v>1.1000000000000001</v>
      </c>
      <c r="E436" s="183">
        <f>D436*E434</f>
        <v>15.950000000000001</v>
      </c>
      <c r="F436" s="184"/>
      <c r="G436" s="185"/>
      <c r="H436" s="184"/>
      <c r="I436" s="186">
        <f t="shared" si="108"/>
        <v>0</v>
      </c>
      <c r="J436" s="186">
        <f t="shared" si="107"/>
        <v>0</v>
      </c>
    </row>
    <row r="437" spans="1:10" ht="15.75" customHeight="1">
      <c r="B437" s="181" t="s">
        <v>68</v>
      </c>
      <c r="C437" s="182" t="s">
        <v>50</v>
      </c>
      <c r="D437" s="183">
        <v>8</v>
      </c>
      <c r="E437" s="183">
        <f>D437*E434</f>
        <v>116</v>
      </c>
      <c r="F437" s="192"/>
      <c r="G437" s="193"/>
      <c r="H437" s="184"/>
      <c r="I437" s="186">
        <f t="shared" si="108"/>
        <v>0</v>
      </c>
      <c r="J437" s="186">
        <f t="shared" si="107"/>
        <v>0</v>
      </c>
    </row>
    <row r="438" spans="1:10" ht="15.75" customHeight="1">
      <c r="B438" s="188" t="s">
        <v>113</v>
      </c>
      <c r="C438" s="182" t="s">
        <v>50</v>
      </c>
      <c r="D438" s="183">
        <v>0.35</v>
      </c>
      <c r="E438" s="183">
        <f>D438*E434</f>
        <v>5.0749999999999993</v>
      </c>
      <c r="F438" s="192"/>
      <c r="G438" s="193"/>
      <c r="H438" s="184"/>
      <c r="I438" s="186">
        <f t="shared" si="108"/>
        <v>0</v>
      </c>
      <c r="J438" s="186">
        <f t="shared" si="107"/>
        <v>0</v>
      </c>
    </row>
    <row r="439" spans="1:10" ht="15.75" customHeight="1">
      <c r="B439" s="181" t="s">
        <v>114</v>
      </c>
      <c r="C439" s="182" t="s">
        <v>21</v>
      </c>
      <c r="D439" s="183"/>
      <c r="E439" s="183"/>
      <c r="F439" s="192"/>
      <c r="G439" s="193"/>
      <c r="H439" s="184"/>
      <c r="I439" s="186">
        <f t="shared" si="108"/>
        <v>0</v>
      </c>
      <c r="J439" s="186">
        <f t="shared" si="107"/>
        <v>0</v>
      </c>
    </row>
    <row r="440" spans="1:10" ht="15" customHeight="1">
      <c r="A440" s="240" t="s">
        <v>143</v>
      </c>
      <c r="B440" s="241"/>
      <c r="C440" s="241"/>
      <c r="D440" s="241"/>
      <c r="E440" s="241"/>
      <c r="F440" s="241"/>
      <c r="G440" s="241"/>
      <c r="H440" s="241"/>
      <c r="I440" s="241"/>
      <c r="J440" s="235"/>
    </row>
    <row r="441" spans="1:10" ht="15" customHeight="1">
      <c r="A441" s="166"/>
      <c r="B441" s="166" t="s">
        <v>12</v>
      </c>
      <c r="C441" s="166"/>
      <c r="D441" s="166"/>
      <c r="E441" s="167"/>
      <c r="F441" s="168"/>
      <c r="G441" s="169">
        <f t="shared" ref="G441:G447" si="109">E441*F441</f>
        <v>0</v>
      </c>
      <c r="H441" s="168"/>
      <c r="I441" s="170"/>
      <c r="J441" s="169">
        <f t="shared" ref="J441:J447" si="110">G441+I441</f>
        <v>0</v>
      </c>
    </row>
    <row r="442" spans="1:10" ht="15" customHeight="1">
      <c r="A442" s="31"/>
      <c r="B442" s="171" t="s">
        <v>91</v>
      </c>
      <c r="C442" s="166" t="s">
        <v>17</v>
      </c>
      <c r="D442" s="166"/>
      <c r="E442" s="167">
        <v>16.2</v>
      </c>
      <c r="F442" s="168"/>
      <c r="G442" s="169">
        <f t="shared" si="109"/>
        <v>0</v>
      </c>
      <c r="H442" s="168"/>
      <c r="I442" s="170"/>
      <c r="J442" s="169">
        <f t="shared" si="110"/>
        <v>0</v>
      </c>
    </row>
    <row r="443" spans="1:10" ht="15" customHeight="1">
      <c r="A443" s="31"/>
      <c r="B443" s="171" t="s">
        <v>92</v>
      </c>
      <c r="C443" s="166" t="s">
        <v>24</v>
      </c>
      <c r="D443" s="166"/>
      <c r="E443" s="167"/>
      <c r="F443" s="168"/>
      <c r="G443" s="169">
        <f t="shared" si="109"/>
        <v>0</v>
      </c>
      <c r="H443" s="168"/>
      <c r="I443" s="170"/>
      <c r="J443" s="169">
        <f t="shared" si="110"/>
        <v>0</v>
      </c>
    </row>
    <row r="444" spans="1:10" ht="15" customHeight="1">
      <c r="A444" s="31"/>
      <c r="B444" s="171" t="s">
        <v>93</v>
      </c>
      <c r="C444" s="166" t="s">
        <v>24</v>
      </c>
      <c r="D444" s="166"/>
      <c r="E444" s="167"/>
      <c r="F444" s="168"/>
      <c r="G444" s="169">
        <f t="shared" si="109"/>
        <v>0</v>
      </c>
      <c r="H444" s="168"/>
      <c r="I444" s="170"/>
      <c r="J444" s="169">
        <f t="shared" si="110"/>
        <v>0</v>
      </c>
    </row>
    <row r="445" spans="1:10" ht="15" customHeight="1">
      <c r="A445" s="31"/>
      <c r="B445" s="171" t="s">
        <v>19</v>
      </c>
      <c r="C445" s="166" t="s">
        <v>17</v>
      </c>
      <c r="D445" s="166"/>
      <c r="E445" s="167"/>
      <c r="F445" s="168"/>
      <c r="G445" s="169">
        <f t="shared" si="109"/>
        <v>0</v>
      </c>
      <c r="H445" s="168"/>
      <c r="I445" s="170"/>
      <c r="J445" s="169">
        <f t="shared" si="110"/>
        <v>0</v>
      </c>
    </row>
    <row r="446" spans="1:10" ht="15" customHeight="1">
      <c r="A446" s="31"/>
      <c r="B446" s="171"/>
      <c r="C446" s="166"/>
      <c r="D446" s="166"/>
      <c r="E446" s="167"/>
      <c r="F446" s="168"/>
      <c r="G446" s="169">
        <f t="shared" si="109"/>
        <v>0</v>
      </c>
      <c r="H446" s="168"/>
      <c r="I446" s="170"/>
      <c r="J446" s="169">
        <f t="shared" si="110"/>
        <v>0</v>
      </c>
    </row>
    <row r="447" spans="1:10" ht="15" customHeight="1">
      <c r="A447" s="31"/>
      <c r="B447" s="171"/>
      <c r="C447" s="166"/>
      <c r="D447" s="166"/>
      <c r="E447" s="167"/>
      <c r="F447" s="168"/>
      <c r="G447" s="169">
        <f t="shared" si="109"/>
        <v>0</v>
      </c>
      <c r="H447" s="168"/>
      <c r="I447" s="170"/>
      <c r="J447" s="169">
        <f t="shared" si="110"/>
        <v>0</v>
      </c>
    </row>
    <row r="448" spans="1:10" ht="15.75" customHeight="1">
      <c r="A448" s="172"/>
      <c r="B448" s="173" t="s">
        <v>94</v>
      </c>
      <c r="C448" s="164"/>
      <c r="D448" s="164"/>
      <c r="E448" s="164"/>
      <c r="F448" s="165"/>
      <c r="G448" s="169"/>
      <c r="H448" s="165"/>
      <c r="I448" s="165"/>
      <c r="J448" s="169"/>
    </row>
    <row r="449" spans="1:22" ht="15.75" customHeight="1">
      <c r="A449" s="174"/>
      <c r="B449" s="175" t="s">
        <v>95</v>
      </c>
      <c r="C449" s="176" t="s">
        <v>41</v>
      </c>
      <c r="D449" s="177"/>
      <c r="E449" s="177">
        <f>E445+E442</f>
        <v>16.2</v>
      </c>
      <c r="F449" s="178"/>
      <c r="G449" s="169">
        <f>E449*F449</f>
        <v>0</v>
      </c>
      <c r="H449" s="179"/>
      <c r="I449" s="180"/>
      <c r="J449" s="169">
        <f t="shared" ref="J449:J455" si="111">G449+I449</f>
        <v>0</v>
      </c>
    </row>
    <row r="450" spans="1:22" ht="15.75" customHeight="1">
      <c r="A450" s="174"/>
      <c r="B450" s="181" t="s">
        <v>96</v>
      </c>
      <c r="C450" s="182" t="s">
        <v>50</v>
      </c>
      <c r="D450" s="183">
        <v>0.4</v>
      </c>
      <c r="E450" s="183">
        <f>E449*D450</f>
        <v>6.48</v>
      </c>
      <c r="F450" s="184"/>
      <c r="G450" s="185"/>
      <c r="H450" s="184"/>
      <c r="I450" s="186">
        <f t="shared" ref="I450:I455" si="112">ROUND(H450*E450,2)</f>
        <v>0</v>
      </c>
      <c r="J450" s="186">
        <f t="shared" si="111"/>
        <v>0</v>
      </c>
    </row>
    <row r="451" spans="1:22" ht="15.75" customHeight="1">
      <c r="A451" s="174"/>
      <c r="B451" s="181" t="s">
        <v>97</v>
      </c>
      <c r="C451" s="182" t="s">
        <v>50</v>
      </c>
      <c r="D451" s="183">
        <v>3</v>
      </c>
      <c r="E451" s="183">
        <f>E449*D451</f>
        <v>48.599999999999994</v>
      </c>
      <c r="F451" s="184"/>
      <c r="G451" s="185"/>
      <c r="H451" s="184"/>
      <c r="I451" s="186">
        <f t="shared" si="112"/>
        <v>0</v>
      </c>
      <c r="J451" s="186">
        <f t="shared" si="111"/>
        <v>0</v>
      </c>
    </row>
    <row r="452" spans="1:22" ht="15.75" customHeight="1">
      <c r="A452" s="187"/>
      <c r="B452" s="181" t="s">
        <v>98</v>
      </c>
      <c r="C452" s="182" t="s">
        <v>50</v>
      </c>
      <c r="D452" s="183">
        <v>1.5</v>
      </c>
      <c r="E452" s="183">
        <f>E449*D452</f>
        <v>24.299999999999997</v>
      </c>
      <c r="F452" s="184"/>
      <c r="G452" s="185"/>
      <c r="H452" s="184"/>
      <c r="I452" s="186">
        <f t="shared" si="112"/>
        <v>0</v>
      </c>
      <c r="J452" s="186">
        <f t="shared" si="111"/>
        <v>0</v>
      </c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</row>
    <row r="453" spans="1:22" ht="15.75" customHeight="1">
      <c r="A453" s="174"/>
      <c r="B453" s="181" t="s">
        <v>99</v>
      </c>
      <c r="C453" s="182" t="s">
        <v>100</v>
      </c>
      <c r="D453" s="182">
        <f>0.2</f>
        <v>0.2</v>
      </c>
      <c r="E453" s="183">
        <f>E449*D453</f>
        <v>3.24</v>
      </c>
      <c r="F453" s="184"/>
      <c r="G453" s="185"/>
      <c r="H453" s="184"/>
      <c r="I453" s="186">
        <f t="shared" si="112"/>
        <v>0</v>
      </c>
      <c r="J453" s="186">
        <f t="shared" si="111"/>
        <v>0</v>
      </c>
    </row>
    <row r="454" spans="1:22" ht="15.75" customHeight="1">
      <c r="A454" s="174"/>
      <c r="B454" s="181" t="s">
        <v>101</v>
      </c>
      <c r="C454" s="182" t="s">
        <v>100</v>
      </c>
      <c r="D454" s="183"/>
      <c r="E454" s="183"/>
      <c r="F454" s="184"/>
      <c r="G454" s="185"/>
      <c r="H454" s="184"/>
      <c r="I454" s="186">
        <f t="shared" si="112"/>
        <v>0</v>
      </c>
      <c r="J454" s="186">
        <f t="shared" si="111"/>
        <v>0</v>
      </c>
    </row>
    <row r="455" spans="1:22" ht="15.75" customHeight="1">
      <c r="A455" s="174"/>
      <c r="B455" s="181" t="s">
        <v>102</v>
      </c>
      <c r="C455" s="182" t="s">
        <v>17</v>
      </c>
      <c r="D455" s="183">
        <v>1.1000000000000001</v>
      </c>
      <c r="E455" s="183">
        <f>E449*D455</f>
        <v>17.82</v>
      </c>
      <c r="F455" s="184"/>
      <c r="G455" s="185"/>
      <c r="H455" s="184"/>
      <c r="I455" s="186">
        <f t="shared" si="112"/>
        <v>0</v>
      </c>
      <c r="J455" s="186">
        <f t="shared" si="111"/>
        <v>0</v>
      </c>
    </row>
    <row r="456" spans="1:22" ht="15.75" customHeight="1">
      <c r="A456" s="174"/>
      <c r="B456" s="181"/>
      <c r="C456" s="182"/>
      <c r="D456" s="183"/>
      <c r="E456" s="183"/>
      <c r="F456" s="184"/>
      <c r="G456" s="185"/>
      <c r="H456" s="184"/>
      <c r="I456" s="186"/>
      <c r="J456" s="186"/>
    </row>
    <row r="457" spans="1:22" ht="15.75" customHeight="1">
      <c r="A457" s="174"/>
      <c r="B457" s="175" t="s">
        <v>103</v>
      </c>
      <c r="C457" s="176" t="s">
        <v>100</v>
      </c>
      <c r="D457" s="177"/>
      <c r="E457" s="177">
        <f>6*3</f>
        <v>18</v>
      </c>
      <c r="F457" s="178"/>
      <c r="G457" s="169">
        <f>E457*F457</f>
        <v>0</v>
      </c>
      <c r="H457" s="179"/>
      <c r="I457" s="180"/>
      <c r="J457" s="169">
        <f t="shared" ref="J457:J477" si="113">G457+I457</f>
        <v>0</v>
      </c>
    </row>
    <row r="458" spans="1:22" ht="15.75" customHeight="1">
      <c r="A458" s="174"/>
      <c r="B458" s="181" t="s">
        <v>104</v>
      </c>
      <c r="C458" s="182" t="s">
        <v>56</v>
      </c>
      <c r="D458" s="183">
        <f>0.2*0.15</f>
        <v>0.03</v>
      </c>
      <c r="E458" s="183">
        <f>E457*D458</f>
        <v>0.54</v>
      </c>
      <c r="F458" s="184"/>
      <c r="G458" s="185"/>
      <c r="H458" s="184"/>
      <c r="I458" s="186">
        <f t="shared" ref="I458:I462" si="114">ROUND(H458*E458,2)</f>
        <v>0</v>
      </c>
      <c r="J458" s="186">
        <f t="shared" si="113"/>
        <v>0</v>
      </c>
    </row>
    <row r="459" spans="1:22" ht="15.75" customHeight="1">
      <c r="A459" s="174"/>
      <c r="B459" s="181" t="s">
        <v>97</v>
      </c>
      <c r="C459" s="182" t="s">
        <v>50</v>
      </c>
      <c r="D459" s="183">
        <f>0.2*3</f>
        <v>0.60000000000000009</v>
      </c>
      <c r="E459" s="183">
        <f>E457*D459</f>
        <v>10.8</v>
      </c>
      <c r="F459" s="184"/>
      <c r="G459" s="185"/>
      <c r="H459" s="184"/>
      <c r="I459" s="186">
        <f t="shared" si="114"/>
        <v>0</v>
      </c>
      <c r="J459" s="186">
        <f t="shared" si="113"/>
        <v>0</v>
      </c>
    </row>
    <row r="460" spans="1:22" ht="15.75" customHeight="1">
      <c r="A460" s="187"/>
      <c r="B460" s="181" t="s">
        <v>98</v>
      </c>
      <c r="C460" s="182" t="s">
        <v>50</v>
      </c>
      <c r="D460" s="183">
        <f>0.2*1.5</f>
        <v>0.30000000000000004</v>
      </c>
      <c r="E460" s="183">
        <f>E457*D460</f>
        <v>5.4</v>
      </c>
      <c r="F460" s="184"/>
      <c r="G460" s="185"/>
      <c r="H460" s="184"/>
      <c r="I460" s="186">
        <f t="shared" si="114"/>
        <v>0</v>
      </c>
      <c r="J460" s="186">
        <f t="shared" si="113"/>
        <v>0</v>
      </c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</row>
    <row r="461" spans="1:22" ht="15.75" customHeight="1">
      <c r="A461" s="174"/>
      <c r="B461" s="181" t="s">
        <v>99</v>
      </c>
      <c r="C461" s="182" t="s">
        <v>100</v>
      </c>
      <c r="D461" s="182">
        <f>0.2*0.2</f>
        <v>4.0000000000000008E-2</v>
      </c>
      <c r="E461" s="183">
        <f>E457*D461</f>
        <v>0.7200000000000002</v>
      </c>
      <c r="F461" s="184"/>
      <c r="G461" s="185"/>
      <c r="H461" s="184"/>
      <c r="I461" s="186">
        <f t="shared" si="114"/>
        <v>0</v>
      </c>
      <c r="J461" s="186">
        <f t="shared" si="113"/>
        <v>0</v>
      </c>
    </row>
    <row r="462" spans="1:22" ht="15.75" customHeight="1">
      <c r="A462" s="174"/>
      <c r="B462" s="181" t="s">
        <v>101</v>
      </c>
      <c r="C462" s="182" t="s">
        <v>21</v>
      </c>
      <c r="D462" s="183"/>
      <c r="E462" s="183">
        <f>ROUNDUP(E457/3,0)</f>
        <v>6</v>
      </c>
      <c r="F462" s="184"/>
      <c r="G462" s="185"/>
      <c r="H462" s="184"/>
      <c r="I462" s="186">
        <f t="shared" si="114"/>
        <v>0</v>
      </c>
      <c r="J462" s="186">
        <f t="shared" si="113"/>
        <v>0</v>
      </c>
    </row>
    <row r="463" spans="1:22" ht="15.75" customHeight="1">
      <c r="A463" s="174"/>
      <c r="B463" s="175" t="s">
        <v>105</v>
      </c>
      <c r="C463" s="176" t="s">
        <v>100</v>
      </c>
      <c r="D463" s="177"/>
      <c r="E463" s="177"/>
      <c r="F463" s="178"/>
      <c r="G463" s="169">
        <f>E463*F463</f>
        <v>0</v>
      </c>
      <c r="H463" s="179"/>
      <c r="I463" s="180"/>
      <c r="J463" s="169">
        <f t="shared" si="113"/>
        <v>0</v>
      </c>
    </row>
    <row r="464" spans="1:22" ht="15.75" customHeight="1">
      <c r="A464" s="174"/>
      <c r="B464" s="181" t="s">
        <v>104</v>
      </c>
      <c r="C464" s="182" t="s">
        <v>56</v>
      </c>
      <c r="D464" s="183">
        <f>0.4*0.15</f>
        <v>0.06</v>
      </c>
      <c r="E464" s="183">
        <f>E463*D464</f>
        <v>0</v>
      </c>
      <c r="F464" s="184"/>
      <c r="G464" s="185"/>
      <c r="H464" s="184"/>
      <c r="I464" s="186">
        <f t="shared" ref="I464:I468" si="115">ROUND(H464*E464,2)</f>
        <v>0</v>
      </c>
      <c r="J464" s="186">
        <f t="shared" si="113"/>
        <v>0</v>
      </c>
    </row>
    <row r="465" spans="1:22" ht="15.75" customHeight="1">
      <c r="A465" s="174"/>
      <c r="B465" s="181" t="s">
        <v>97</v>
      </c>
      <c r="C465" s="182" t="s">
        <v>50</v>
      </c>
      <c r="D465" s="183">
        <f>0.4*3</f>
        <v>1.2000000000000002</v>
      </c>
      <c r="E465" s="183">
        <f>E463*D465</f>
        <v>0</v>
      </c>
      <c r="F465" s="184"/>
      <c r="G465" s="185"/>
      <c r="H465" s="184"/>
      <c r="I465" s="186">
        <f t="shared" si="115"/>
        <v>0</v>
      </c>
      <c r="J465" s="186">
        <f t="shared" si="113"/>
        <v>0</v>
      </c>
    </row>
    <row r="466" spans="1:22" ht="15.75" customHeight="1">
      <c r="A466" s="187"/>
      <c r="B466" s="181" t="s">
        <v>98</v>
      </c>
      <c r="C466" s="182" t="s">
        <v>50</v>
      </c>
      <c r="D466" s="183">
        <f>0.4*1.5</f>
        <v>0.60000000000000009</v>
      </c>
      <c r="E466" s="183">
        <f>E463*D466</f>
        <v>0</v>
      </c>
      <c r="F466" s="184"/>
      <c r="G466" s="185"/>
      <c r="H466" s="184"/>
      <c r="I466" s="186">
        <f t="shared" si="115"/>
        <v>0</v>
      </c>
      <c r="J466" s="186">
        <f t="shared" si="113"/>
        <v>0</v>
      </c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</row>
    <row r="467" spans="1:22" ht="15.75" customHeight="1">
      <c r="A467" s="174"/>
      <c r="B467" s="181" t="s">
        <v>99</v>
      </c>
      <c r="C467" s="182" t="s">
        <v>100</v>
      </c>
      <c r="D467" s="182">
        <f>0.4*0.2</f>
        <v>8.0000000000000016E-2</v>
      </c>
      <c r="E467" s="183">
        <f>E463*D467</f>
        <v>0</v>
      </c>
      <c r="F467" s="184"/>
      <c r="G467" s="185"/>
      <c r="H467" s="184"/>
      <c r="I467" s="186">
        <f t="shared" si="115"/>
        <v>0</v>
      </c>
      <c r="J467" s="186">
        <f t="shared" si="113"/>
        <v>0</v>
      </c>
    </row>
    <row r="468" spans="1:22" ht="15.75" customHeight="1">
      <c r="A468" s="174"/>
      <c r="B468" s="181" t="s">
        <v>101</v>
      </c>
      <c r="C468" s="182" t="s">
        <v>21</v>
      </c>
      <c r="D468" s="183"/>
      <c r="E468" s="183">
        <f>ROUNDUP(E463/3,0)</f>
        <v>0</v>
      </c>
      <c r="F468" s="184"/>
      <c r="G468" s="185"/>
      <c r="H468" s="184"/>
      <c r="I468" s="186">
        <f t="shared" si="115"/>
        <v>0</v>
      </c>
      <c r="J468" s="186">
        <f t="shared" si="113"/>
        <v>0</v>
      </c>
    </row>
    <row r="469" spans="1:22" ht="15.75" customHeight="1">
      <c r="A469" s="187"/>
      <c r="B469" s="175" t="s">
        <v>106</v>
      </c>
      <c r="C469" s="176" t="s">
        <v>41</v>
      </c>
      <c r="D469" s="177"/>
      <c r="E469" s="177">
        <f>E449</f>
        <v>16.2</v>
      </c>
      <c r="F469" s="178"/>
      <c r="G469" s="169">
        <f>E469*F469</f>
        <v>0</v>
      </c>
      <c r="H469" s="179"/>
      <c r="I469" s="180"/>
      <c r="J469" s="169">
        <f t="shared" si="113"/>
        <v>0</v>
      </c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</row>
    <row r="470" spans="1:22" ht="15.75" customHeight="1">
      <c r="A470" s="174"/>
      <c r="B470" s="181" t="s">
        <v>104</v>
      </c>
      <c r="C470" s="182" t="s">
        <v>56</v>
      </c>
      <c r="D470" s="183">
        <v>0.2</v>
      </c>
      <c r="E470" s="183">
        <f>E469*D470</f>
        <v>3.24</v>
      </c>
      <c r="F470" s="184"/>
      <c r="G470" s="185"/>
      <c r="H470" s="184"/>
      <c r="I470" s="186">
        <f t="shared" ref="I470:I471" si="116">ROUND(H470*E470,2)</f>
        <v>0</v>
      </c>
      <c r="J470" s="186">
        <f t="shared" si="113"/>
        <v>0</v>
      </c>
    </row>
    <row r="471" spans="1:22" ht="15.75" customHeight="1">
      <c r="A471" s="174"/>
      <c r="B471" s="188" t="s">
        <v>107</v>
      </c>
      <c r="C471" s="182" t="s">
        <v>56</v>
      </c>
      <c r="D471" s="183">
        <v>0.3</v>
      </c>
      <c r="E471" s="183">
        <f>E469*D471</f>
        <v>4.8599999999999994</v>
      </c>
      <c r="F471" s="184"/>
      <c r="G471" s="185"/>
      <c r="H471" s="184"/>
      <c r="I471" s="186">
        <f t="shared" si="116"/>
        <v>0</v>
      </c>
      <c r="J471" s="186">
        <f t="shared" si="113"/>
        <v>0</v>
      </c>
    </row>
    <row r="472" spans="1:22" ht="15.75" customHeight="1">
      <c r="A472" s="187"/>
      <c r="B472" s="175" t="s">
        <v>108</v>
      </c>
      <c r="C472" s="176" t="s">
        <v>100</v>
      </c>
      <c r="D472" s="177"/>
      <c r="E472" s="177">
        <f>E457</f>
        <v>18</v>
      </c>
      <c r="F472" s="178"/>
      <c r="G472" s="169">
        <f>E472*F472</f>
        <v>0</v>
      </c>
      <c r="H472" s="179"/>
      <c r="I472" s="180"/>
      <c r="J472" s="169">
        <f t="shared" si="113"/>
        <v>0</v>
      </c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</row>
    <row r="473" spans="1:22" ht="15.75" customHeight="1">
      <c r="A473" s="174"/>
      <c r="B473" s="181" t="s">
        <v>104</v>
      </c>
      <c r="C473" s="182" t="s">
        <v>56</v>
      </c>
      <c r="D473" s="183">
        <f>0.2*0.15</f>
        <v>0.03</v>
      </c>
      <c r="E473" s="183">
        <f>E472*D473</f>
        <v>0.54</v>
      </c>
      <c r="F473" s="184"/>
      <c r="G473" s="185"/>
      <c r="H473" s="184"/>
      <c r="I473" s="186">
        <f t="shared" ref="I473:I474" si="117">ROUND(H473*E473,2)</f>
        <v>0</v>
      </c>
      <c r="J473" s="186">
        <f t="shared" si="113"/>
        <v>0</v>
      </c>
    </row>
    <row r="474" spans="1:22" ht="15.75" customHeight="1">
      <c r="A474" s="174"/>
      <c r="B474" s="188" t="s">
        <v>107</v>
      </c>
      <c r="C474" s="182" t="s">
        <v>56</v>
      </c>
      <c r="D474" s="183">
        <f>0.2*0.3</f>
        <v>0.06</v>
      </c>
      <c r="E474" s="183">
        <f>E472*D474</f>
        <v>1.08</v>
      </c>
      <c r="F474" s="184"/>
      <c r="G474" s="185"/>
      <c r="H474" s="184"/>
      <c r="I474" s="186">
        <f t="shared" si="117"/>
        <v>0</v>
      </c>
      <c r="J474" s="186">
        <f t="shared" si="113"/>
        <v>0</v>
      </c>
    </row>
    <row r="475" spans="1:22" ht="15.75" customHeight="1">
      <c r="A475" s="187"/>
      <c r="B475" s="175" t="s">
        <v>109</v>
      </c>
      <c r="C475" s="176" t="s">
        <v>100</v>
      </c>
      <c r="D475" s="177"/>
      <c r="E475" s="177">
        <f>E463</f>
        <v>0</v>
      </c>
      <c r="F475" s="178"/>
      <c r="G475" s="169">
        <f>E475*F475</f>
        <v>0</v>
      </c>
      <c r="H475" s="179"/>
      <c r="I475" s="180"/>
      <c r="J475" s="169">
        <f t="shared" si="113"/>
        <v>0</v>
      </c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</row>
    <row r="476" spans="1:22" ht="15.75" customHeight="1">
      <c r="A476" s="174"/>
      <c r="B476" s="181" t="s">
        <v>104</v>
      </c>
      <c r="C476" s="182" t="s">
        <v>56</v>
      </c>
      <c r="D476" s="183">
        <f>0.4*0.15</f>
        <v>0.06</v>
      </c>
      <c r="E476" s="183">
        <f>E475*D476</f>
        <v>0</v>
      </c>
      <c r="F476" s="184"/>
      <c r="G476" s="185"/>
      <c r="H476" s="184"/>
      <c r="I476" s="186">
        <f t="shared" ref="I476:I477" si="118">ROUND(H476*E476,2)</f>
        <v>0</v>
      </c>
      <c r="J476" s="186">
        <f t="shared" si="113"/>
        <v>0</v>
      </c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</row>
    <row r="477" spans="1:22" ht="15.75" customHeight="1">
      <c r="A477" s="174"/>
      <c r="B477" s="188" t="s">
        <v>107</v>
      </c>
      <c r="C477" s="182" t="s">
        <v>56</v>
      </c>
      <c r="D477" s="183">
        <f>0.4*0.3</f>
        <v>0.12</v>
      </c>
      <c r="E477" s="183">
        <f>E475*D477</f>
        <v>0</v>
      </c>
      <c r="F477" s="184"/>
      <c r="G477" s="185"/>
      <c r="H477" s="184"/>
      <c r="I477" s="186">
        <f t="shared" si="118"/>
        <v>0</v>
      </c>
      <c r="J477" s="186">
        <f t="shared" si="113"/>
        <v>0</v>
      </c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</row>
    <row r="478" spans="1:22" ht="15.75" customHeight="1">
      <c r="A478" s="174"/>
      <c r="B478" s="188"/>
      <c r="C478" s="182"/>
      <c r="D478" s="183"/>
      <c r="E478" s="183"/>
      <c r="F478" s="184"/>
      <c r="G478" s="185"/>
      <c r="H478" s="184"/>
      <c r="I478" s="186"/>
      <c r="J478" s="186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</row>
    <row r="479" spans="1:22" ht="15.75" customHeight="1"/>
    <row r="480" spans="1:22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216:J216"/>
    <mergeCell ref="A8:J8"/>
    <mergeCell ref="A47:J47"/>
    <mergeCell ref="A92:J92"/>
    <mergeCell ref="A131:J131"/>
    <mergeCell ref="A170:J170"/>
    <mergeCell ref="A263:J263"/>
    <mergeCell ref="A302:J302"/>
    <mergeCell ref="A352:J352"/>
    <mergeCell ref="A393:J393"/>
    <mergeCell ref="A440:J440"/>
    <mergeCell ref="F5:G5"/>
    <mergeCell ref="H5:I5"/>
    <mergeCell ref="A2:J2"/>
    <mergeCell ref="A3:J3"/>
    <mergeCell ref="A5:A6"/>
    <mergeCell ref="B5:B6"/>
    <mergeCell ref="C5:C6"/>
    <mergeCell ref="D5:D6"/>
    <mergeCell ref="E5:E6"/>
    <mergeCell ref="J5:J6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00"/>
  <sheetViews>
    <sheetView workbookViewId="0"/>
  </sheetViews>
  <sheetFormatPr defaultColWidth="14.453125" defaultRowHeight="15" customHeight="1"/>
  <cols>
    <col min="1" max="1" width="7.26953125" customWidth="1"/>
    <col min="2" max="2" width="60.7265625" customWidth="1"/>
    <col min="3" max="4" width="8.54296875" customWidth="1"/>
    <col min="5" max="10" width="13.7265625" customWidth="1"/>
    <col min="11" max="11" width="8.7265625" customWidth="1"/>
  </cols>
  <sheetData>
    <row r="2" spans="1:10" ht="21">
      <c r="C2" s="237" t="s">
        <v>89</v>
      </c>
      <c r="D2" s="231"/>
      <c r="E2" s="231"/>
      <c r="F2" s="231"/>
      <c r="G2" s="232"/>
    </row>
    <row r="3" spans="1:10" ht="15.5">
      <c r="C3" s="242" t="s">
        <v>144</v>
      </c>
      <c r="D3" s="243"/>
      <c r="E3" s="243"/>
      <c r="F3" s="243"/>
      <c r="G3" s="243"/>
    </row>
    <row r="4" spans="1:10" ht="14.5">
      <c r="A4" s="238" t="s">
        <v>2</v>
      </c>
      <c r="B4" s="238" t="s">
        <v>3</v>
      </c>
      <c r="C4" s="238" t="s">
        <v>4</v>
      </c>
      <c r="D4" s="238" t="s">
        <v>5</v>
      </c>
      <c r="E4" s="238" t="s">
        <v>6</v>
      </c>
      <c r="F4" s="234" t="s">
        <v>7</v>
      </c>
      <c r="G4" s="235"/>
      <c r="H4" s="234" t="s">
        <v>8</v>
      </c>
      <c r="I4" s="235"/>
      <c r="J4" s="238" t="s">
        <v>9</v>
      </c>
    </row>
    <row r="5" spans="1:10" ht="25">
      <c r="A5" s="239"/>
      <c r="B5" s="239"/>
      <c r="C5" s="239"/>
      <c r="D5" s="239"/>
      <c r="E5" s="239"/>
      <c r="F5" s="164" t="s">
        <v>10</v>
      </c>
      <c r="G5" s="164" t="s">
        <v>11</v>
      </c>
      <c r="H5" s="164" t="s">
        <v>10</v>
      </c>
      <c r="I5" s="164" t="s">
        <v>11</v>
      </c>
      <c r="J5" s="239"/>
    </row>
    <row r="6" spans="1:10" ht="14.5">
      <c r="A6" s="164">
        <v>1</v>
      </c>
      <c r="B6" s="164">
        <v>2</v>
      </c>
      <c r="C6" s="164">
        <v>3</v>
      </c>
      <c r="D6" s="164">
        <v>4</v>
      </c>
      <c r="E6" s="164">
        <v>5</v>
      </c>
      <c r="F6" s="165">
        <v>6</v>
      </c>
      <c r="G6" s="165"/>
      <c r="H6" s="165">
        <v>8</v>
      </c>
      <c r="I6" s="165">
        <v>9</v>
      </c>
      <c r="J6" s="164">
        <v>10</v>
      </c>
    </row>
    <row r="7" spans="1:10" ht="14.5">
      <c r="A7" s="240" t="s">
        <v>90</v>
      </c>
      <c r="B7" s="241"/>
      <c r="C7" s="241"/>
      <c r="D7" s="241"/>
      <c r="E7" s="241"/>
      <c r="F7" s="241"/>
      <c r="G7" s="241"/>
      <c r="H7" s="241"/>
      <c r="I7" s="241"/>
      <c r="J7" s="235"/>
    </row>
    <row r="8" spans="1:10" ht="15" customHeight="1">
      <c r="A8" s="166"/>
      <c r="B8" s="166" t="s">
        <v>12</v>
      </c>
      <c r="C8" s="166"/>
      <c r="D8" s="166"/>
      <c r="E8" s="167"/>
      <c r="F8" s="168"/>
      <c r="G8" s="169">
        <f>E8*F8</f>
        <v>0</v>
      </c>
      <c r="H8" s="168"/>
      <c r="I8" s="170"/>
      <c r="J8" s="169">
        <f>G8+I8</f>
        <v>0</v>
      </c>
    </row>
    <row r="9" spans="1:10" ht="15" customHeight="1">
      <c r="A9" s="31"/>
      <c r="B9" s="166"/>
      <c r="C9" s="166"/>
      <c r="D9" s="166"/>
      <c r="E9" s="167"/>
      <c r="F9" s="168"/>
      <c r="G9" s="169"/>
      <c r="H9" s="168"/>
      <c r="I9" s="170"/>
      <c r="J9" s="169"/>
    </row>
    <row r="10" spans="1:10" ht="15" customHeight="1">
      <c r="A10" s="31"/>
      <c r="B10" s="171" t="s">
        <v>145</v>
      </c>
      <c r="C10" s="166" t="s">
        <v>21</v>
      </c>
      <c r="D10" s="166"/>
      <c r="E10" s="167"/>
      <c r="F10" s="168"/>
      <c r="G10" s="169">
        <f t="shared" ref="G10:G51" si="0">E10*F10</f>
        <v>0</v>
      </c>
      <c r="H10" s="168"/>
      <c r="I10" s="170"/>
      <c r="J10" s="169">
        <f t="shared" ref="J10:J51" si="1">G10+I10</f>
        <v>0</v>
      </c>
    </row>
    <row r="11" spans="1:10" ht="15" customHeight="1">
      <c r="A11" s="31"/>
      <c r="B11" s="171" t="s">
        <v>146</v>
      </c>
      <c r="C11" s="166" t="s">
        <v>21</v>
      </c>
      <c r="D11" s="166"/>
      <c r="E11" s="167"/>
      <c r="F11" s="168"/>
      <c r="G11" s="169">
        <f t="shared" si="0"/>
        <v>0</v>
      </c>
      <c r="H11" s="168"/>
      <c r="I11" s="170"/>
      <c r="J11" s="169">
        <f t="shared" si="1"/>
        <v>0</v>
      </c>
    </row>
    <row r="12" spans="1:10" ht="15" customHeight="1">
      <c r="A12" s="31"/>
      <c r="B12" s="171" t="s">
        <v>147</v>
      </c>
      <c r="C12" s="166" t="s">
        <v>21</v>
      </c>
      <c r="D12" s="166"/>
      <c r="E12" s="167"/>
      <c r="F12" s="168"/>
      <c r="G12" s="169">
        <f t="shared" si="0"/>
        <v>0</v>
      </c>
      <c r="H12" s="168"/>
      <c r="I12" s="170"/>
      <c r="J12" s="169">
        <f t="shared" si="1"/>
        <v>0</v>
      </c>
    </row>
    <row r="13" spans="1:10" ht="15" customHeight="1">
      <c r="A13" s="31"/>
      <c r="B13" s="171" t="s">
        <v>23</v>
      </c>
      <c r="C13" s="166" t="s">
        <v>122</v>
      </c>
      <c r="D13" s="166"/>
      <c r="E13" s="167"/>
      <c r="F13" s="168"/>
      <c r="G13" s="169">
        <f t="shared" si="0"/>
        <v>0</v>
      </c>
      <c r="H13" s="168"/>
      <c r="I13" s="170"/>
      <c r="J13" s="169">
        <f t="shared" si="1"/>
        <v>0</v>
      </c>
    </row>
    <row r="14" spans="1:10" ht="15" customHeight="1">
      <c r="A14" s="31"/>
      <c r="B14" s="171" t="s">
        <v>148</v>
      </c>
      <c r="C14" s="166" t="s">
        <v>21</v>
      </c>
      <c r="D14" s="166"/>
      <c r="E14" s="167"/>
      <c r="F14" s="168"/>
      <c r="G14" s="169">
        <f t="shared" si="0"/>
        <v>0</v>
      </c>
      <c r="H14" s="168"/>
      <c r="I14" s="170"/>
      <c r="J14" s="169">
        <f t="shared" si="1"/>
        <v>0</v>
      </c>
    </row>
    <row r="15" spans="1:10" ht="15" customHeight="1">
      <c r="A15" s="31"/>
      <c r="B15" s="171"/>
      <c r="C15" s="166"/>
      <c r="D15" s="166"/>
      <c r="E15" s="167"/>
      <c r="F15" s="168"/>
      <c r="G15" s="169">
        <f t="shared" si="0"/>
        <v>0</v>
      </c>
      <c r="H15" s="168"/>
      <c r="I15" s="170"/>
      <c r="J15" s="169">
        <f t="shared" si="1"/>
        <v>0</v>
      </c>
    </row>
    <row r="16" spans="1:10" ht="15" customHeight="1">
      <c r="A16" s="31"/>
      <c r="B16" s="171"/>
      <c r="C16" s="166"/>
      <c r="D16" s="166"/>
      <c r="E16" s="167"/>
      <c r="F16" s="168"/>
      <c r="G16" s="169">
        <f t="shared" si="0"/>
        <v>0</v>
      </c>
      <c r="H16" s="168"/>
      <c r="I16" s="170"/>
      <c r="J16" s="169">
        <f t="shared" si="1"/>
        <v>0</v>
      </c>
    </row>
    <row r="17" spans="1:10" ht="14.5">
      <c r="A17" s="172"/>
      <c r="B17" s="173" t="s">
        <v>149</v>
      </c>
      <c r="C17" s="164"/>
      <c r="D17" s="164"/>
      <c r="E17" s="164"/>
      <c r="F17" s="165"/>
      <c r="G17" s="169">
        <f t="shared" si="0"/>
        <v>0</v>
      </c>
      <c r="H17" s="168"/>
      <c r="I17" s="170"/>
      <c r="J17" s="169">
        <f t="shared" si="1"/>
        <v>0</v>
      </c>
    </row>
    <row r="18" spans="1:10" ht="14.5">
      <c r="A18" s="174"/>
      <c r="B18" s="203" t="s">
        <v>150</v>
      </c>
      <c r="C18" s="195" t="s">
        <v>151</v>
      </c>
      <c r="D18" s="177"/>
      <c r="E18" s="177"/>
      <c r="F18" s="178"/>
      <c r="G18" s="169">
        <f t="shared" si="0"/>
        <v>0</v>
      </c>
      <c r="H18" s="168"/>
      <c r="I18" s="170"/>
      <c r="J18" s="169">
        <f t="shared" si="1"/>
        <v>0</v>
      </c>
    </row>
    <row r="19" spans="1:10" ht="14.5">
      <c r="A19" s="174"/>
      <c r="B19" s="181" t="s">
        <v>152</v>
      </c>
      <c r="C19" s="195" t="s">
        <v>151</v>
      </c>
      <c r="D19" s="183"/>
      <c r="E19" s="183"/>
      <c r="F19" s="184"/>
      <c r="G19" s="169">
        <f t="shared" si="0"/>
        <v>0</v>
      </c>
      <c r="H19" s="168">
        <v>25</v>
      </c>
      <c r="I19" s="170">
        <f t="shared" ref="I19:I51" si="2">E19*H19</f>
        <v>0</v>
      </c>
      <c r="J19" s="169">
        <f t="shared" si="1"/>
        <v>0</v>
      </c>
    </row>
    <row r="20" spans="1:10" ht="14.5">
      <c r="A20" s="174"/>
      <c r="B20" s="181" t="s">
        <v>153</v>
      </c>
      <c r="C20" s="195" t="s">
        <v>122</v>
      </c>
      <c r="D20" s="183"/>
      <c r="E20" s="183"/>
      <c r="F20" s="184"/>
      <c r="G20" s="169">
        <f t="shared" si="0"/>
        <v>0</v>
      </c>
      <c r="H20" s="168">
        <v>37</v>
      </c>
      <c r="I20" s="170">
        <f t="shared" si="2"/>
        <v>0</v>
      </c>
      <c r="J20" s="169">
        <f t="shared" si="1"/>
        <v>0</v>
      </c>
    </row>
    <row r="21" spans="1:10" ht="15.75" customHeight="1">
      <c r="A21" s="174"/>
      <c r="B21" s="181" t="s">
        <v>154</v>
      </c>
      <c r="C21" s="195" t="s">
        <v>151</v>
      </c>
      <c r="D21" s="183"/>
      <c r="E21" s="183"/>
      <c r="F21" s="184"/>
      <c r="G21" s="169">
        <f t="shared" si="0"/>
        <v>0</v>
      </c>
      <c r="H21" s="168">
        <v>45</v>
      </c>
      <c r="I21" s="170">
        <f t="shared" si="2"/>
        <v>0</v>
      </c>
      <c r="J21" s="169">
        <f t="shared" si="1"/>
        <v>0</v>
      </c>
    </row>
    <row r="22" spans="1:10" ht="15.75" customHeight="1">
      <c r="A22" s="187"/>
      <c r="B22" s="175" t="s">
        <v>155</v>
      </c>
      <c r="C22" s="195" t="s">
        <v>21</v>
      </c>
      <c r="D22" s="183"/>
      <c r="E22" s="177"/>
      <c r="F22" s="184"/>
      <c r="G22" s="169">
        <f t="shared" si="0"/>
        <v>0</v>
      </c>
      <c r="H22" s="168"/>
      <c r="I22" s="170">
        <f t="shared" si="2"/>
        <v>0</v>
      </c>
      <c r="J22" s="169">
        <f t="shared" si="1"/>
        <v>0</v>
      </c>
    </row>
    <row r="23" spans="1:10" ht="15.75" customHeight="1">
      <c r="A23" s="174"/>
      <c r="B23" s="181" t="s">
        <v>156</v>
      </c>
      <c r="C23" s="182" t="s">
        <v>21</v>
      </c>
      <c r="D23" s="182"/>
      <c r="E23" s="183"/>
      <c r="F23" s="184"/>
      <c r="G23" s="169">
        <f t="shared" si="0"/>
        <v>0</v>
      </c>
      <c r="H23" s="168">
        <v>100</v>
      </c>
      <c r="I23" s="170">
        <f t="shared" si="2"/>
        <v>0</v>
      </c>
      <c r="J23" s="169">
        <f t="shared" si="1"/>
        <v>0</v>
      </c>
    </row>
    <row r="24" spans="1:10" ht="15.75" customHeight="1">
      <c r="A24" s="174"/>
      <c r="B24" s="181" t="s">
        <v>157</v>
      </c>
      <c r="C24" s="182" t="s">
        <v>21</v>
      </c>
      <c r="D24" s="183"/>
      <c r="E24" s="183"/>
      <c r="F24" s="184"/>
      <c r="G24" s="169">
        <f t="shared" si="0"/>
        <v>0</v>
      </c>
      <c r="H24" s="168">
        <v>18</v>
      </c>
      <c r="I24" s="170">
        <f t="shared" si="2"/>
        <v>0</v>
      </c>
      <c r="J24" s="169">
        <f t="shared" si="1"/>
        <v>0</v>
      </c>
    </row>
    <row r="25" spans="1:10" ht="15.75" customHeight="1">
      <c r="A25" s="174"/>
      <c r="B25" s="175" t="s">
        <v>158</v>
      </c>
      <c r="C25" s="195" t="s">
        <v>21</v>
      </c>
      <c r="D25" s="183"/>
      <c r="E25" s="183"/>
      <c r="F25" s="184"/>
      <c r="G25" s="169">
        <f t="shared" si="0"/>
        <v>0</v>
      </c>
      <c r="H25" s="168"/>
      <c r="I25" s="170">
        <f t="shared" si="2"/>
        <v>0</v>
      </c>
      <c r="J25" s="169">
        <f t="shared" si="1"/>
        <v>0</v>
      </c>
    </row>
    <row r="26" spans="1:10" ht="15.75" customHeight="1">
      <c r="A26" s="174"/>
      <c r="B26" s="181" t="s">
        <v>159</v>
      </c>
      <c r="C26" s="182" t="s">
        <v>21</v>
      </c>
      <c r="D26" s="183"/>
      <c r="E26" s="183"/>
      <c r="F26" s="184"/>
      <c r="G26" s="169">
        <f t="shared" si="0"/>
        <v>0</v>
      </c>
      <c r="H26" s="168">
        <v>1320</v>
      </c>
      <c r="I26" s="170">
        <f t="shared" si="2"/>
        <v>0</v>
      </c>
      <c r="J26" s="169">
        <f t="shared" si="1"/>
        <v>0</v>
      </c>
    </row>
    <row r="27" spans="1:10" ht="15.75" customHeight="1">
      <c r="A27" s="174"/>
      <c r="B27" s="175" t="s">
        <v>160</v>
      </c>
      <c r="C27" s="176" t="s">
        <v>21</v>
      </c>
      <c r="D27" s="177"/>
      <c r="E27" s="177"/>
      <c r="F27" s="178"/>
      <c r="G27" s="169">
        <f t="shared" si="0"/>
        <v>0</v>
      </c>
      <c r="H27" s="168"/>
      <c r="I27" s="170">
        <f t="shared" si="2"/>
        <v>0</v>
      </c>
      <c r="J27" s="169">
        <f t="shared" si="1"/>
        <v>0</v>
      </c>
    </row>
    <row r="28" spans="1:10" ht="15.75" customHeight="1">
      <c r="A28" s="174"/>
      <c r="B28" s="181" t="s">
        <v>161</v>
      </c>
      <c r="C28" s="182" t="s">
        <v>21</v>
      </c>
      <c r="D28" s="183"/>
      <c r="E28" s="183"/>
      <c r="F28" s="184"/>
      <c r="G28" s="169">
        <f t="shared" si="0"/>
        <v>0</v>
      </c>
      <c r="H28" s="168">
        <v>70</v>
      </c>
      <c r="I28" s="170">
        <f t="shared" si="2"/>
        <v>0</v>
      </c>
      <c r="J28" s="169">
        <f t="shared" si="1"/>
        <v>0</v>
      </c>
    </row>
    <row r="29" spans="1:10" ht="15.75" customHeight="1">
      <c r="A29" s="174"/>
      <c r="B29" s="181" t="s">
        <v>157</v>
      </c>
      <c r="C29" s="182" t="s">
        <v>21</v>
      </c>
      <c r="D29" s="183"/>
      <c r="E29" s="183"/>
      <c r="F29" s="184"/>
      <c r="G29" s="169">
        <f t="shared" si="0"/>
        <v>0</v>
      </c>
      <c r="H29" s="168">
        <v>18</v>
      </c>
      <c r="I29" s="170">
        <f t="shared" si="2"/>
        <v>0</v>
      </c>
      <c r="J29" s="169">
        <f t="shared" si="1"/>
        <v>0</v>
      </c>
    </row>
    <row r="30" spans="1:10" ht="15.75" customHeight="1">
      <c r="A30" s="187"/>
      <c r="B30" s="181"/>
      <c r="C30" s="182"/>
      <c r="D30" s="183"/>
      <c r="E30" s="183"/>
      <c r="F30" s="184"/>
      <c r="G30" s="169">
        <f t="shared" si="0"/>
        <v>0</v>
      </c>
      <c r="H30" s="168"/>
      <c r="I30" s="170">
        <f t="shared" si="2"/>
        <v>0</v>
      </c>
      <c r="J30" s="169">
        <f t="shared" si="1"/>
        <v>0</v>
      </c>
    </row>
    <row r="31" spans="1:10" ht="15.75" customHeight="1">
      <c r="A31" s="174"/>
      <c r="B31" s="173" t="s">
        <v>162</v>
      </c>
      <c r="C31" s="182"/>
      <c r="D31" s="182"/>
      <c r="E31" s="183"/>
      <c r="F31" s="184"/>
      <c r="G31" s="169">
        <f t="shared" si="0"/>
        <v>0</v>
      </c>
      <c r="H31" s="168"/>
      <c r="I31" s="170">
        <f t="shared" si="2"/>
        <v>0</v>
      </c>
      <c r="J31" s="169">
        <f t="shared" si="1"/>
        <v>0</v>
      </c>
    </row>
    <row r="32" spans="1:10" ht="15.75" customHeight="1">
      <c r="A32" s="174"/>
      <c r="B32" s="175" t="s">
        <v>163</v>
      </c>
      <c r="C32" s="195" t="s">
        <v>21</v>
      </c>
      <c r="D32" s="183"/>
      <c r="E32" s="183"/>
      <c r="F32" s="184"/>
      <c r="G32" s="169">
        <f t="shared" si="0"/>
        <v>0</v>
      </c>
      <c r="H32" s="168"/>
      <c r="I32" s="170">
        <f t="shared" si="2"/>
        <v>0</v>
      </c>
      <c r="J32" s="169">
        <f t="shared" si="1"/>
        <v>0</v>
      </c>
    </row>
    <row r="33" spans="1:10" ht="15.75" customHeight="1">
      <c r="A33" s="174"/>
      <c r="B33" s="181" t="s">
        <v>164</v>
      </c>
      <c r="C33" s="176" t="s">
        <v>21</v>
      </c>
      <c r="D33" s="177"/>
      <c r="E33" s="183"/>
      <c r="F33" s="178"/>
      <c r="G33" s="169">
        <f t="shared" si="0"/>
        <v>0</v>
      </c>
      <c r="H33" s="168">
        <v>5000</v>
      </c>
      <c r="I33" s="170">
        <f t="shared" si="2"/>
        <v>0</v>
      </c>
      <c r="J33" s="169">
        <f t="shared" si="1"/>
        <v>0</v>
      </c>
    </row>
    <row r="34" spans="1:10" ht="15.75" customHeight="1">
      <c r="A34" s="174"/>
      <c r="B34" s="181" t="s">
        <v>165</v>
      </c>
      <c r="C34" s="176" t="s">
        <v>166</v>
      </c>
      <c r="D34" s="177"/>
      <c r="E34" s="183"/>
      <c r="F34" s="178"/>
      <c r="G34" s="169">
        <f t="shared" si="0"/>
        <v>0</v>
      </c>
      <c r="H34" s="168">
        <v>800</v>
      </c>
      <c r="I34" s="170">
        <f t="shared" si="2"/>
        <v>0</v>
      </c>
      <c r="J34" s="169">
        <f t="shared" si="1"/>
        <v>0</v>
      </c>
    </row>
    <row r="35" spans="1:10" ht="15.75" customHeight="1">
      <c r="A35" s="174"/>
      <c r="B35" s="181" t="s">
        <v>167</v>
      </c>
      <c r="C35" s="176" t="s">
        <v>21</v>
      </c>
      <c r="D35" s="177"/>
      <c r="E35" s="183"/>
      <c r="F35" s="178"/>
      <c r="G35" s="169">
        <f t="shared" si="0"/>
        <v>0</v>
      </c>
      <c r="H35" s="168">
        <v>300</v>
      </c>
      <c r="I35" s="170">
        <f t="shared" si="2"/>
        <v>0</v>
      </c>
      <c r="J35" s="169">
        <f t="shared" si="1"/>
        <v>0</v>
      </c>
    </row>
    <row r="36" spans="1:10" ht="15.75" customHeight="1">
      <c r="A36" s="174"/>
      <c r="B36" s="175" t="s">
        <v>168</v>
      </c>
      <c r="C36" s="195" t="s">
        <v>122</v>
      </c>
      <c r="D36" s="177"/>
      <c r="E36" s="177"/>
      <c r="F36" s="184"/>
      <c r="G36" s="169">
        <f t="shared" si="0"/>
        <v>0</v>
      </c>
      <c r="H36" s="168"/>
      <c r="I36" s="170">
        <f t="shared" si="2"/>
        <v>0</v>
      </c>
      <c r="J36" s="169">
        <f t="shared" si="1"/>
        <v>0</v>
      </c>
    </row>
    <row r="37" spans="1:10" ht="15.75" customHeight="1">
      <c r="A37" s="174"/>
      <c r="B37" s="181" t="s">
        <v>169</v>
      </c>
      <c r="C37" s="182" t="s">
        <v>122</v>
      </c>
      <c r="D37" s="183"/>
      <c r="E37" s="183"/>
      <c r="F37" s="184"/>
      <c r="G37" s="169">
        <f t="shared" si="0"/>
        <v>0</v>
      </c>
      <c r="H37" s="168">
        <v>45</v>
      </c>
      <c r="I37" s="170">
        <f t="shared" si="2"/>
        <v>0</v>
      </c>
      <c r="J37" s="169">
        <f t="shared" si="1"/>
        <v>0</v>
      </c>
    </row>
    <row r="38" spans="1:10" ht="15.75" customHeight="1">
      <c r="A38" s="187"/>
      <c r="B38" s="181" t="s">
        <v>170</v>
      </c>
      <c r="C38" s="182" t="s">
        <v>21</v>
      </c>
      <c r="D38" s="183"/>
      <c r="E38" s="183"/>
      <c r="F38" s="184"/>
      <c r="G38" s="169">
        <f t="shared" si="0"/>
        <v>0</v>
      </c>
      <c r="H38" s="168">
        <v>50</v>
      </c>
      <c r="I38" s="170">
        <f t="shared" si="2"/>
        <v>0</v>
      </c>
      <c r="J38" s="169">
        <f t="shared" si="1"/>
        <v>0</v>
      </c>
    </row>
    <row r="39" spans="1:10" ht="15.75" customHeight="1">
      <c r="A39" s="174"/>
      <c r="B39" s="181" t="s">
        <v>171</v>
      </c>
      <c r="C39" s="182" t="s">
        <v>21</v>
      </c>
      <c r="D39" s="182"/>
      <c r="E39" s="183"/>
      <c r="F39" s="184"/>
      <c r="G39" s="169">
        <f t="shared" si="0"/>
        <v>0</v>
      </c>
      <c r="H39" s="168">
        <v>180</v>
      </c>
      <c r="I39" s="170">
        <f t="shared" si="2"/>
        <v>0</v>
      </c>
      <c r="J39" s="169">
        <f t="shared" si="1"/>
        <v>0</v>
      </c>
    </row>
    <row r="40" spans="1:10" ht="15.75" customHeight="1">
      <c r="A40" s="174"/>
      <c r="B40" s="181" t="s">
        <v>172</v>
      </c>
      <c r="C40" s="182" t="s">
        <v>21</v>
      </c>
      <c r="D40" s="183"/>
      <c r="E40" s="183"/>
      <c r="F40" s="184"/>
      <c r="G40" s="169">
        <f t="shared" si="0"/>
        <v>0</v>
      </c>
      <c r="H40" s="168">
        <v>150</v>
      </c>
      <c r="I40" s="170">
        <f t="shared" si="2"/>
        <v>0</v>
      </c>
      <c r="J40" s="169">
        <f t="shared" si="1"/>
        <v>0</v>
      </c>
    </row>
    <row r="41" spans="1:10" ht="15.75" customHeight="1">
      <c r="A41" s="174"/>
      <c r="B41" s="181" t="s">
        <v>173</v>
      </c>
      <c r="C41" s="182" t="s">
        <v>122</v>
      </c>
      <c r="D41" s="183"/>
      <c r="E41" s="183"/>
      <c r="F41" s="184"/>
      <c r="G41" s="169">
        <f t="shared" si="0"/>
        <v>0</v>
      </c>
      <c r="H41" s="168">
        <v>9</v>
      </c>
      <c r="I41" s="170">
        <f t="shared" si="2"/>
        <v>0</v>
      </c>
      <c r="J41" s="169">
        <f t="shared" si="1"/>
        <v>0</v>
      </c>
    </row>
    <row r="42" spans="1:10" ht="15.75" customHeight="1">
      <c r="A42" s="204"/>
      <c r="B42" s="205" t="s">
        <v>174</v>
      </c>
      <c r="C42" s="206" t="s">
        <v>122</v>
      </c>
      <c r="D42" s="204"/>
      <c r="E42" s="206"/>
      <c r="F42" s="204"/>
      <c r="G42" s="169">
        <f t="shared" si="0"/>
        <v>0</v>
      </c>
      <c r="H42" s="168">
        <v>9</v>
      </c>
      <c r="I42" s="170">
        <f t="shared" si="2"/>
        <v>0</v>
      </c>
      <c r="J42" s="169">
        <f t="shared" si="1"/>
        <v>0</v>
      </c>
    </row>
    <row r="43" spans="1:10" ht="15.75" customHeight="1">
      <c r="A43" s="204"/>
      <c r="B43" s="205" t="s">
        <v>175</v>
      </c>
      <c r="C43" s="206" t="s">
        <v>21</v>
      </c>
      <c r="D43" s="204"/>
      <c r="E43" s="206"/>
      <c r="F43" s="204"/>
      <c r="G43" s="169">
        <f t="shared" si="0"/>
        <v>0</v>
      </c>
      <c r="H43" s="168">
        <v>25</v>
      </c>
      <c r="I43" s="170">
        <f t="shared" si="2"/>
        <v>0</v>
      </c>
      <c r="J43" s="169">
        <f t="shared" si="1"/>
        <v>0</v>
      </c>
    </row>
    <row r="44" spans="1:10" ht="15.75" customHeight="1">
      <c r="B44" s="199" t="s">
        <v>176</v>
      </c>
      <c r="C44" s="166" t="s">
        <v>21</v>
      </c>
      <c r="D44" s="166"/>
      <c r="E44" s="167"/>
      <c r="F44" s="204"/>
      <c r="G44" s="169">
        <f t="shared" si="0"/>
        <v>0</v>
      </c>
      <c r="H44" s="168"/>
      <c r="I44" s="170">
        <f t="shared" si="2"/>
        <v>0</v>
      </c>
      <c r="J44" s="169">
        <f t="shared" si="1"/>
        <v>0</v>
      </c>
    </row>
    <row r="45" spans="1:10" ht="15.75" customHeight="1">
      <c r="B45" s="205" t="s">
        <v>177</v>
      </c>
      <c r="C45" s="207" t="s">
        <v>21</v>
      </c>
      <c r="D45" s="204"/>
      <c r="E45" s="206"/>
      <c r="F45" s="204"/>
      <c r="G45" s="169">
        <f t="shared" si="0"/>
        <v>0</v>
      </c>
      <c r="H45" s="168">
        <v>800</v>
      </c>
      <c r="I45" s="170">
        <f t="shared" si="2"/>
        <v>0</v>
      </c>
      <c r="J45" s="169">
        <f t="shared" si="1"/>
        <v>0</v>
      </c>
    </row>
    <row r="46" spans="1:10" ht="15.75" customHeight="1">
      <c r="B46" s="205" t="s">
        <v>178</v>
      </c>
      <c r="C46" s="207" t="s">
        <v>21</v>
      </c>
      <c r="D46" s="204"/>
      <c r="E46" s="206"/>
      <c r="F46" s="204"/>
      <c r="G46" s="169">
        <f t="shared" si="0"/>
        <v>0</v>
      </c>
      <c r="H46" s="168">
        <v>900</v>
      </c>
      <c r="I46" s="170">
        <f t="shared" si="2"/>
        <v>0</v>
      </c>
      <c r="J46" s="169">
        <f t="shared" si="1"/>
        <v>0</v>
      </c>
    </row>
    <row r="47" spans="1:10" ht="15.75" customHeight="1">
      <c r="B47" s="205" t="s">
        <v>179</v>
      </c>
      <c r="C47" s="207" t="s">
        <v>21</v>
      </c>
      <c r="D47" s="204"/>
      <c r="E47" s="206"/>
      <c r="F47" s="204"/>
      <c r="G47" s="169">
        <f t="shared" si="0"/>
        <v>0</v>
      </c>
      <c r="H47" s="168">
        <v>180</v>
      </c>
      <c r="I47" s="170">
        <f t="shared" si="2"/>
        <v>0</v>
      </c>
      <c r="J47" s="169">
        <f t="shared" si="1"/>
        <v>0</v>
      </c>
    </row>
    <row r="48" spans="1:10" ht="15.75" customHeight="1">
      <c r="B48" s="205" t="s">
        <v>180</v>
      </c>
      <c r="C48" s="207" t="s">
        <v>21</v>
      </c>
      <c r="D48" s="204"/>
      <c r="E48" s="206"/>
      <c r="F48" s="204"/>
      <c r="G48" s="169">
        <f t="shared" si="0"/>
        <v>0</v>
      </c>
      <c r="H48" s="168">
        <v>50</v>
      </c>
      <c r="I48" s="170">
        <f t="shared" si="2"/>
        <v>0</v>
      </c>
      <c r="J48" s="169">
        <f t="shared" si="1"/>
        <v>0</v>
      </c>
    </row>
    <row r="49" spans="1:11" ht="15.75" customHeight="1">
      <c r="B49" s="205" t="s">
        <v>181</v>
      </c>
      <c r="C49" s="207" t="s">
        <v>21</v>
      </c>
      <c r="D49" s="204"/>
      <c r="E49" s="206"/>
      <c r="F49" s="204"/>
      <c r="G49" s="169">
        <f t="shared" si="0"/>
        <v>0</v>
      </c>
      <c r="H49" s="168">
        <v>150</v>
      </c>
      <c r="I49" s="170">
        <f t="shared" si="2"/>
        <v>0</v>
      </c>
      <c r="J49" s="169">
        <f t="shared" si="1"/>
        <v>0</v>
      </c>
    </row>
    <row r="50" spans="1:11" ht="15.75" customHeight="1">
      <c r="B50" s="205" t="s">
        <v>182</v>
      </c>
      <c r="C50" s="204"/>
      <c r="D50" s="204"/>
      <c r="E50" s="206"/>
      <c r="F50" s="204"/>
      <c r="G50" s="169">
        <f t="shared" si="0"/>
        <v>0</v>
      </c>
      <c r="H50" s="168">
        <v>25</v>
      </c>
      <c r="I50" s="170">
        <f t="shared" si="2"/>
        <v>0</v>
      </c>
      <c r="J50" s="169">
        <f t="shared" si="1"/>
        <v>0</v>
      </c>
    </row>
    <row r="51" spans="1:11" ht="15.75" customHeight="1">
      <c r="B51" s="208"/>
      <c r="C51" s="208"/>
      <c r="D51" s="208"/>
      <c r="E51" s="208"/>
      <c r="F51" s="208"/>
      <c r="G51" s="209">
        <f t="shared" si="0"/>
        <v>0</v>
      </c>
      <c r="H51" s="210"/>
      <c r="I51" s="211">
        <f t="shared" si="2"/>
        <v>0</v>
      </c>
      <c r="J51" s="209">
        <f t="shared" si="1"/>
        <v>0</v>
      </c>
    </row>
    <row r="52" spans="1:11" ht="15" customHeight="1">
      <c r="A52" s="240" t="s">
        <v>110</v>
      </c>
      <c r="B52" s="241"/>
      <c r="C52" s="241"/>
      <c r="D52" s="241"/>
      <c r="E52" s="241"/>
      <c r="F52" s="241"/>
      <c r="G52" s="241"/>
      <c r="H52" s="241"/>
      <c r="I52" s="241"/>
      <c r="J52" s="235"/>
      <c r="K52" s="79"/>
    </row>
    <row r="53" spans="1:11" ht="15.75" customHeight="1">
      <c r="A53" s="166"/>
      <c r="B53" s="166" t="s">
        <v>12</v>
      </c>
      <c r="C53" s="166"/>
      <c r="D53" s="166"/>
      <c r="E53" s="167"/>
      <c r="F53" s="168"/>
      <c r="G53" s="169">
        <f>E53*F53</f>
        <v>0</v>
      </c>
      <c r="H53" s="168"/>
      <c r="I53" s="170"/>
      <c r="J53" s="169">
        <f>G53+I53</f>
        <v>0</v>
      </c>
      <c r="K53" s="79"/>
    </row>
    <row r="54" spans="1:11" ht="15.75" customHeight="1">
      <c r="A54" s="31"/>
      <c r="B54" s="166"/>
      <c r="C54" s="166"/>
      <c r="D54" s="166"/>
      <c r="E54" s="167"/>
      <c r="F54" s="168"/>
      <c r="G54" s="169"/>
      <c r="H54" s="168"/>
      <c r="I54" s="170"/>
      <c r="J54" s="169"/>
      <c r="K54" s="79"/>
    </row>
    <row r="55" spans="1:11" ht="15.75" customHeight="1">
      <c r="A55" s="31"/>
      <c r="B55" s="171" t="s">
        <v>145</v>
      </c>
      <c r="C55" s="166" t="s">
        <v>21</v>
      </c>
      <c r="D55" s="166"/>
      <c r="E55" s="167"/>
      <c r="F55" s="168"/>
      <c r="G55" s="169">
        <f t="shared" ref="G55:G96" si="3">E55*F55</f>
        <v>0</v>
      </c>
      <c r="H55" s="168"/>
      <c r="I55" s="170"/>
      <c r="J55" s="169">
        <f t="shared" ref="J55:J96" si="4">G55+I55</f>
        <v>0</v>
      </c>
      <c r="K55" s="79"/>
    </row>
    <row r="56" spans="1:11" ht="15.75" customHeight="1">
      <c r="A56" s="31"/>
      <c r="B56" s="171" t="s">
        <v>146</v>
      </c>
      <c r="C56" s="166" t="s">
        <v>21</v>
      </c>
      <c r="D56" s="166"/>
      <c r="E56" s="167"/>
      <c r="F56" s="168"/>
      <c r="G56" s="169">
        <f t="shared" si="3"/>
        <v>0</v>
      </c>
      <c r="H56" s="168"/>
      <c r="I56" s="170"/>
      <c r="J56" s="169">
        <f t="shared" si="4"/>
        <v>0</v>
      </c>
    </row>
    <row r="57" spans="1:11" ht="15.75" customHeight="1">
      <c r="A57" s="31"/>
      <c r="B57" s="171" t="s">
        <v>147</v>
      </c>
      <c r="C57" s="166" t="s">
        <v>21</v>
      </c>
      <c r="D57" s="166"/>
      <c r="E57" s="167"/>
      <c r="F57" s="168"/>
      <c r="G57" s="169">
        <f t="shared" si="3"/>
        <v>0</v>
      </c>
      <c r="H57" s="168"/>
      <c r="I57" s="170"/>
      <c r="J57" s="169">
        <f t="shared" si="4"/>
        <v>0</v>
      </c>
    </row>
    <row r="58" spans="1:11" ht="15.75" customHeight="1">
      <c r="A58" s="31"/>
      <c r="B58" s="171" t="s">
        <v>23</v>
      </c>
      <c r="C58" s="166" t="s">
        <v>122</v>
      </c>
      <c r="D58" s="166"/>
      <c r="E58" s="167"/>
      <c r="F58" s="168"/>
      <c r="G58" s="169">
        <f t="shared" si="3"/>
        <v>0</v>
      </c>
      <c r="H58" s="168"/>
      <c r="I58" s="170"/>
      <c r="J58" s="169">
        <f t="shared" si="4"/>
        <v>0</v>
      </c>
    </row>
    <row r="59" spans="1:11" ht="15.75" customHeight="1">
      <c r="A59" s="31"/>
      <c r="B59" s="171" t="s">
        <v>148</v>
      </c>
      <c r="C59" s="166" t="s">
        <v>21</v>
      </c>
      <c r="D59" s="166"/>
      <c r="E59" s="167"/>
      <c r="F59" s="168"/>
      <c r="G59" s="169">
        <f t="shared" si="3"/>
        <v>0</v>
      </c>
      <c r="H59" s="168"/>
      <c r="I59" s="170"/>
      <c r="J59" s="169">
        <f t="shared" si="4"/>
        <v>0</v>
      </c>
    </row>
    <row r="60" spans="1:11" ht="15.75" customHeight="1">
      <c r="A60" s="31"/>
      <c r="B60" s="171"/>
      <c r="C60" s="166"/>
      <c r="D60" s="166"/>
      <c r="E60" s="167"/>
      <c r="F60" s="168"/>
      <c r="G60" s="169">
        <f t="shared" si="3"/>
        <v>0</v>
      </c>
      <c r="H60" s="168"/>
      <c r="I60" s="170"/>
      <c r="J60" s="169">
        <f t="shared" si="4"/>
        <v>0</v>
      </c>
    </row>
    <row r="61" spans="1:11" ht="15.75" customHeight="1">
      <c r="A61" s="31"/>
      <c r="B61" s="171"/>
      <c r="C61" s="166"/>
      <c r="D61" s="166"/>
      <c r="E61" s="167"/>
      <c r="F61" s="168"/>
      <c r="G61" s="169">
        <f t="shared" si="3"/>
        <v>0</v>
      </c>
      <c r="H61" s="168"/>
      <c r="I61" s="170"/>
      <c r="J61" s="169">
        <f t="shared" si="4"/>
        <v>0</v>
      </c>
    </row>
    <row r="62" spans="1:11" ht="15.75" customHeight="1">
      <c r="A62" s="172"/>
      <c r="B62" s="173" t="s">
        <v>149</v>
      </c>
      <c r="C62" s="164"/>
      <c r="D62" s="164"/>
      <c r="E62" s="164"/>
      <c r="F62" s="165"/>
      <c r="G62" s="169">
        <f t="shared" si="3"/>
        <v>0</v>
      </c>
      <c r="H62" s="168"/>
      <c r="I62" s="170"/>
      <c r="J62" s="169">
        <f t="shared" si="4"/>
        <v>0</v>
      </c>
    </row>
    <row r="63" spans="1:11" ht="15.75" customHeight="1">
      <c r="A63" s="174"/>
      <c r="B63" s="203" t="s">
        <v>150</v>
      </c>
      <c r="C63" s="195" t="s">
        <v>151</v>
      </c>
      <c r="D63" s="177"/>
      <c r="E63" s="177"/>
      <c r="F63" s="178"/>
      <c r="G63" s="169">
        <f t="shared" si="3"/>
        <v>0</v>
      </c>
      <c r="H63" s="168"/>
      <c r="I63" s="170"/>
      <c r="J63" s="169">
        <f t="shared" si="4"/>
        <v>0</v>
      </c>
    </row>
    <row r="64" spans="1:11" ht="15.75" customHeight="1">
      <c r="A64" s="174"/>
      <c r="B64" s="181" t="s">
        <v>183</v>
      </c>
      <c r="C64" s="195" t="s">
        <v>151</v>
      </c>
      <c r="D64" s="183"/>
      <c r="E64" s="183"/>
      <c r="F64" s="184"/>
      <c r="G64" s="169">
        <f t="shared" si="3"/>
        <v>0</v>
      </c>
      <c r="H64" s="168"/>
      <c r="I64" s="170">
        <f t="shared" ref="I64:I96" si="5">E64*H64</f>
        <v>0</v>
      </c>
      <c r="J64" s="169">
        <f t="shared" si="4"/>
        <v>0</v>
      </c>
    </row>
    <row r="65" spans="1:10" ht="15.75" customHeight="1">
      <c r="A65" s="174"/>
      <c r="B65" s="181" t="s">
        <v>184</v>
      </c>
      <c r="C65" s="195" t="s">
        <v>122</v>
      </c>
      <c r="D65" s="183"/>
      <c r="E65" s="183"/>
      <c r="F65" s="184"/>
      <c r="G65" s="169">
        <f t="shared" si="3"/>
        <v>0</v>
      </c>
      <c r="H65" s="168"/>
      <c r="I65" s="170">
        <f t="shared" si="5"/>
        <v>0</v>
      </c>
      <c r="J65" s="169">
        <f t="shared" si="4"/>
        <v>0</v>
      </c>
    </row>
    <row r="66" spans="1:10" ht="15.75" customHeight="1">
      <c r="A66" s="174"/>
      <c r="B66" s="181" t="s">
        <v>154</v>
      </c>
      <c r="C66" s="195" t="s">
        <v>151</v>
      </c>
      <c r="D66" s="183"/>
      <c r="E66" s="183"/>
      <c r="F66" s="184"/>
      <c r="G66" s="169">
        <f t="shared" si="3"/>
        <v>0</v>
      </c>
      <c r="H66" s="168"/>
      <c r="I66" s="170">
        <f t="shared" si="5"/>
        <v>0</v>
      </c>
      <c r="J66" s="169">
        <f t="shared" si="4"/>
        <v>0</v>
      </c>
    </row>
    <row r="67" spans="1:10" ht="15.75" customHeight="1">
      <c r="A67" s="187"/>
      <c r="B67" s="175" t="s">
        <v>155</v>
      </c>
      <c r="C67" s="195" t="s">
        <v>21</v>
      </c>
      <c r="D67" s="183"/>
      <c r="E67" s="177"/>
      <c r="F67" s="184"/>
      <c r="G67" s="169">
        <f t="shared" si="3"/>
        <v>0</v>
      </c>
      <c r="H67" s="168"/>
      <c r="I67" s="170">
        <f t="shared" si="5"/>
        <v>0</v>
      </c>
      <c r="J67" s="169">
        <f t="shared" si="4"/>
        <v>0</v>
      </c>
    </row>
    <row r="68" spans="1:10" ht="15.75" customHeight="1">
      <c r="A68" s="174"/>
      <c r="B68" s="181" t="s">
        <v>156</v>
      </c>
      <c r="C68" s="182" t="s">
        <v>21</v>
      </c>
      <c r="D68" s="182"/>
      <c r="E68" s="183"/>
      <c r="F68" s="184"/>
      <c r="G68" s="169">
        <f t="shared" si="3"/>
        <v>0</v>
      </c>
      <c r="H68" s="168"/>
      <c r="I68" s="170">
        <f t="shared" si="5"/>
        <v>0</v>
      </c>
      <c r="J68" s="169">
        <f t="shared" si="4"/>
        <v>0</v>
      </c>
    </row>
    <row r="69" spans="1:10" ht="15.75" customHeight="1">
      <c r="A69" s="174"/>
      <c r="B69" s="181" t="s">
        <v>157</v>
      </c>
      <c r="C69" s="182" t="s">
        <v>21</v>
      </c>
      <c r="D69" s="183"/>
      <c r="E69" s="183"/>
      <c r="F69" s="184"/>
      <c r="G69" s="169">
        <f t="shared" si="3"/>
        <v>0</v>
      </c>
      <c r="H69" s="168"/>
      <c r="I69" s="170">
        <f t="shared" si="5"/>
        <v>0</v>
      </c>
      <c r="J69" s="169">
        <f t="shared" si="4"/>
        <v>0</v>
      </c>
    </row>
    <row r="70" spans="1:10" ht="15.75" customHeight="1">
      <c r="A70" s="174"/>
      <c r="B70" s="175" t="s">
        <v>158</v>
      </c>
      <c r="C70" s="195" t="s">
        <v>21</v>
      </c>
      <c r="D70" s="183"/>
      <c r="E70" s="183"/>
      <c r="F70" s="184"/>
      <c r="G70" s="169">
        <f t="shared" si="3"/>
        <v>0</v>
      </c>
      <c r="H70" s="168"/>
      <c r="I70" s="170">
        <f t="shared" si="5"/>
        <v>0</v>
      </c>
      <c r="J70" s="169">
        <f t="shared" si="4"/>
        <v>0</v>
      </c>
    </row>
    <row r="71" spans="1:10" ht="15.75" customHeight="1">
      <c r="A71" s="174"/>
      <c r="B71" s="181" t="s">
        <v>159</v>
      </c>
      <c r="C71" s="182" t="s">
        <v>21</v>
      </c>
      <c r="D71" s="183"/>
      <c r="E71" s="183"/>
      <c r="F71" s="184"/>
      <c r="G71" s="169">
        <f t="shared" si="3"/>
        <v>0</v>
      </c>
      <c r="H71" s="168"/>
      <c r="I71" s="170">
        <f t="shared" si="5"/>
        <v>0</v>
      </c>
      <c r="J71" s="169">
        <f t="shared" si="4"/>
        <v>0</v>
      </c>
    </row>
    <row r="72" spans="1:10" ht="15.75" customHeight="1">
      <c r="A72" s="174"/>
      <c r="B72" s="175" t="s">
        <v>160</v>
      </c>
      <c r="C72" s="176" t="s">
        <v>21</v>
      </c>
      <c r="D72" s="177"/>
      <c r="E72" s="177"/>
      <c r="F72" s="178"/>
      <c r="G72" s="169">
        <f t="shared" si="3"/>
        <v>0</v>
      </c>
      <c r="H72" s="168"/>
      <c r="I72" s="170">
        <f t="shared" si="5"/>
        <v>0</v>
      </c>
      <c r="J72" s="169">
        <f t="shared" si="4"/>
        <v>0</v>
      </c>
    </row>
    <row r="73" spans="1:10" ht="15.75" customHeight="1">
      <c r="A73" s="174"/>
      <c r="B73" s="181" t="s">
        <v>161</v>
      </c>
      <c r="C73" s="182" t="s">
        <v>21</v>
      </c>
      <c r="D73" s="183"/>
      <c r="E73" s="183"/>
      <c r="F73" s="184"/>
      <c r="G73" s="169">
        <f t="shared" si="3"/>
        <v>0</v>
      </c>
      <c r="H73" s="168"/>
      <c r="I73" s="170">
        <f t="shared" si="5"/>
        <v>0</v>
      </c>
      <c r="J73" s="169">
        <f t="shared" si="4"/>
        <v>0</v>
      </c>
    </row>
    <row r="74" spans="1:10" ht="15.75" customHeight="1">
      <c r="A74" s="174"/>
      <c r="B74" s="181" t="s">
        <v>157</v>
      </c>
      <c r="C74" s="182" t="s">
        <v>21</v>
      </c>
      <c r="D74" s="183"/>
      <c r="E74" s="183"/>
      <c r="F74" s="184"/>
      <c r="G74" s="169">
        <f t="shared" si="3"/>
        <v>0</v>
      </c>
      <c r="H74" s="168"/>
      <c r="I74" s="170">
        <f t="shared" si="5"/>
        <v>0</v>
      </c>
      <c r="J74" s="169">
        <f t="shared" si="4"/>
        <v>0</v>
      </c>
    </row>
    <row r="75" spans="1:10" ht="15.75" customHeight="1">
      <c r="A75" s="187"/>
      <c r="B75" s="181"/>
      <c r="C75" s="182"/>
      <c r="D75" s="183"/>
      <c r="E75" s="183"/>
      <c r="F75" s="184"/>
      <c r="G75" s="169">
        <f t="shared" si="3"/>
        <v>0</v>
      </c>
      <c r="H75" s="168"/>
      <c r="I75" s="170">
        <f t="shared" si="5"/>
        <v>0</v>
      </c>
      <c r="J75" s="169">
        <f t="shared" si="4"/>
        <v>0</v>
      </c>
    </row>
    <row r="76" spans="1:10" ht="15.75" customHeight="1">
      <c r="A76" s="174"/>
      <c r="B76" s="173" t="s">
        <v>162</v>
      </c>
      <c r="C76" s="182"/>
      <c r="D76" s="182"/>
      <c r="E76" s="183"/>
      <c r="F76" s="184"/>
      <c r="G76" s="169">
        <f t="shared" si="3"/>
        <v>0</v>
      </c>
      <c r="H76" s="168"/>
      <c r="I76" s="170">
        <f t="shared" si="5"/>
        <v>0</v>
      </c>
      <c r="J76" s="169">
        <f t="shared" si="4"/>
        <v>0</v>
      </c>
    </row>
    <row r="77" spans="1:10" ht="15.75" customHeight="1">
      <c r="A77" s="174"/>
      <c r="B77" s="175" t="s">
        <v>163</v>
      </c>
      <c r="C77" s="195" t="s">
        <v>21</v>
      </c>
      <c r="D77" s="183"/>
      <c r="E77" s="183"/>
      <c r="F77" s="184"/>
      <c r="G77" s="169">
        <f t="shared" si="3"/>
        <v>0</v>
      </c>
      <c r="H77" s="168"/>
      <c r="I77" s="170">
        <f t="shared" si="5"/>
        <v>0</v>
      </c>
      <c r="J77" s="169">
        <f t="shared" si="4"/>
        <v>0</v>
      </c>
    </row>
    <row r="78" spans="1:10" ht="15.75" customHeight="1">
      <c r="A78" s="174"/>
      <c r="B78" s="181" t="s">
        <v>164</v>
      </c>
      <c r="C78" s="176" t="s">
        <v>21</v>
      </c>
      <c r="D78" s="177"/>
      <c r="E78" s="183"/>
      <c r="F78" s="178"/>
      <c r="G78" s="169">
        <f t="shared" si="3"/>
        <v>0</v>
      </c>
      <c r="H78" s="168"/>
      <c r="I78" s="170">
        <f t="shared" si="5"/>
        <v>0</v>
      </c>
      <c r="J78" s="169">
        <f t="shared" si="4"/>
        <v>0</v>
      </c>
    </row>
    <row r="79" spans="1:10" ht="15.75" customHeight="1">
      <c r="A79" s="174"/>
      <c r="B79" s="181" t="s">
        <v>165</v>
      </c>
      <c r="C79" s="176" t="s">
        <v>166</v>
      </c>
      <c r="D79" s="177"/>
      <c r="E79" s="183"/>
      <c r="F79" s="178"/>
      <c r="G79" s="169">
        <f t="shared" si="3"/>
        <v>0</v>
      </c>
      <c r="H79" s="168"/>
      <c r="I79" s="170">
        <f t="shared" si="5"/>
        <v>0</v>
      </c>
      <c r="J79" s="169">
        <f t="shared" si="4"/>
        <v>0</v>
      </c>
    </row>
    <row r="80" spans="1:10" ht="15.75" customHeight="1">
      <c r="A80" s="174"/>
      <c r="B80" s="181" t="s">
        <v>167</v>
      </c>
      <c r="C80" s="176" t="s">
        <v>21</v>
      </c>
      <c r="D80" s="177"/>
      <c r="E80" s="183"/>
      <c r="F80" s="178"/>
      <c r="G80" s="169">
        <f t="shared" si="3"/>
        <v>0</v>
      </c>
      <c r="H80" s="168"/>
      <c r="I80" s="170">
        <f t="shared" si="5"/>
        <v>0</v>
      </c>
      <c r="J80" s="169">
        <f t="shared" si="4"/>
        <v>0</v>
      </c>
    </row>
    <row r="81" spans="1:10" ht="15.75" customHeight="1">
      <c r="A81" s="174"/>
      <c r="B81" s="175" t="s">
        <v>168</v>
      </c>
      <c r="C81" s="195" t="s">
        <v>122</v>
      </c>
      <c r="D81" s="177"/>
      <c r="E81" s="177"/>
      <c r="F81" s="184"/>
      <c r="G81" s="169">
        <f t="shared" si="3"/>
        <v>0</v>
      </c>
      <c r="H81" s="168"/>
      <c r="I81" s="170">
        <f t="shared" si="5"/>
        <v>0</v>
      </c>
      <c r="J81" s="169">
        <f t="shared" si="4"/>
        <v>0</v>
      </c>
    </row>
    <row r="82" spans="1:10" ht="15.75" customHeight="1">
      <c r="A82" s="174"/>
      <c r="B82" s="181" t="s">
        <v>185</v>
      </c>
      <c r="C82" s="182" t="s">
        <v>122</v>
      </c>
      <c r="D82" s="183"/>
      <c r="E82" s="183"/>
      <c r="F82" s="184"/>
      <c r="G82" s="169">
        <f t="shared" si="3"/>
        <v>0</v>
      </c>
      <c r="H82" s="168"/>
      <c r="I82" s="170">
        <f t="shared" si="5"/>
        <v>0</v>
      </c>
      <c r="J82" s="169">
        <f t="shared" si="4"/>
        <v>0</v>
      </c>
    </row>
    <row r="83" spans="1:10" ht="15.75" customHeight="1">
      <c r="A83" s="187"/>
      <c r="B83" s="181" t="s">
        <v>170</v>
      </c>
      <c r="C83" s="182" t="s">
        <v>21</v>
      </c>
      <c r="D83" s="183"/>
      <c r="E83" s="183"/>
      <c r="F83" s="184"/>
      <c r="G83" s="169">
        <f t="shared" si="3"/>
        <v>0</v>
      </c>
      <c r="H83" s="168"/>
      <c r="I83" s="170">
        <f t="shared" si="5"/>
        <v>0</v>
      </c>
      <c r="J83" s="169">
        <f t="shared" si="4"/>
        <v>0</v>
      </c>
    </row>
    <row r="84" spans="1:10" ht="15.75" customHeight="1">
      <c r="A84" s="174"/>
      <c r="B84" s="181" t="s">
        <v>186</v>
      </c>
      <c r="C84" s="182" t="s">
        <v>21</v>
      </c>
      <c r="D84" s="182"/>
      <c r="E84" s="183"/>
      <c r="F84" s="184"/>
      <c r="G84" s="169">
        <f t="shared" si="3"/>
        <v>0</v>
      </c>
      <c r="H84" s="168"/>
      <c r="I84" s="170">
        <f t="shared" si="5"/>
        <v>0</v>
      </c>
      <c r="J84" s="169">
        <f t="shared" si="4"/>
        <v>0</v>
      </c>
    </row>
    <row r="85" spans="1:10" ht="15.75" customHeight="1">
      <c r="A85" s="174"/>
      <c r="B85" s="181" t="s">
        <v>187</v>
      </c>
      <c r="C85" s="182" t="s">
        <v>21</v>
      </c>
      <c r="D85" s="183"/>
      <c r="E85" s="183"/>
      <c r="F85" s="184"/>
      <c r="G85" s="169">
        <f t="shared" si="3"/>
        <v>0</v>
      </c>
      <c r="H85" s="168"/>
      <c r="I85" s="170">
        <f t="shared" si="5"/>
        <v>0</v>
      </c>
      <c r="J85" s="169">
        <f t="shared" si="4"/>
        <v>0</v>
      </c>
    </row>
    <row r="86" spans="1:10" ht="15.75" customHeight="1">
      <c r="A86" s="174"/>
      <c r="B86" s="181" t="s">
        <v>188</v>
      </c>
      <c r="C86" s="182" t="s">
        <v>122</v>
      </c>
      <c r="D86" s="183"/>
      <c r="E86" s="183"/>
      <c r="F86" s="184"/>
      <c r="G86" s="169">
        <f t="shared" si="3"/>
        <v>0</v>
      </c>
      <c r="H86" s="168"/>
      <c r="I86" s="170">
        <f t="shared" si="5"/>
        <v>0</v>
      </c>
      <c r="J86" s="169">
        <f t="shared" si="4"/>
        <v>0</v>
      </c>
    </row>
    <row r="87" spans="1:10" ht="15.75" customHeight="1">
      <c r="A87" s="204"/>
      <c r="B87" s="205" t="s">
        <v>189</v>
      </c>
      <c r="C87" s="206" t="s">
        <v>122</v>
      </c>
      <c r="D87" s="204"/>
      <c r="E87" s="206"/>
      <c r="F87" s="204"/>
      <c r="G87" s="169">
        <f t="shared" si="3"/>
        <v>0</v>
      </c>
      <c r="H87" s="168"/>
      <c r="I87" s="170">
        <f t="shared" si="5"/>
        <v>0</v>
      </c>
      <c r="J87" s="169">
        <f t="shared" si="4"/>
        <v>0</v>
      </c>
    </row>
    <row r="88" spans="1:10" ht="15.75" customHeight="1">
      <c r="A88" s="204"/>
      <c r="B88" s="205" t="s">
        <v>190</v>
      </c>
      <c r="C88" s="206" t="s">
        <v>21</v>
      </c>
      <c r="D88" s="204"/>
      <c r="E88" s="206"/>
      <c r="F88" s="204"/>
      <c r="G88" s="169">
        <f t="shared" si="3"/>
        <v>0</v>
      </c>
      <c r="H88" s="168"/>
      <c r="I88" s="170">
        <f t="shared" si="5"/>
        <v>0</v>
      </c>
      <c r="J88" s="169">
        <f t="shared" si="4"/>
        <v>0</v>
      </c>
    </row>
    <row r="89" spans="1:10" ht="15.75" customHeight="1">
      <c r="B89" s="199" t="s">
        <v>176</v>
      </c>
      <c r="C89" s="166" t="s">
        <v>21</v>
      </c>
      <c r="D89" s="166"/>
      <c r="E89" s="167"/>
      <c r="F89" s="204"/>
      <c r="G89" s="169">
        <f t="shared" si="3"/>
        <v>0</v>
      </c>
      <c r="H89" s="168"/>
      <c r="I89" s="170">
        <f t="shared" si="5"/>
        <v>0</v>
      </c>
      <c r="J89" s="169">
        <f t="shared" si="4"/>
        <v>0</v>
      </c>
    </row>
    <row r="90" spans="1:10" ht="15.75" customHeight="1">
      <c r="B90" s="205" t="s">
        <v>177</v>
      </c>
      <c r="C90" s="207" t="s">
        <v>21</v>
      </c>
      <c r="D90" s="204"/>
      <c r="E90" s="206"/>
      <c r="F90" s="204"/>
      <c r="G90" s="169">
        <f t="shared" si="3"/>
        <v>0</v>
      </c>
      <c r="H90" s="168"/>
      <c r="I90" s="170">
        <f t="shared" si="5"/>
        <v>0</v>
      </c>
      <c r="J90" s="169">
        <f t="shared" si="4"/>
        <v>0</v>
      </c>
    </row>
    <row r="91" spans="1:10" ht="15.75" customHeight="1">
      <c r="B91" s="205" t="s">
        <v>178</v>
      </c>
      <c r="C91" s="207" t="s">
        <v>21</v>
      </c>
      <c r="D91" s="204"/>
      <c r="E91" s="206"/>
      <c r="F91" s="204"/>
      <c r="G91" s="169">
        <f t="shared" si="3"/>
        <v>0</v>
      </c>
      <c r="H91" s="168"/>
      <c r="I91" s="170">
        <f t="shared" si="5"/>
        <v>0</v>
      </c>
      <c r="J91" s="169">
        <f t="shared" si="4"/>
        <v>0</v>
      </c>
    </row>
    <row r="92" spans="1:10" ht="15.75" customHeight="1">
      <c r="B92" s="205" t="s">
        <v>179</v>
      </c>
      <c r="C92" s="207" t="s">
        <v>21</v>
      </c>
      <c r="D92" s="204"/>
      <c r="E92" s="206"/>
      <c r="F92" s="204"/>
      <c r="G92" s="169">
        <f t="shared" si="3"/>
        <v>0</v>
      </c>
      <c r="H92" s="168"/>
      <c r="I92" s="170">
        <f t="shared" si="5"/>
        <v>0</v>
      </c>
      <c r="J92" s="169">
        <f t="shared" si="4"/>
        <v>0</v>
      </c>
    </row>
    <row r="93" spans="1:10" ht="15.75" customHeight="1">
      <c r="B93" s="205" t="s">
        <v>180</v>
      </c>
      <c r="C93" s="207" t="s">
        <v>21</v>
      </c>
      <c r="D93" s="204"/>
      <c r="E93" s="206"/>
      <c r="F93" s="204"/>
      <c r="G93" s="169">
        <f t="shared" si="3"/>
        <v>0</v>
      </c>
      <c r="H93" s="168"/>
      <c r="I93" s="170">
        <f t="shared" si="5"/>
        <v>0</v>
      </c>
      <c r="J93" s="169">
        <f t="shared" si="4"/>
        <v>0</v>
      </c>
    </row>
    <row r="94" spans="1:10" ht="15.75" customHeight="1">
      <c r="B94" s="205" t="s">
        <v>181</v>
      </c>
      <c r="C94" s="207" t="s">
        <v>21</v>
      </c>
      <c r="D94" s="204"/>
      <c r="E94" s="206"/>
      <c r="F94" s="204"/>
      <c r="G94" s="169">
        <f t="shared" si="3"/>
        <v>0</v>
      </c>
      <c r="H94" s="168"/>
      <c r="I94" s="170">
        <f t="shared" si="5"/>
        <v>0</v>
      </c>
      <c r="J94" s="169">
        <f t="shared" si="4"/>
        <v>0</v>
      </c>
    </row>
    <row r="95" spans="1:10" ht="15.75" customHeight="1">
      <c r="B95" s="205" t="s">
        <v>191</v>
      </c>
      <c r="C95" s="204"/>
      <c r="D95" s="204"/>
      <c r="E95" s="206"/>
      <c r="F95" s="204"/>
      <c r="G95" s="169">
        <f t="shared" si="3"/>
        <v>0</v>
      </c>
      <c r="H95" s="168"/>
      <c r="I95" s="170">
        <f t="shared" si="5"/>
        <v>0</v>
      </c>
      <c r="J95" s="169">
        <f t="shared" si="4"/>
        <v>0</v>
      </c>
    </row>
    <row r="96" spans="1:10" ht="15.75" customHeight="1">
      <c r="B96" s="208"/>
      <c r="C96" s="208"/>
      <c r="D96" s="208"/>
      <c r="E96" s="208"/>
      <c r="F96" s="208"/>
      <c r="G96" s="209">
        <f t="shared" si="3"/>
        <v>0</v>
      </c>
      <c r="H96" s="210"/>
      <c r="I96" s="211">
        <f t="shared" si="5"/>
        <v>0</v>
      </c>
      <c r="J96" s="209">
        <f t="shared" si="4"/>
        <v>0</v>
      </c>
    </row>
    <row r="97" spans="1:10" ht="15.75" customHeight="1">
      <c r="A97" s="240" t="s">
        <v>115</v>
      </c>
      <c r="B97" s="241"/>
      <c r="C97" s="241"/>
      <c r="D97" s="241"/>
      <c r="E97" s="241"/>
      <c r="F97" s="241"/>
      <c r="G97" s="241"/>
      <c r="H97" s="241"/>
      <c r="I97" s="241"/>
      <c r="J97" s="235"/>
    </row>
    <row r="98" spans="1:10" ht="15.75" customHeight="1">
      <c r="A98" s="166"/>
      <c r="B98" s="166" t="s">
        <v>12</v>
      </c>
      <c r="C98" s="166"/>
      <c r="D98" s="166"/>
      <c r="E98" s="167"/>
      <c r="F98" s="168"/>
      <c r="G98" s="169">
        <f>E98*F98</f>
        <v>0</v>
      </c>
      <c r="H98" s="168"/>
      <c r="I98" s="170"/>
      <c r="J98" s="169">
        <f>G98+I98</f>
        <v>0</v>
      </c>
    </row>
    <row r="99" spans="1:10" ht="15.75" customHeight="1">
      <c r="A99" s="31"/>
      <c r="B99" s="166"/>
      <c r="C99" s="166"/>
      <c r="D99" s="166"/>
      <c r="E99" s="167"/>
      <c r="F99" s="168"/>
      <c r="G99" s="169"/>
      <c r="H99" s="168"/>
      <c r="I99" s="170"/>
      <c r="J99" s="169"/>
    </row>
    <row r="100" spans="1:10" ht="15.75" customHeight="1">
      <c r="A100" s="31"/>
      <c r="B100" s="171" t="s">
        <v>145</v>
      </c>
      <c r="C100" s="166" t="s">
        <v>21</v>
      </c>
      <c r="D100" s="166"/>
      <c r="E100" s="167"/>
      <c r="F100" s="168"/>
      <c r="G100" s="169">
        <f t="shared" ref="G100:G141" si="6">E100*F100</f>
        <v>0</v>
      </c>
      <c r="H100" s="168"/>
      <c r="I100" s="170"/>
      <c r="J100" s="169">
        <f t="shared" ref="J100:J141" si="7">G100+I100</f>
        <v>0</v>
      </c>
    </row>
    <row r="101" spans="1:10" ht="15.75" customHeight="1">
      <c r="A101" s="31"/>
      <c r="B101" s="171" t="s">
        <v>146</v>
      </c>
      <c r="C101" s="166" t="s">
        <v>21</v>
      </c>
      <c r="D101" s="166"/>
      <c r="E101" s="167"/>
      <c r="F101" s="168"/>
      <c r="G101" s="169">
        <f t="shared" si="6"/>
        <v>0</v>
      </c>
      <c r="H101" s="168"/>
      <c r="I101" s="170"/>
      <c r="J101" s="169">
        <f t="shared" si="7"/>
        <v>0</v>
      </c>
    </row>
    <row r="102" spans="1:10" ht="15.75" customHeight="1">
      <c r="A102" s="31"/>
      <c r="B102" s="171" t="s">
        <v>147</v>
      </c>
      <c r="C102" s="166" t="s">
        <v>21</v>
      </c>
      <c r="D102" s="166"/>
      <c r="E102" s="167"/>
      <c r="F102" s="168"/>
      <c r="G102" s="169">
        <f t="shared" si="6"/>
        <v>0</v>
      </c>
      <c r="H102" s="168"/>
      <c r="I102" s="170"/>
      <c r="J102" s="169">
        <f t="shared" si="7"/>
        <v>0</v>
      </c>
    </row>
    <row r="103" spans="1:10" ht="15.75" customHeight="1">
      <c r="A103" s="31"/>
      <c r="B103" s="171" t="s">
        <v>23</v>
      </c>
      <c r="C103" s="166" t="s">
        <v>122</v>
      </c>
      <c r="D103" s="166"/>
      <c r="E103" s="167"/>
      <c r="F103" s="168"/>
      <c r="G103" s="169">
        <f t="shared" si="6"/>
        <v>0</v>
      </c>
      <c r="H103" s="168"/>
      <c r="I103" s="170"/>
      <c r="J103" s="169">
        <f t="shared" si="7"/>
        <v>0</v>
      </c>
    </row>
    <row r="104" spans="1:10" ht="15.75" customHeight="1">
      <c r="A104" s="31"/>
      <c r="B104" s="171" t="s">
        <v>148</v>
      </c>
      <c r="C104" s="166" t="s">
        <v>21</v>
      </c>
      <c r="D104" s="166"/>
      <c r="E104" s="167"/>
      <c r="F104" s="168"/>
      <c r="G104" s="169">
        <f t="shared" si="6"/>
        <v>0</v>
      </c>
      <c r="H104" s="168"/>
      <c r="I104" s="170"/>
      <c r="J104" s="169">
        <f t="shared" si="7"/>
        <v>0</v>
      </c>
    </row>
    <row r="105" spans="1:10" ht="15.75" customHeight="1">
      <c r="A105" s="31"/>
      <c r="B105" s="171"/>
      <c r="C105" s="166"/>
      <c r="D105" s="166"/>
      <c r="E105" s="167"/>
      <c r="F105" s="168"/>
      <c r="G105" s="169">
        <f t="shared" si="6"/>
        <v>0</v>
      </c>
      <c r="H105" s="168"/>
      <c r="I105" s="170"/>
      <c r="J105" s="169">
        <f t="shared" si="7"/>
        <v>0</v>
      </c>
    </row>
    <row r="106" spans="1:10" ht="15.75" customHeight="1">
      <c r="A106" s="31"/>
      <c r="B106" s="171"/>
      <c r="C106" s="166"/>
      <c r="D106" s="166"/>
      <c r="E106" s="167"/>
      <c r="F106" s="168"/>
      <c r="G106" s="169">
        <f t="shared" si="6"/>
        <v>0</v>
      </c>
      <c r="H106" s="168"/>
      <c r="I106" s="170"/>
      <c r="J106" s="169">
        <f t="shared" si="7"/>
        <v>0</v>
      </c>
    </row>
    <row r="107" spans="1:10" ht="15.75" customHeight="1">
      <c r="A107" s="172"/>
      <c r="B107" s="173" t="s">
        <v>149</v>
      </c>
      <c r="C107" s="164"/>
      <c r="D107" s="164"/>
      <c r="E107" s="164"/>
      <c r="F107" s="165"/>
      <c r="G107" s="169">
        <f t="shared" si="6"/>
        <v>0</v>
      </c>
      <c r="H107" s="168"/>
      <c r="I107" s="170"/>
      <c r="J107" s="169">
        <f t="shared" si="7"/>
        <v>0</v>
      </c>
    </row>
    <row r="108" spans="1:10" ht="15.75" customHeight="1">
      <c r="A108" s="174"/>
      <c r="B108" s="203" t="s">
        <v>150</v>
      </c>
      <c r="C108" s="195" t="s">
        <v>151</v>
      </c>
      <c r="D108" s="177"/>
      <c r="E108" s="177"/>
      <c r="F108" s="178"/>
      <c r="G108" s="169">
        <f t="shared" si="6"/>
        <v>0</v>
      </c>
      <c r="H108" s="168"/>
      <c r="I108" s="170"/>
      <c r="J108" s="169">
        <f t="shared" si="7"/>
        <v>0</v>
      </c>
    </row>
    <row r="109" spans="1:10" ht="15.75" customHeight="1">
      <c r="A109" s="174"/>
      <c r="B109" s="181" t="s">
        <v>192</v>
      </c>
      <c r="C109" s="195" t="s">
        <v>151</v>
      </c>
      <c r="D109" s="183"/>
      <c r="E109" s="183"/>
      <c r="F109" s="184"/>
      <c r="G109" s="169">
        <f t="shared" si="6"/>
        <v>0</v>
      </c>
      <c r="H109" s="168"/>
      <c r="I109" s="170">
        <f t="shared" ref="I109:I141" si="8">E109*H109</f>
        <v>0</v>
      </c>
      <c r="J109" s="169">
        <f t="shared" si="7"/>
        <v>0</v>
      </c>
    </row>
    <row r="110" spans="1:10" ht="15.75" customHeight="1">
      <c r="A110" s="174"/>
      <c r="B110" s="181" t="s">
        <v>193</v>
      </c>
      <c r="C110" s="195" t="s">
        <v>122</v>
      </c>
      <c r="D110" s="183"/>
      <c r="E110" s="183"/>
      <c r="F110" s="184"/>
      <c r="G110" s="169">
        <f t="shared" si="6"/>
        <v>0</v>
      </c>
      <c r="H110" s="168"/>
      <c r="I110" s="170">
        <f t="shared" si="8"/>
        <v>0</v>
      </c>
      <c r="J110" s="169">
        <f t="shared" si="7"/>
        <v>0</v>
      </c>
    </row>
    <row r="111" spans="1:10" ht="15.75" customHeight="1">
      <c r="A111" s="174"/>
      <c r="B111" s="181" t="s">
        <v>154</v>
      </c>
      <c r="C111" s="195" t="s">
        <v>151</v>
      </c>
      <c r="D111" s="183"/>
      <c r="E111" s="183"/>
      <c r="F111" s="184"/>
      <c r="G111" s="169">
        <f t="shared" si="6"/>
        <v>0</v>
      </c>
      <c r="H111" s="168"/>
      <c r="I111" s="170">
        <f t="shared" si="8"/>
        <v>0</v>
      </c>
      <c r="J111" s="169">
        <f t="shared" si="7"/>
        <v>0</v>
      </c>
    </row>
    <row r="112" spans="1:10" ht="15.75" customHeight="1">
      <c r="A112" s="187"/>
      <c r="B112" s="175" t="s">
        <v>155</v>
      </c>
      <c r="C112" s="195" t="s">
        <v>21</v>
      </c>
      <c r="D112" s="183"/>
      <c r="E112" s="177"/>
      <c r="F112" s="184"/>
      <c r="G112" s="169">
        <f t="shared" si="6"/>
        <v>0</v>
      </c>
      <c r="H112" s="168"/>
      <c r="I112" s="170">
        <f t="shared" si="8"/>
        <v>0</v>
      </c>
      <c r="J112" s="169">
        <f t="shared" si="7"/>
        <v>0</v>
      </c>
    </row>
    <row r="113" spans="1:10" ht="15.75" customHeight="1">
      <c r="A113" s="174"/>
      <c r="B113" s="181" t="s">
        <v>156</v>
      </c>
      <c r="C113" s="182" t="s">
        <v>21</v>
      </c>
      <c r="D113" s="182"/>
      <c r="E113" s="183"/>
      <c r="F113" s="184"/>
      <c r="G113" s="169">
        <f t="shared" si="6"/>
        <v>0</v>
      </c>
      <c r="H113" s="168"/>
      <c r="I113" s="170">
        <f t="shared" si="8"/>
        <v>0</v>
      </c>
      <c r="J113" s="169">
        <f t="shared" si="7"/>
        <v>0</v>
      </c>
    </row>
    <row r="114" spans="1:10" ht="15.75" customHeight="1">
      <c r="A114" s="174"/>
      <c r="B114" s="181" t="s">
        <v>157</v>
      </c>
      <c r="C114" s="182" t="s">
        <v>21</v>
      </c>
      <c r="D114" s="183"/>
      <c r="E114" s="183"/>
      <c r="F114" s="184"/>
      <c r="G114" s="169">
        <f t="shared" si="6"/>
        <v>0</v>
      </c>
      <c r="H114" s="168"/>
      <c r="I114" s="170">
        <f t="shared" si="8"/>
        <v>0</v>
      </c>
      <c r="J114" s="169">
        <f t="shared" si="7"/>
        <v>0</v>
      </c>
    </row>
    <row r="115" spans="1:10" ht="15.75" customHeight="1">
      <c r="A115" s="174"/>
      <c r="B115" s="175" t="s">
        <v>158</v>
      </c>
      <c r="C115" s="195" t="s">
        <v>21</v>
      </c>
      <c r="D115" s="183"/>
      <c r="E115" s="183"/>
      <c r="F115" s="184"/>
      <c r="G115" s="169">
        <f t="shared" si="6"/>
        <v>0</v>
      </c>
      <c r="H115" s="168"/>
      <c r="I115" s="170">
        <f t="shared" si="8"/>
        <v>0</v>
      </c>
      <c r="J115" s="169">
        <f t="shared" si="7"/>
        <v>0</v>
      </c>
    </row>
    <row r="116" spans="1:10" ht="15.75" customHeight="1">
      <c r="A116" s="174"/>
      <c r="B116" s="181" t="s">
        <v>159</v>
      </c>
      <c r="C116" s="182" t="s">
        <v>21</v>
      </c>
      <c r="D116" s="183"/>
      <c r="E116" s="183"/>
      <c r="F116" s="184"/>
      <c r="G116" s="169">
        <f t="shared" si="6"/>
        <v>0</v>
      </c>
      <c r="H116" s="168"/>
      <c r="I116" s="170">
        <f t="shared" si="8"/>
        <v>0</v>
      </c>
      <c r="J116" s="169">
        <f t="shared" si="7"/>
        <v>0</v>
      </c>
    </row>
    <row r="117" spans="1:10" ht="15.75" customHeight="1">
      <c r="A117" s="174"/>
      <c r="B117" s="175" t="s">
        <v>160</v>
      </c>
      <c r="C117" s="176" t="s">
        <v>21</v>
      </c>
      <c r="D117" s="177"/>
      <c r="E117" s="177"/>
      <c r="F117" s="178"/>
      <c r="G117" s="169">
        <f t="shared" si="6"/>
        <v>0</v>
      </c>
      <c r="H117" s="168"/>
      <c r="I117" s="170">
        <f t="shared" si="8"/>
        <v>0</v>
      </c>
      <c r="J117" s="169">
        <f t="shared" si="7"/>
        <v>0</v>
      </c>
    </row>
    <row r="118" spans="1:10" ht="15.75" customHeight="1">
      <c r="A118" s="174"/>
      <c r="B118" s="181" t="s">
        <v>161</v>
      </c>
      <c r="C118" s="182" t="s">
        <v>21</v>
      </c>
      <c r="D118" s="183"/>
      <c r="E118" s="183"/>
      <c r="F118" s="184"/>
      <c r="G118" s="169">
        <f t="shared" si="6"/>
        <v>0</v>
      </c>
      <c r="H118" s="168"/>
      <c r="I118" s="170">
        <f t="shared" si="8"/>
        <v>0</v>
      </c>
      <c r="J118" s="169">
        <f t="shared" si="7"/>
        <v>0</v>
      </c>
    </row>
    <row r="119" spans="1:10" ht="15.75" customHeight="1">
      <c r="A119" s="174"/>
      <c r="B119" s="181" t="s">
        <v>157</v>
      </c>
      <c r="C119" s="182" t="s">
        <v>21</v>
      </c>
      <c r="D119" s="183"/>
      <c r="E119" s="183"/>
      <c r="F119" s="184"/>
      <c r="G119" s="169">
        <f t="shared" si="6"/>
        <v>0</v>
      </c>
      <c r="H119" s="168"/>
      <c r="I119" s="170">
        <f t="shared" si="8"/>
        <v>0</v>
      </c>
      <c r="J119" s="169">
        <f t="shared" si="7"/>
        <v>0</v>
      </c>
    </row>
    <row r="120" spans="1:10" ht="15.75" customHeight="1">
      <c r="A120" s="187"/>
      <c r="B120" s="181"/>
      <c r="C120" s="182"/>
      <c r="D120" s="183"/>
      <c r="E120" s="183"/>
      <c r="F120" s="184"/>
      <c r="G120" s="169">
        <f t="shared" si="6"/>
        <v>0</v>
      </c>
      <c r="H120" s="168"/>
      <c r="I120" s="170">
        <f t="shared" si="8"/>
        <v>0</v>
      </c>
      <c r="J120" s="169">
        <f t="shared" si="7"/>
        <v>0</v>
      </c>
    </row>
    <row r="121" spans="1:10" ht="15.75" customHeight="1">
      <c r="A121" s="174"/>
      <c r="B121" s="173" t="s">
        <v>162</v>
      </c>
      <c r="C121" s="182"/>
      <c r="D121" s="182"/>
      <c r="E121" s="183"/>
      <c r="F121" s="184"/>
      <c r="G121" s="169">
        <f t="shared" si="6"/>
        <v>0</v>
      </c>
      <c r="H121" s="168"/>
      <c r="I121" s="170">
        <f t="shared" si="8"/>
        <v>0</v>
      </c>
      <c r="J121" s="169">
        <f t="shared" si="7"/>
        <v>0</v>
      </c>
    </row>
    <row r="122" spans="1:10" ht="15.75" customHeight="1">
      <c r="A122" s="174"/>
      <c r="B122" s="175" t="s">
        <v>163</v>
      </c>
      <c r="C122" s="195" t="s">
        <v>21</v>
      </c>
      <c r="D122" s="183"/>
      <c r="E122" s="183"/>
      <c r="F122" s="184"/>
      <c r="G122" s="169">
        <f t="shared" si="6"/>
        <v>0</v>
      </c>
      <c r="H122" s="168"/>
      <c r="I122" s="170">
        <f t="shared" si="8"/>
        <v>0</v>
      </c>
      <c r="J122" s="169">
        <f t="shared" si="7"/>
        <v>0</v>
      </c>
    </row>
    <row r="123" spans="1:10" ht="15.75" customHeight="1">
      <c r="A123" s="174"/>
      <c r="B123" s="181" t="s">
        <v>164</v>
      </c>
      <c r="C123" s="176" t="s">
        <v>21</v>
      </c>
      <c r="D123" s="177"/>
      <c r="E123" s="183"/>
      <c r="F123" s="178"/>
      <c r="G123" s="169">
        <f t="shared" si="6"/>
        <v>0</v>
      </c>
      <c r="H123" s="168"/>
      <c r="I123" s="170">
        <f t="shared" si="8"/>
        <v>0</v>
      </c>
      <c r="J123" s="169">
        <f t="shared" si="7"/>
        <v>0</v>
      </c>
    </row>
    <row r="124" spans="1:10" ht="15.75" customHeight="1">
      <c r="A124" s="174"/>
      <c r="B124" s="181" t="s">
        <v>165</v>
      </c>
      <c r="C124" s="176" t="s">
        <v>166</v>
      </c>
      <c r="D124" s="177"/>
      <c r="E124" s="183"/>
      <c r="F124" s="178"/>
      <c r="G124" s="169">
        <f t="shared" si="6"/>
        <v>0</v>
      </c>
      <c r="H124" s="168"/>
      <c r="I124" s="170">
        <f t="shared" si="8"/>
        <v>0</v>
      </c>
      <c r="J124" s="169">
        <f t="shared" si="7"/>
        <v>0</v>
      </c>
    </row>
    <row r="125" spans="1:10" ht="15.75" customHeight="1">
      <c r="A125" s="174"/>
      <c r="B125" s="181" t="s">
        <v>167</v>
      </c>
      <c r="C125" s="176" t="s">
        <v>21</v>
      </c>
      <c r="D125" s="177"/>
      <c r="E125" s="183"/>
      <c r="F125" s="178"/>
      <c r="G125" s="169">
        <f t="shared" si="6"/>
        <v>0</v>
      </c>
      <c r="H125" s="168"/>
      <c r="I125" s="170">
        <f t="shared" si="8"/>
        <v>0</v>
      </c>
      <c r="J125" s="169">
        <f t="shared" si="7"/>
        <v>0</v>
      </c>
    </row>
    <row r="126" spans="1:10" ht="15.75" customHeight="1">
      <c r="A126" s="174"/>
      <c r="B126" s="175" t="s">
        <v>168</v>
      </c>
      <c r="C126" s="195" t="s">
        <v>122</v>
      </c>
      <c r="D126" s="177"/>
      <c r="E126" s="177"/>
      <c r="F126" s="184"/>
      <c r="G126" s="169">
        <f t="shared" si="6"/>
        <v>0</v>
      </c>
      <c r="H126" s="168"/>
      <c r="I126" s="170">
        <f t="shared" si="8"/>
        <v>0</v>
      </c>
      <c r="J126" s="169">
        <f t="shared" si="7"/>
        <v>0</v>
      </c>
    </row>
    <row r="127" spans="1:10" ht="15.75" customHeight="1">
      <c r="A127" s="174"/>
      <c r="B127" s="181" t="s">
        <v>194</v>
      </c>
      <c r="C127" s="182" t="s">
        <v>122</v>
      </c>
      <c r="D127" s="183"/>
      <c r="E127" s="183"/>
      <c r="F127" s="184"/>
      <c r="G127" s="169">
        <f t="shared" si="6"/>
        <v>0</v>
      </c>
      <c r="H127" s="168"/>
      <c r="I127" s="170">
        <f t="shared" si="8"/>
        <v>0</v>
      </c>
      <c r="J127" s="169">
        <f t="shared" si="7"/>
        <v>0</v>
      </c>
    </row>
    <row r="128" spans="1:10" ht="15.75" customHeight="1">
      <c r="A128" s="187"/>
      <c r="B128" s="181" t="s">
        <v>170</v>
      </c>
      <c r="C128" s="182" t="s">
        <v>21</v>
      </c>
      <c r="D128" s="183"/>
      <c r="E128" s="183"/>
      <c r="F128" s="184"/>
      <c r="G128" s="169">
        <f t="shared" si="6"/>
        <v>0</v>
      </c>
      <c r="H128" s="168"/>
      <c r="I128" s="170">
        <f t="shared" si="8"/>
        <v>0</v>
      </c>
      <c r="J128" s="169">
        <f t="shared" si="7"/>
        <v>0</v>
      </c>
    </row>
    <row r="129" spans="1:10" ht="15.75" customHeight="1">
      <c r="A129" s="174"/>
      <c r="B129" s="181" t="s">
        <v>195</v>
      </c>
      <c r="C129" s="182" t="s">
        <v>21</v>
      </c>
      <c r="D129" s="182"/>
      <c r="E129" s="183"/>
      <c r="F129" s="184"/>
      <c r="G129" s="169">
        <f t="shared" si="6"/>
        <v>0</v>
      </c>
      <c r="H129" s="168"/>
      <c r="I129" s="170">
        <f t="shared" si="8"/>
        <v>0</v>
      </c>
      <c r="J129" s="169">
        <f t="shared" si="7"/>
        <v>0</v>
      </c>
    </row>
    <row r="130" spans="1:10" ht="15.75" customHeight="1">
      <c r="A130" s="174"/>
      <c r="B130" s="181" t="s">
        <v>196</v>
      </c>
      <c r="C130" s="182" t="s">
        <v>21</v>
      </c>
      <c r="D130" s="183"/>
      <c r="E130" s="183"/>
      <c r="F130" s="184"/>
      <c r="G130" s="169">
        <f t="shared" si="6"/>
        <v>0</v>
      </c>
      <c r="H130" s="168"/>
      <c r="I130" s="170">
        <f t="shared" si="8"/>
        <v>0</v>
      </c>
      <c r="J130" s="169">
        <f t="shared" si="7"/>
        <v>0</v>
      </c>
    </row>
    <row r="131" spans="1:10" ht="15.75" customHeight="1">
      <c r="A131" s="174"/>
      <c r="B131" s="181" t="s">
        <v>197</v>
      </c>
      <c r="C131" s="182" t="s">
        <v>122</v>
      </c>
      <c r="D131" s="183"/>
      <c r="E131" s="183"/>
      <c r="F131" s="184"/>
      <c r="G131" s="169">
        <f t="shared" si="6"/>
        <v>0</v>
      </c>
      <c r="H131" s="168"/>
      <c r="I131" s="170">
        <f t="shared" si="8"/>
        <v>0</v>
      </c>
      <c r="J131" s="169">
        <f t="shared" si="7"/>
        <v>0</v>
      </c>
    </row>
    <row r="132" spans="1:10" ht="15.75" customHeight="1">
      <c r="A132" s="204"/>
      <c r="B132" s="205" t="s">
        <v>198</v>
      </c>
      <c r="C132" s="206" t="s">
        <v>122</v>
      </c>
      <c r="D132" s="204"/>
      <c r="E132" s="206"/>
      <c r="F132" s="204"/>
      <c r="G132" s="169">
        <f t="shared" si="6"/>
        <v>0</v>
      </c>
      <c r="H132" s="168"/>
      <c r="I132" s="170">
        <f t="shared" si="8"/>
        <v>0</v>
      </c>
      <c r="J132" s="169">
        <f t="shared" si="7"/>
        <v>0</v>
      </c>
    </row>
    <row r="133" spans="1:10" ht="15.75" customHeight="1">
      <c r="A133" s="204"/>
      <c r="B133" s="205" t="s">
        <v>199</v>
      </c>
      <c r="C133" s="206" t="s">
        <v>21</v>
      </c>
      <c r="D133" s="204"/>
      <c r="E133" s="206"/>
      <c r="F133" s="204"/>
      <c r="G133" s="169">
        <f t="shared" si="6"/>
        <v>0</v>
      </c>
      <c r="H133" s="168"/>
      <c r="I133" s="170">
        <f t="shared" si="8"/>
        <v>0</v>
      </c>
      <c r="J133" s="169">
        <f t="shared" si="7"/>
        <v>0</v>
      </c>
    </row>
    <row r="134" spans="1:10" ht="15.75" customHeight="1">
      <c r="B134" s="199" t="s">
        <v>176</v>
      </c>
      <c r="C134" s="166" t="s">
        <v>21</v>
      </c>
      <c r="D134" s="166"/>
      <c r="E134" s="167"/>
      <c r="F134" s="204"/>
      <c r="G134" s="169">
        <f t="shared" si="6"/>
        <v>0</v>
      </c>
      <c r="H134" s="168"/>
      <c r="I134" s="170">
        <f t="shared" si="8"/>
        <v>0</v>
      </c>
      <c r="J134" s="169">
        <f t="shared" si="7"/>
        <v>0</v>
      </c>
    </row>
    <row r="135" spans="1:10" ht="15.75" customHeight="1">
      <c r="B135" s="205" t="s">
        <v>177</v>
      </c>
      <c r="C135" s="207" t="s">
        <v>21</v>
      </c>
      <c r="D135" s="204"/>
      <c r="E135" s="206"/>
      <c r="F135" s="204"/>
      <c r="G135" s="169">
        <f t="shared" si="6"/>
        <v>0</v>
      </c>
      <c r="H135" s="168"/>
      <c r="I135" s="170">
        <f t="shared" si="8"/>
        <v>0</v>
      </c>
      <c r="J135" s="169">
        <f t="shared" si="7"/>
        <v>0</v>
      </c>
    </row>
    <row r="136" spans="1:10" ht="15.75" customHeight="1">
      <c r="B136" s="205" t="s">
        <v>178</v>
      </c>
      <c r="C136" s="207" t="s">
        <v>21</v>
      </c>
      <c r="D136" s="204"/>
      <c r="E136" s="206"/>
      <c r="F136" s="204"/>
      <c r="G136" s="169">
        <f t="shared" si="6"/>
        <v>0</v>
      </c>
      <c r="H136" s="168"/>
      <c r="I136" s="170">
        <f t="shared" si="8"/>
        <v>0</v>
      </c>
      <c r="J136" s="169">
        <f t="shared" si="7"/>
        <v>0</v>
      </c>
    </row>
    <row r="137" spans="1:10" ht="15.75" customHeight="1">
      <c r="B137" s="205" t="s">
        <v>179</v>
      </c>
      <c r="C137" s="207" t="s">
        <v>21</v>
      </c>
      <c r="D137" s="204"/>
      <c r="E137" s="206"/>
      <c r="F137" s="204"/>
      <c r="G137" s="169">
        <f t="shared" si="6"/>
        <v>0</v>
      </c>
      <c r="H137" s="168"/>
      <c r="I137" s="170">
        <f t="shared" si="8"/>
        <v>0</v>
      </c>
      <c r="J137" s="169">
        <f t="shared" si="7"/>
        <v>0</v>
      </c>
    </row>
    <row r="138" spans="1:10" ht="15.75" customHeight="1">
      <c r="B138" s="205" t="s">
        <v>180</v>
      </c>
      <c r="C138" s="207" t="s">
        <v>21</v>
      </c>
      <c r="D138" s="204"/>
      <c r="E138" s="206"/>
      <c r="F138" s="204"/>
      <c r="G138" s="169">
        <f t="shared" si="6"/>
        <v>0</v>
      </c>
      <c r="H138" s="168"/>
      <c r="I138" s="170">
        <f t="shared" si="8"/>
        <v>0</v>
      </c>
      <c r="J138" s="169">
        <f t="shared" si="7"/>
        <v>0</v>
      </c>
    </row>
    <row r="139" spans="1:10" ht="15.75" customHeight="1">
      <c r="B139" s="205" t="s">
        <v>181</v>
      </c>
      <c r="C139" s="207" t="s">
        <v>21</v>
      </c>
      <c r="D139" s="204"/>
      <c r="E139" s="206"/>
      <c r="F139" s="204"/>
      <c r="G139" s="169">
        <f t="shared" si="6"/>
        <v>0</v>
      </c>
      <c r="H139" s="168"/>
      <c r="I139" s="170">
        <f t="shared" si="8"/>
        <v>0</v>
      </c>
      <c r="J139" s="169">
        <f t="shared" si="7"/>
        <v>0</v>
      </c>
    </row>
    <row r="140" spans="1:10" ht="15.75" customHeight="1">
      <c r="B140" s="205" t="s">
        <v>200</v>
      </c>
      <c r="C140" s="204"/>
      <c r="D140" s="204"/>
      <c r="E140" s="206"/>
      <c r="F140" s="204"/>
      <c r="G140" s="169">
        <f t="shared" si="6"/>
        <v>0</v>
      </c>
      <c r="H140" s="168"/>
      <c r="I140" s="170">
        <f t="shared" si="8"/>
        <v>0</v>
      </c>
      <c r="J140" s="169">
        <f t="shared" si="7"/>
        <v>0</v>
      </c>
    </row>
    <row r="141" spans="1:10" ht="15.75" customHeight="1">
      <c r="B141" s="208"/>
      <c r="C141" s="208"/>
      <c r="D141" s="208"/>
      <c r="E141" s="208"/>
      <c r="F141" s="208"/>
      <c r="G141" s="209">
        <f t="shared" si="6"/>
        <v>0</v>
      </c>
      <c r="H141" s="210"/>
      <c r="I141" s="211">
        <f t="shared" si="8"/>
        <v>0</v>
      </c>
      <c r="J141" s="209">
        <f t="shared" si="7"/>
        <v>0</v>
      </c>
    </row>
    <row r="142" spans="1:10" ht="15.75" customHeight="1">
      <c r="A142" s="240" t="s">
        <v>117</v>
      </c>
      <c r="B142" s="241"/>
      <c r="C142" s="241"/>
      <c r="D142" s="241"/>
      <c r="E142" s="241"/>
      <c r="F142" s="241"/>
      <c r="G142" s="241"/>
      <c r="H142" s="241"/>
      <c r="I142" s="241"/>
      <c r="J142" s="235"/>
    </row>
    <row r="143" spans="1:10" ht="15.75" customHeight="1">
      <c r="A143" s="166"/>
      <c r="B143" s="166" t="s">
        <v>12</v>
      </c>
      <c r="C143" s="166"/>
      <c r="D143" s="166"/>
      <c r="E143" s="167"/>
      <c r="F143" s="168"/>
      <c r="G143" s="169">
        <f>E143*F143</f>
        <v>0</v>
      </c>
      <c r="H143" s="168"/>
      <c r="I143" s="170"/>
      <c r="J143" s="169">
        <f>G143+I143</f>
        <v>0</v>
      </c>
    </row>
    <row r="144" spans="1:10" ht="15.75" customHeight="1">
      <c r="A144" s="31"/>
      <c r="B144" s="166"/>
      <c r="C144" s="166"/>
      <c r="D144" s="166"/>
      <c r="E144" s="167"/>
      <c r="F144" s="168"/>
      <c r="G144" s="169"/>
      <c r="H144" s="168"/>
      <c r="I144" s="170"/>
      <c r="J144" s="169"/>
    </row>
    <row r="145" spans="1:10" ht="15.75" customHeight="1">
      <c r="A145" s="31"/>
      <c r="B145" s="171" t="s">
        <v>145</v>
      </c>
      <c r="C145" s="166" t="s">
        <v>21</v>
      </c>
      <c r="D145" s="166"/>
      <c r="E145" s="167"/>
      <c r="F145" s="168"/>
      <c r="G145" s="169">
        <f t="shared" ref="G145:G186" si="9">E145*F145</f>
        <v>0</v>
      </c>
      <c r="H145" s="168"/>
      <c r="I145" s="170"/>
      <c r="J145" s="169">
        <f t="shared" ref="J145:J186" si="10">G145+I145</f>
        <v>0</v>
      </c>
    </row>
    <row r="146" spans="1:10" ht="15.75" customHeight="1">
      <c r="A146" s="31"/>
      <c r="B146" s="171" t="s">
        <v>146</v>
      </c>
      <c r="C146" s="166" t="s">
        <v>21</v>
      </c>
      <c r="D146" s="166"/>
      <c r="E146" s="167"/>
      <c r="F146" s="168"/>
      <c r="G146" s="169">
        <f t="shared" si="9"/>
        <v>0</v>
      </c>
      <c r="H146" s="168"/>
      <c r="I146" s="170"/>
      <c r="J146" s="169">
        <f t="shared" si="10"/>
        <v>0</v>
      </c>
    </row>
    <row r="147" spans="1:10" ht="15.75" customHeight="1">
      <c r="A147" s="31"/>
      <c r="B147" s="171" t="s">
        <v>147</v>
      </c>
      <c r="C147" s="166" t="s">
        <v>21</v>
      </c>
      <c r="D147" s="166"/>
      <c r="E147" s="167"/>
      <c r="F147" s="168"/>
      <c r="G147" s="169">
        <f t="shared" si="9"/>
        <v>0</v>
      </c>
      <c r="H147" s="168"/>
      <c r="I147" s="170"/>
      <c r="J147" s="169">
        <f t="shared" si="10"/>
        <v>0</v>
      </c>
    </row>
    <row r="148" spans="1:10" ht="15.75" customHeight="1">
      <c r="A148" s="31"/>
      <c r="B148" s="171" t="s">
        <v>23</v>
      </c>
      <c r="C148" s="166" t="s">
        <v>122</v>
      </c>
      <c r="D148" s="166"/>
      <c r="E148" s="167"/>
      <c r="F148" s="168"/>
      <c r="G148" s="169">
        <f t="shared" si="9"/>
        <v>0</v>
      </c>
      <c r="H148" s="168"/>
      <c r="I148" s="170"/>
      <c r="J148" s="169">
        <f t="shared" si="10"/>
        <v>0</v>
      </c>
    </row>
    <row r="149" spans="1:10" ht="15.75" customHeight="1">
      <c r="A149" s="31"/>
      <c r="B149" s="171" t="s">
        <v>148</v>
      </c>
      <c r="C149" s="166" t="s">
        <v>21</v>
      </c>
      <c r="D149" s="166"/>
      <c r="E149" s="167"/>
      <c r="F149" s="168"/>
      <c r="G149" s="169">
        <f t="shared" si="9"/>
        <v>0</v>
      </c>
      <c r="H149" s="168"/>
      <c r="I149" s="170"/>
      <c r="J149" s="169">
        <f t="shared" si="10"/>
        <v>0</v>
      </c>
    </row>
    <row r="150" spans="1:10" ht="15.75" customHeight="1">
      <c r="A150" s="31"/>
      <c r="B150" s="171"/>
      <c r="C150" s="166"/>
      <c r="D150" s="166"/>
      <c r="E150" s="167"/>
      <c r="F150" s="168"/>
      <c r="G150" s="169">
        <f t="shared" si="9"/>
        <v>0</v>
      </c>
      <c r="H150" s="168"/>
      <c r="I150" s="170"/>
      <c r="J150" s="169">
        <f t="shared" si="10"/>
        <v>0</v>
      </c>
    </row>
    <row r="151" spans="1:10" ht="15.75" customHeight="1">
      <c r="A151" s="31"/>
      <c r="B151" s="171"/>
      <c r="C151" s="166"/>
      <c r="D151" s="166"/>
      <c r="E151" s="167"/>
      <c r="F151" s="168"/>
      <c r="G151" s="169">
        <f t="shared" si="9"/>
        <v>0</v>
      </c>
      <c r="H151" s="168"/>
      <c r="I151" s="170"/>
      <c r="J151" s="169">
        <f t="shared" si="10"/>
        <v>0</v>
      </c>
    </row>
    <row r="152" spans="1:10" ht="15.75" customHeight="1">
      <c r="A152" s="172"/>
      <c r="B152" s="173" t="s">
        <v>149</v>
      </c>
      <c r="C152" s="164"/>
      <c r="D152" s="164"/>
      <c r="E152" s="164"/>
      <c r="F152" s="165"/>
      <c r="G152" s="169">
        <f t="shared" si="9"/>
        <v>0</v>
      </c>
      <c r="H152" s="168"/>
      <c r="I152" s="170"/>
      <c r="J152" s="169">
        <f t="shared" si="10"/>
        <v>0</v>
      </c>
    </row>
    <row r="153" spans="1:10" ht="15.75" customHeight="1">
      <c r="A153" s="174"/>
      <c r="B153" s="203" t="s">
        <v>150</v>
      </c>
      <c r="C153" s="195" t="s">
        <v>151</v>
      </c>
      <c r="D153" s="177"/>
      <c r="E153" s="177"/>
      <c r="F153" s="178"/>
      <c r="G153" s="169">
        <f t="shared" si="9"/>
        <v>0</v>
      </c>
      <c r="H153" s="168"/>
      <c r="I153" s="170"/>
      <c r="J153" s="169">
        <f t="shared" si="10"/>
        <v>0</v>
      </c>
    </row>
    <row r="154" spans="1:10" ht="15.75" customHeight="1">
      <c r="A154" s="174"/>
      <c r="B154" s="181" t="s">
        <v>201</v>
      </c>
      <c r="C154" s="195" t="s">
        <v>151</v>
      </c>
      <c r="D154" s="183"/>
      <c r="E154" s="183"/>
      <c r="F154" s="184"/>
      <c r="G154" s="169">
        <f t="shared" si="9"/>
        <v>0</v>
      </c>
      <c r="H154" s="168"/>
      <c r="I154" s="170">
        <f t="shared" ref="I154:I186" si="11">E154*H154</f>
        <v>0</v>
      </c>
      <c r="J154" s="169">
        <f t="shared" si="10"/>
        <v>0</v>
      </c>
    </row>
    <row r="155" spans="1:10" ht="15.75" customHeight="1">
      <c r="A155" s="174"/>
      <c r="B155" s="181" t="s">
        <v>202</v>
      </c>
      <c r="C155" s="195" t="s">
        <v>122</v>
      </c>
      <c r="D155" s="183"/>
      <c r="E155" s="183"/>
      <c r="F155" s="184"/>
      <c r="G155" s="169">
        <f t="shared" si="9"/>
        <v>0</v>
      </c>
      <c r="H155" s="168"/>
      <c r="I155" s="170">
        <f t="shared" si="11"/>
        <v>0</v>
      </c>
      <c r="J155" s="169">
        <f t="shared" si="10"/>
        <v>0</v>
      </c>
    </row>
    <row r="156" spans="1:10" ht="15.75" customHeight="1">
      <c r="A156" s="174"/>
      <c r="B156" s="181" t="s">
        <v>154</v>
      </c>
      <c r="C156" s="195" t="s">
        <v>151</v>
      </c>
      <c r="D156" s="183"/>
      <c r="E156" s="183"/>
      <c r="F156" s="184"/>
      <c r="G156" s="169">
        <f t="shared" si="9"/>
        <v>0</v>
      </c>
      <c r="H156" s="168"/>
      <c r="I156" s="170">
        <f t="shared" si="11"/>
        <v>0</v>
      </c>
      <c r="J156" s="169">
        <f t="shared" si="10"/>
        <v>0</v>
      </c>
    </row>
    <row r="157" spans="1:10" ht="15.75" customHeight="1">
      <c r="A157" s="187"/>
      <c r="B157" s="175" t="s">
        <v>155</v>
      </c>
      <c r="C157" s="195" t="s">
        <v>21</v>
      </c>
      <c r="D157" s="183"/>
      <c r="E157" s="177"/>
      <c r="F157" s="184"/>
      <c r="G157" s="169">
        <f t="shared" si="9"/>
        <v>0</v>
      </c>
      <c r="H157" s="168"/>
      <c r="I157" s="170">
        <f t="shared" si="11"/>
        <v>0</v>
      </c>
      <c r="J157" s="169">
        <f t="shared" si="10"/>
        <v>0</v>
      </c>
    </row>
    <row r="158" spans="1:10" ht="15.75" customHeight="1">
      <c r="A158" s="174"/>
      <c r="B158" s="181" t="s">
        <v>156</v>
      </c>
      <c r="C158" s="182" t="s">
        <v>21</v>
      </c>
      <c r="D158" s="182"/>
      <c r="E158" s="183"/>
      <c r="F158" s="184"/>
      <c r="G158" s="169">
        <f t="shared" si="9"/>
        <v>0</v>
      </c>
      <c r="H158" s="168"/>
      <c r="I158" s="170">
        <f t="shared" si="11"/>
        <v>0</v>
      </c>
      <c r="J158" s="169">
        <f t="shared" si="10"/>
        <v>0</v>
      </c>
    </row>
    <row r="159" spans="1:10" ht="15.75" customHeight="1">
      <c r="A159" s="174"/>
      <c r="B159" s="181" t="s">
        <v>157</v>
      </c>
      <c r="C159" s="182" t="s">
        <v>21</v>
      </c>
      <c r="D159" s="183"/>
      <c r="E159" s="183"/>
      <c r="F159" s="184"/>
      <c r="G159" s="169">
        <f t="shared" si="9"/>
        <v>0</v>
      </c>
      <c r="H159" s="168"/>
      <c r="I159" s="170">
        <f t="shared" si="11"/>
        <v>0</v>
      </c>
      <c r="J159" s="169">
        <f t="shared" si="10"/>
        <v>0</v>
      </c>
    </row>
    <row r="160" spans="1:10" ht="15.75" customHeight="1">
      <c r="A160" s="174"/>
      <c r="B160" s="175" t="s">
        <v>158</v>
      </c>
      <c r="C160" s="195" t="s">
        <v>21</v>
      </c>
      <c r="D160" s="183"/>
      <c r="E160" s="183"/>
      <c r="F160" s="184"/>
      <c r="G160" s="169">
        <f t="shared" si="9"/>
        <v>0</v>
      </c>
      <c r="H160" s="168"/>
      <c r="I160" s="170">
        <f t="shared" si="11"/>
        <v>0</v>
      </c>
      <c r="J160" s="169">
        <f t="shared" si="10"/>
        <v>0</v>
      </c>
    </row>
    <row r="161" spans="1:10" ht="15.75" customHeight="1">
      <c r="A161" s="174"/>
      <c r="B161" s="181" t="s">
        <v>159</v>
      </c>
      <c r="C161" s="182" t="s">
        <v>21</v>
      </c>
      <c r="D161" s="183"/>
      <c r="E161" s="183"/>
      <c r="F161" s="184"/>
      <c r="G161" s="169">
        <f t="shared" si="9"/>
        <v>0</v>
      </c>
      <c r="H161" s="168"/>
      <c r="I161" s="170">
        <f t="shared" si="11"/>
        <v>0</v>
      </c>
      <c r="J161" s="169">
        <f t="shared" si="10"/>
        <v>0</v>
      </c>
    </row>
    <row r="162" spans="1:10" ht="15.75" customHeight="1">
      <c r="A162" s="174"/>
      <c r="B162" s="175" t="s">
        <v>160</v>
      </c>
      <c r="C162" s="176" t="s">
        <v>21</v>
      </c>
      <c r="D162" s="177"/>
      <c r="E162" s="177"/>
      <c r="F162" s="178"/>
      <c r="G162" s="169">
        <f t="shared" si="9"/>
        <v>0</v>
      </c>
      <c r="H162" s="168"/>
      <c r="I162" s="170">
        <f t="shared" si="11"/>
        <v>0</v>
      </c>
      <c r="J162" s="169">
        <f t="shared" si="10"/>
        <v>0</v>
      </c>
    </row>
    <row r="163" spans="1:10" ht="15.75" customHeight="1">
      <c r="A163" s="174"/>
      <c r="B163" s="181" t="s">
        <v>161</v>
      </c>
      <c r="C163" s="182" t="s">
        <v>21</v>
      </c>
      <c r="D163" s="183"/>
      <c r="E163" s="183"/>
      <c r="F163" s="184"/>
      <c r="G163" s="169">
        <f t="shared" si="9"/>
        <v>0</v>
      </c>
      <c r="H163" s="168"/>
      <c r="I163" s="170">
        <f t="shared" si="11"/>
        <v>0</v>
      </c>
      <c r="J163" s="169">
        <f t="shared" si="10"/>
        <v>0</v>
      </c>
    </row>
    <row r="164" spans="1:10" ht="15.75" customHeight="1">
      <c r="A164" s="174"/>
      <c r="B164" s="181" t="s">
        <v>157</v>
      </c>
      <c r="C164" s="182" t="s">
        <v>21</v>
      </c>
      <c r="D164" s="183"/>
      <c r="E164" s="183"/>
      <c r="F164" s="184"/>
      <c r="G164" s="169">
        <f t="shared" si="9"/>
        <v>0</v>
      </c>
      <c r="H164" s="168"/>
      <c r="I164" s="170">
        <f t="shared" si="11"/>
        <v>0</v>
      </c>
      <c r="J164" s="169">
        <f t="shared" si="10"/>
        <v>0</v>
      </c>
    </row>
    <row r="165" spans="1:10" ht="15.75" customHeight="1">
      <c r="A165" s="187"/>
      <c r="B165" s="181"/>
      <c r="C165" s="182"/>
      <c r="D165" s="183"/>
      <c r="E165" s="183"/>
      <c r="F165" s="184"/>
      <c r="G165" s="169">
        <f t="shared" si="9"/>
        <v>0</v>
      </c>
      <c r="H165" s="168"/>
      <c r="I165" s="170">
        <f t="shared" si="11"/>
        <v>0</v>
      </c>
      <c r="J165" s="169">
        <f t="shared" si="10"/>
        <v>0</v>
      </c>
    </row>
    <row r="166" spans="1:10" ht="15.75" customHeight="1">
      <c r="A166" s="174"/>
      <c r="B166" s="173" t="s">
        <v>162</v>
      </c>
      <c r="C166" s="182"/>
      <c r="D166" s="182"/>
      <c r="E166" s="183"/>
      <c r="F166" s="184"/>
      <c r="G166" s="169">
        <f t="shared" si="9"/>
        <v>0</v>
      </c>
      <c r="H166" s="168"/>
      <c r="I166" s="170">
        <f t="shared" si="11"/>
        <v>0</v>
      </c>
      <c r="J166" s="169">
        <f t="shared" si="10"/>
        <v>0</v>
      </c>
    </row>
    <row r="167" spans="1:10" ht="15.75" customHeight="1">
      <c r="A167" s="174"/>
      <c r="B167" s="175" t="s">
        <v>163</v>
      </c>
      <c r="C167" s="195" t="s">
        <v>21</v>
      </c>
      <c r="D167" s="183"/>
      <c r="E167" s="183"/>
      <c r="F167" s="184"/>
      <c r="G167" s="169">
        <f t="shared" si="9"/>
        <v>0</v>
      </c>
      <c r="H167" s="168"/>
      <c r="I167" s="170">
        <f t="shared" si="11"/>
        <v>0</v>
      </c>
      <c r="J167" s="169">
        <f t="shared" si="10"/>
        <v>0</v>
      </c>
    </row>
    <row r="168" spans="1:10" ht="15.75" customHeight="1">
      <c r="A168" s="174"/>
      <c r="B168" s="181" t="s">
        <v>164</v>
      </c>
      <c r="C168" s="176" t="s">
        <v>21</v>
      </c>
      <c r="D168" s="177"/>
      <c r="E168" s="183"/>
      <c r="F168" s="178"/>
      <c r="G168" s="169">
        <f t="shared" si="9"/>
        <v>0</v>
      </c>
      <c r="H168" s="168"/>
      <c r="I168" s="170">
        <f t="shared" si="11"/>
        <v>0</v>
      </c>
      <c r="J168" s="169">
        <f t="shared" si="10"/>
        <v>0</v>
      </c>
    </row>
    <row r="169" spans="1:10" ht="15.75" customHeight="1">
      <c r="A169" s="174"/>
      <c r="B169" s="181" t="s">
        <v>165</v>
      </c>
      <c r="C169" s="176" t="s">
        <v>166</v>
      </c>
      <c r="D169" s="177"/>
      <c r="E169" s="183"/>
      <c r="F169" s="178"/>
      <c r="G169" s="169">
        <f t="shared" si="9"/>
        <v>0</v>
      </c>
      <c r="H169" s="168"/>
      <c r="I169" s="170">
        <f t="shared" si="11"/>
        <v>0</v>
      </c>
      <c r="J169" s="169">
        <f t="shared" si="10"/>
        <v>0</v>
      </c>
    </row>
    <row r="170" spans="1:10" ht="15.75" customHeight="1">
      <c r="A170" s="174"/>
      <c r="B170" s="181" t="s">
        <v>167</v>
      </c>
      <c r="C170" s="176" t="s">
        <v>21</v>
      </c>
      <c r="D170" s="177"/>
      <c r="E170" s="183"/>
      <c r="F170" s="178"/>
      <c r="G170" s="169">
        <f t="shared" si="9"/>
        <v>0</v>
      </c>
      <c r="H170" s="168"/>
      <c r="I170" s="170">
        <f t="shared" si="11"/>
        <v>0</v>
      </c>
      <c r="J170" s="169">
        <f t="shared" si="10"/>
        <v>0</v>
      </c>
    </row>
    <row r="171" spans="1:10" ht="15.75" customHeight="1">
      <c r="A171" s="174"/>
      <c r="B171" s="175" t="s">
        <v>168</v>
      </c>
      <c r="C171" s="195" t="s">
        <v>122</v>
      </c>
      <c r="D171" s="177"/>
      <c r="E171" s="177"/>
      <c r="F171" s="184"/>
      <c r="G171" s="169">
        <f t="shared" si="9"/>
        <v>0</v>
      </c>
      <c r="H171" s="168"/>
      <c r="I171" s="170">
        <f t="shared" si="11"/>
        <v>0</v>
      </c>
      <c r="J171" s="169">
        <f t="shared" si="10"/>
        <v>0</v>
      </c>
    </row>
    <row r="172" spans="1:10" ht="15.75" customHeight="1">
      <c r="A172" s="174"/>
      <c r="B172" s="181" t="s">
        <v>203</v>
      </c>
      <c r="C172" s="182" t="s">
        <v>122</v>
      </c>
      <c r="D172" s="183"/>
      <c r="E172" s="183"/>
      <c r="F172" s="184"/>
      <c r="G172" s="169">
        <f t="shared" si="9"/>
        <v>0</v>
      </c>
      <c r="H172" s="168"/>
      <c r="I172" s="170">
        <f t="shared" si="11"/>
        <v>0</v>
      </c>
      <c r="J172" s="169">
        <f t="shared" si="10"/>
        <v>0</v>
      </c>
    </row>
    <row r="173" spans="1:10" ht="15.75" customHeight="1">
      <c r="A173" s="187"/>
      <c r="B173" s="181" t="s">
        <v>170</v>
      </c>
      <c r="C173" s="182" t="s">
        <v>21</v>
      </c>
      <c r="D173" s="183"/>
      <c r="E173" s="183"/>
      <c r="F173" s="184"/>
      <c r="G173" s="169">
        <f t="shared" si="9"/>
        <v>0</v>
      </c>
      <c r="H173" s="168"/>
      <c r="I173" s="170">
        <f t="shared" si="11"/>
        <v>0</v>
      </c>
      <c r="J173" s="169">
        <f t="shared" si="10"/>
        <v>0</v>
      </c>
    </row>
    <row r="174" spans="1:10" ht="15.75" customHeight="1">
      <c r="A174" s="174"/>
      <c r="B174" s="181" t="s">
        <v>204</v>
      </c>
      <c r="C174" s="182" t="s">
        <v>21</v>
      </c>
      <c r="D174" s="182"/>
      <c r="E174" s="183"/>
      <c r="F174" s="184"/>
      <c r="G174" s="169">
        <f t="shared" si="9"/>
        <v>0</v>
      </c>
      <c r="H174" s="168"/>
      <c r="I174" s="170">
        <f t="shared" si="11"/>
        <v>0</v>
      </c>
      <c r="J174" s="169">
        <f t="shared" si="10"/>
        <v>0</v>
      </c>
    </row>
    <row r="175" spans="1:10" ht="15.75" customHeight="1">
      <c r="A175" s="174"/>
      <c r="B175" s="181" t="s">
        <v>205</v>
      </c>
      <c r="C175" s="182" t="s">
        <v>21</v>
      </c>
      <c r="D175" s="183"/>
      <c r="E175" s="183"/>
      <c r="F175" s="184"/>
      <c r="G175" s="169">
        <f t="shared" si="9"/>
        <v>0</v>
      </c>
      <c r="H175" s="168"/>
      <c r="I175" s="170">
        <f t="shared" si="11"/>
        <v>0</v>
      </c>
      <c r="J175" s="169">
        <f t="shared" si="10"/>
        <v>0</v>
      </c>
    </row>
    <row r="176" spans="1:10" ht="15.75" customHeight="1">
      <c r="A176" s="174"/>
      <c r="B176" s="181" t="s">
        <v>206</v>
      </c>
      <c r="C176" s="182" t="s">
        <v>122</v>
      </c>
      <c r="D176" s="183"/>
      <c r="E176" s="183"/>
      <c r="F176" s="184"/>
      <c r="G176" s="169">
        <f t="shared" si="9"/>
        <v>0</v>
      </c>
      <c r="H176" s="168"/>
      <c r="I176" s="170">
        <f t="shared" si="11"/>
        <v>0</v>
      </c>
      <c r="J176" s="169">
        <f t="shared" si="10"/>
        <v>0</v>
      </c>
    </row>
    <row r="177" spans="1:10" ht="15.75" customHeight="1">
      <c r="A177" s="204"/>
      <c r="B177" s="205" t="s">
        <v>207</v>
      </c>
      <c r="C177" s="206" t="s">
        <v>122</v>
      </c>
      <c r="D177" s="204"/>
      <c r="E177" s="206"/>
      <c r="F177" s="204"/>
      <c r="G177" s="169">
        <f t="shared" si="9"/>
        <v>0</v>
      </c>
      <c r="H177" s="168"/>
      <c r="I177" s="170">
        <f t="shared" si="11"/>
        <v>0</v>
      </c>
      <c r="J177" s="169">
        <f t="shared" si="10"/>
        <v>0</v>
      </c>
    </row>
    <row r="178" spans="1:10" ht="15.75" customHeight="1">
      <c r="A178" s="204"/>
      <c r="B178" s="205" t="s">
        <v>208</v>
      </c>
      <c r="C178" s="206" t="s">
        <v>21</v>
      </c>
      <c r="D178" s="204"/>
      <c r="E178" s="206"/>
      <c r="F178" s="204"/>
      <c r="G178" s="169">
        <f t="shared" si="9"/>
        <v>0</v>
      </c>
      <c r="H178" s="168"/>
      <c r="I178" s="170">
        <f t="shared" si="11"/>
        <v>0</v>
      </c>
      <c r="J178" s="169">
        <f t="shared" si="10"/>
        <v>0</v>
      </c>
    </row>
    <row r="179" spans="1:10" ht="15.75" customHeight="1">
      <c r="B179" s="199" t="s">
        <v>176</v>
      </c>
      <c r="C179" s="166" t="s">
        <v>21</v>
      </c>
      <c r="D179" s="166"/>
      <c r="E179" s="167"/>
      <c r="F179" s="204"/>
      <c r="G179" s="169">
        <f t="shared" si="9"/>
        <v>0</v>
      </c>
      <c r="H179" s="168"/>
      <c r="I179" s="170">
        <f t="shared" si="11"/>
        <v>0</v>
      </c>
      <c r="J179" s="169">
        <f t="shared" si="10"/>
        <v>0</v>
      </c>
    </row>
    <row r="180" spans="1:10" ht="15.75" customHeight="1">
      <c r="B180" s="205" t="s">
        <v>177</v>
      </c>
      <c r="C180" s="207" t="s">
        <v>21</v>
      </c>
      <c r="D180" s="204"/>
      <c r="E180" s="206"/>
      <c r="F180" s="204"/>
      <c r="G180" s="169">
        <f t="shared" si="9"/>
        <v>0</v>
      </c>
      <c r="H180" s="168"/>
      <c r="I180" s="170">
        <f t="shared" si="11"/>
        <v>0</v>
      </c>
      <c r="J180" s="169">
        <f t="shared" si="10"/>
        <v>0</v>
      </c>
    </row>
    <row r="181" spans="1:10" ht="15.75" customHeight="1">
      <c r="B181" s="205" t="s">
        <v>178</v>
      </c>
      <c r="C181" s="207" t="s">
        <v>21</v>
      </c>
      <c r="D181" s="204"/>
      <c r="E181" s="206"/>
      <c r="F181" s="204"/>
      <c r="G181" s="169">
        <f t="shared" si="9"/>
        <v>0</v>
      </c>
      <c r="H181" s="168"/>
      <c r="I181" s="170">
        <f t="shared" si="11"/>
        <v>0</v>
      </c>
      <c r="J181" s="169">
        <f t="shared" si="10"/>
        <v>0</v>
      </c>
    </row>
    <row r="182" spans="1:10" ht="15.75" customHeight="1">
      <c r="B182" s="205" t="s">
        <v>179</v>
      </c>
      <c r="C182" s="207" t="s">
        <v>21</v>
      </c>
      <c r="D182" s="204"/>
      <c r="E182" s="206"/>
      <c r="F182" s="204"/>
      <c r="G182" s="169">
        <f t="shared" si="9"/>
        <v>0</v>
      </c>
      <c r="H182" s="168"/>
      <c r="I182" s="170">
        <f t="shared" si="11"/>
        <v>0</v>
      </c>
      <c r="J182" s="169">
        <f t="shared" si="10"/>
        <v>0</v>
      </c>
    </row>
    <row r="183" spans="1:10" ht="15.75" customHeight="1">
      <c r="B183" s="205" t="s">
        <v>180</v>
      </c>
      <c r="C183" s="207" t="s">
        <v>21</v>
      </c>
      <c r="D183" s="204"/>
      <c r="E183" s="206"/>
      <c r="F183" s="204"/>
      <c r="G183" s="169">
        <f t="shared" si="9"/>
        <v>0</v>
      </c>
      <c r="H183" s="168"/>
      <c r="I183" s="170">
        <f t="shared" si="11"/>
        <v>0</v>
      </c>
      <c r="J183" s="169">
        <f t="shared" si="10"/>
        <v>0</v>
      </c>
    </row>
    <row r="184" spans="1:10" ht="15.75" customHeight="1">
      <c r="B184" s="205" t="s">
        <v>181</v>
      </c>
      <c r="C184" s="207" t="s">
        <v>21</v>
      </c>
      <c r="D184" s="204"/>
      <c r="E184" s="206"/>
      <c r="F184" s="204"/>
      <c r="G184" s="169">
        <f t="shared" si="9"/>
        <v>0</v>
      </c>
      <c r="H184" s="168"/>
      <c r="I184" s="170">
        <f t="shared" si="11"/>
        <v>0</v>
      </c>
      <c r="J184" s="169">
        <f t="shared" si="10"/>
        <v>0</v>
      </c>
    </row>
    <row r="185" spans="1:10" ht="15.75" customHeight="1">
      <c r="B185" s="205" t="s">
        <v>209</v>
      </c>
      <c r="C185" s="204"/>
      <c r="D185" s="204"/>
      <c r="E185" s="206"/>
      <c r="F185" s="204"/>
      <c r="G185" s="169">
        <f t="shared" si="9"/>
        <v>0</v>
      </c>
      <c r="H185" s="168"/>
      <c r="I185" s="170">
        <f t="shared" si="11"/>
        <v>0</v>
      </c>
      <c r="J185" s="169">
        <f t="shared" si="10"/>
        <v>0</v>
      </c>
    </row>
    <row r="186" spans="1:10" ht="15.75" customHeight="1">
      <c r="B186" s="208"/>
      <c r="C186" s="208"/>
      <c r="D186" s="208"/>
      <c r="E186" s="208"/>
      <c r="F186" s="208"/>
      <c r="G186" s="209">
        <f t="shared" si="9"/>
        <v>0</v>
      </c>
      <c r="H186" s="210"/>
      <c r="I186" s="211">
        <f t="shared" si="11"/>
        <v>0</v>
      </c>
      <c r="J186" s="209">
        <f t="shared" si="10"/>
        <v>0</v>
      </c>
    </row>
    <row r="187" spans="1:10" ht="15.75" customHeight="1">
      <c r="A187" s="240" t="s">
        <v>129</v>
      </c>
      <c r="B187" s="241"/>
      <c r="C187" s="241"/>
      <c r="D187" s="241"/>
      <c r="E187" s="241"/>
      <c r="F187" s="241"/>
      <c r="G187" s="241"/>
      <c r="H187" s="241"/>
      <c r="I187" s="241"/>
      <c r="J187" s="235"/>
    </row>
    <row r="188" spans="1:10" ht="15.75" customHeight="1">
      <c r="A188" s="166"/>
      <c r="B188" s="166" t="s">
        <v>12</v>
      </c>
      <c r="C188" s="166"/>
      <c r="D188" s="166"/>
      <c r="E188" s="167"/>
      <c r="F188" s="168"/>
      <c r="G188" s="169">
        <f>E188*F188</f>
        <v>0</v>
      </c>
      <c r="H188" s="168"/>
      <c r="I188" s="170"/>
      <c r="J188" s="169">
        <f>G188+I188</f>
        <v>0</v>
      </c>
    </row>
    <row r="189" spans="1:10" ht="15.75" customHeight="1">
      <c r="A189" s="31"/>
      <c r="B189" s="166"/>
      <c r="C189" s="166"/>
      <c r="D189" s="166"/>
      <c r="E189" s="167"/>
      <c r="F189" s="168"/>
      <c r="G189" s="169"/>
      <c r="H189" s="168"/>
      <c r="I189" s="170"/>
      <c r="J189" s="169"/>
    </row>
    <row r="190" spans="1:10" ht="15.75" customHeight="1">
      <c r="A190" s="31"/>
      <c r="B190" s="171" t="s">
        <v>145</v>
      </c>
      <c r="C190" s="166" t="s">
        <v>21</v>
      </c>
      <c r="D190" s="166"/>
      <c r="E190" s="167"/>
      <c r="F190" s="168"/>
      <c r="G190" s="169">
        <f t="shared" ref="G190:G231" si="12">E190*F190</f>
        <v>0</v>
      </c>
      <c r="H190" s="168"/>
      <c r="I190" s="170"/>
      <c r="J190" s="169">
        <f t="shared" ref="J190:J231" si="13">G190+I190</f>
        <v>0</v>
      </c>
    </row>
    <row r="191" spans="1:10" ht="15.75" customHeight="1">
      <c r="A191" s="31"/>
      <c r="B191" s="171" t="s">
        <v>146</v>
      </c>
      <c r="C191" s="166" t="s">
        <v>21</v>
      </c>
      <c r="D191" s="166"/>
      <c r="E191" s="167"/>
      <c r="F191" s="168"/>
      <c r="G191" s="169">
        <f t="shared" si="12"/>
        <v>0</v>
      </c>
      <c r="H191" s="168"/>
      <c r="I191" s="170"/>
      <c r="J191" s="169">
        <f t="shared" si="13"/>
        <v>0</v>
      </c>
    </row>
    <row r="192" spans="1:10" ht="15.75" customHeight="1">
      <c r="A192" s="31"/>
      <c r="B192" s="171" t="s">
        <v>147</v>
      </c>
      <c r="C192" s="166" t="s">
        <v>21</v>
      </c>
      <c r="D192" s="166"/>
      <c r="E192" s="167"/>
      <c r="F192" s="168"/>
      <c r="G192" s="169">
        <f t="shared" si="12"/>
        <v>0</v>
      </c>
      <c r="H192" s="168"/>
      <c r="I192" s="170"/>
      <c r="J192" s="169">
        <f t="shared" si="13"/>
        <v>0</v>
      </c>
    </row>
    <row r="193" spans="1:10" ht="15.75" customHeight="1">
      <c r="A193" s="31"/>
      <c r="B193" s="171" t="s">
        <v>23</v>
      </c>
      <c r="C193" s="166" t="s">
        <v>122</v>
      </c>
      <c r="D193" s="166"/>
      <c r="E193" s="167"/>
      <c r="F193" s="168"/>
      <c r="G193" s="169">
        <f t="shared" si="12"/>
        <v>0</v>
      </c>
      <c r="H193" s="168"/>
      <c r="I193" s="170"/>
      <c r="J193" s="169">
        <f t="shared" si="13"/>
        <v>0</v>
      </c>
    </row>
    <row r="194" spans="1:10" ht="15.75" customHeight="1">
      <c r="A194" s="31"/>
      <c r="B194" s="171" t="s">
        <v>148</v>
      </c>
      <c r="C194" s="166" t="s">
        <v>21</v>
      </c>
      <c r="D194" s="166"/>
      <c r="E194" s="167"/>
      <c r="F194" s="168"/>
      <c r="G194" s="169">
        <f t="shared" si="12"/>
        <v>0</v>
      </c>
      <c r="H194" s="168"/>
      <c r="I194" s="170"/>
      <c r="J194" s="169">
        <f t="shared" si="13"/>
        <v>0</v>
      </c>
    </row>
    <row r="195" spans="1:10" ht="15.75" customHeight="1">
      <c r="A195" s="31"/>
      <c r="B195" s="171"/>
      <c r="C195" s="166"/>
      <c r="D195" s="166"/>
      <c r="E195" s="167"/>
      <c r="F195" s="168"/>
      <c r="G195" s="169">
        <f t="shared" si="12"/>
        <v>0</v>
      </c>
      <c r="H195" s="168"/>
      <c r="I195" s="170"/>
      <c r="J195" s="169">
        <f t="shared" si="13"/>
        <v>0</v>
      </c>
    </row>
    <row r="196" spans="1:10" ht="15.75" customHeight="1">
      <c r="A196" s="31"/>
      <c r="B196" s="171"/>
      <c r="C196" s="166"/>
      <c r="D196" s="166"/>
      <c r="E196" s="167"/>
      <c r="F196" s="168"/>
      <c r="G196" s="169">
        <f t="shared" si="12"/>
        <v>0</v>
      </c>
      <c r="H196" s="168"/>
      <c r="I196" s="170"/>
      <c r="J196" s="169">
        <f t="shared" si="13"/>
        <v>0</v>
      </c>
    </row>
    <row r="197" spans="1:10" ht="15.75" customHeight="1">
      <c r="A197" s="172"/>
      <c r="B197" s="173" t="s">
        <v>149</v>
      </c>
      <c r="C197" s="164"/>
      <c r="D197" s="164"/>
      <c r="E197" s="164"/>
      <c r="F197" s="165"/>
      <c r="G197" s="169">
        <f t="shared" si="12"/>
        <v>0</v>
      </c>
      <c r="H197" s="168"/>
      <c r="I197" s="170"/>
      <c r="J197" s="169">
        <f t="shared" si="13"/>
        <v>0</v>
      </c>
    </row>
    <row r="198" spans="1:10" ht="15.75" customHeight="1">
      <c r="A198" s="174"/>
      <c r="B198" s="203" t="s">
        <v>150</v>
      </c>
      <c r="C198" s="195" t="s">
        <v>151</v>
      </c>
      <c r="D198" s="177"/>
      <c r="E198" s="177"/>
      <c r="F198" s="178"/>
      <c r="G198" s="169">
        <f t="shared" si="12"/>
        <v>0</v>
      </c>
      <c r="H198" s="168"/>
      <c r="I198" s="170"/>
      <c r="J198" s="169">
        <f t="shared" si="13"/>
        <v>0</v>
      </c>
    </row>
    <row r="199" spans="1:10" ht="15.75" customHeight="1">
      <c r="A199" s="174"/>
      <c r="B199" s="181" t="s">
        <v>210</v>
      </c>
      <c r="C199" s="195" t="s">
        <v>151</v>
      </c>
      <c r="D199" s="183"/>
      <c r="E199" s="183"/>
      <c r="F199" s="184"/>
      <c r="G199" s="169">
        <f t="shared" si="12"/>
        <v>0</v>
      </c>
      <c r="H199" s="168"/>
      <c r="I199" s="170">
        <f t="shared" ref="I199:I231" si="14">E199*H199</f>
        <v>0</v>
      </c>
      <c r="J199" s="169">
        <f t="shared" si="13"/>
        <v>0</v>
      </c>
    </row>
    <row r="200" spans="1:10" ht="15.75" customHeight="1">
      <c r="A200" s="174"/>
      <c r="B200" s="181" t="s">
        <v>211</v>
      </c>
      <c r="C200" s="195" t="s">
        <v>122</v>
      </c>
      <c r="D200" s="183"/>
      <c r="E200" s="183"/>
      <c r="F200" s="184"/>
      <c r="G200" s="169">
        <f t="shared" si="12"/>
        <v>0</v>
      </c>
      <c r="H200" s="168"/>
      <c r="I200" s="170">
        <f t="shared" si="14"/>
        <v>0</v>
      </c>
      <c r="J200" s="169">
        <f t="shared" si="13"/>
        <v>0</v>
      </c>
    </row>
    <row r="201" spans="1:10" ht="15.75" customHeight="1">
      <c r="A201" s="174"/>
      <c r="B201" s="181" t="s">
        <v>154</v>
      </c>
      <c r="C201" s="195" t="s">
        <v>151</v>
      </c>
      <c r="D201" s="183"/>
      <c r="E201" s="183"/>
      <c r="F201" s="184"/>
      <c r="G201" s="169">
        <f t="shared" si="12"/>
        <v>0</v>
      </c>
      <c r="H201" s="168"/>
      <c r="I201" s="170">
        <f t="shared" si="14"/>
        <v>0</v>
      </c>
      <c r="J201" s="169">
        <f t="shared" si="13"/>
        <v>0</v>
      </c>
    </row>
    <row r="202" spans="1:10" ht="15.75" customHeight="1">
      <c r="A202" s="187"/>
      <c r="B202" s="175" t="s">
        <v>155</v>
      </c>
      <c r="C202" s="195" t="s">
        <v>21</v>
      </c>
      <c r="D202" s="183"/>
      <c r="E202" s="177"/>
      <c r="F202" s="184"/>
      <c r="G202" s="169">
        <f t="shared" si="12"/>
        <v>0</v>
      </c>
      <c r="H202" s="168"/>
      <c r="I202" s="170">
        <f t="shared" si="14"/>
        <v>0</v>
      </c>
      <c r="J202" s="169">
        <f t="shared" si="13"/>
        <v>0</v>
      </c>
    </row>
    <row r="203" spans="1:10" ht="15.75" customHeight="1">
      <c r="A203" s="174"/>
      <c r="B203" s="181" t="s">
        <v>156</v>
      </c>
      <c r="C203" s="182" t="s">
        <v>21</v>
      </c>
      <c r="D203" s="182"/>
      <c r="E203" s="183"/>
      <c r="F203" s="184"/>
      <c r="G203" s="169">
        <f t="shared" si="12"/>
        <v>0</v>
      </c>
      <c r="H203" s="168"/>
      <c r="I203" s="170">
        <f t="shared" si="14"/>
        <v>0</v>
      </c>
      <c r="J203" s="169">
        <f t="shared" si="13"/>
        <v>0</v>
      </c>
    </row>
    <row r="204" spans="1:10" ht="15.75" customHeight="1">
      <c r="A204" s="174"/>
      <c r="B204" s="181" t="s">
        <v>157</v>
      </c>
      <c r="C204" s="182" t="s">
        <v>21</v>
      </c>
      <c r="D204" s="183"/>
      <c r="E204" s="183"/>
      <c r="F204" s="184"/>
      <c r="G204" s="169">
        <f t="shared" si="12"/>
        <v>0</v>
      </c>
      <c r="H204" s="168"/>
      <c r="I204" s="170">
        <f t="shared" si="14"/>
        <v>0</v>
      </c>
      <c r="J204" s="169">
        <f t="shared" si="13"/>
        <v>0</v>
      </c>
    </row>
    <row r="205" spans="1:10" ht="15.75" customHeight="1">
      <c r="A205" s="174"/>
      <c r="B205" s="175" t="s">
        <v>158</v>
      </c>
      <c r="C205" s="195" t="s">
        <v>21</v>
      </c>
      <c r="D205" s="183"/>
      <c r="E205" s="183"/>
      <c r="F205" s="184"/>
      <c r="G205" s="169">
        <f t="shared" si="12"/>
        <v>0</v>
      </c>
      <c r="H205" s="168"/>
      <c r="I205" s="170">
        <f t="shared" si="14"/>
        <v>0</v>
      </c>
      <c r="J205" s="169">
        <f t="shared" si="13"/>
        <v>0</v>
      </c>
    </row>
    <row r="206" spans="1:10" ht="15.75" customHeight="1">
      <c r="A206" s="174"/>
      <c r="B206" s="181" t="s">
        <v>159</v>
      </c>
      <c r="C206" s="182" t="s">
        <v>21</v>
      </c>
      <c r="D206" s="183"/>
      <c r="E206" s="183"/>
      <c r="F206" s="184"/>
      <c r="G206" s="169">
        <f t="shared" si="12"/>
        <v>0</v>
      </c>
      <c r="H206" s="168"/>
      <c r="I206" s="170">
        <f t="shared" si="14"/>
        <v>0</v>
      </c>
      <c r="J206" s="169">
        <f t="shared" si="13"/>
        <v>0</v>
      </c>
    </row>
    <row r="207" spans="1:10" ht="15.75" customHeight="1">
      <c r="A207" s="174"/>
      <c r="B207" s="175" t="s">
        <v>160</v>
      </c>
      <c r="C207" s="176" t="s">
        <v>21</v>
      </c>
      <c r="D207" s="177"/>
      <c r="E207" s="177"/>
      <c r="F207" s="178"/>
      <c r="G207" s="169">
        <f t="shared" si="12"/>
        <v>0</v>
      </c>
      <c r="H207" s="168"/>
      <c r="I207" s="170">
        <f t="shared" si="14"/>
        <v>0</v>
      </c>
      <c r="J207" s="169">
        <f t="shared" si="13"/>
        <v>0</v>
      </c>
    </row>
    <row r="208" spans="1:10" ht="15.75" customHeight="1">
      <c r="A208" s="174"/>
      <c r="B208" s="181" t="s">
        <v>161</v>
      </c>
      <c r="C208" s="182" t="s">
        <v>21</v>
      </c>
      <c r="D208" s="183"/>
      <c r="E208" s="183"/>
      <c r="F208" s="184"/>
      <c r="G208" s="169">
        <f t="shared" si="12"/>
        <v>0</v>
      </c>
      <c r="H208" s="168"/>
      <c r="I208" s="170">
        <f t="shared" si="14"/>
        <v>0</v>
      </c>
      <c r="J208" s="169">
        <f t="shared" si="13"/>
        <v>0</v>
      </c>
    </row>
    <row r="209" spans="1:10" ht="15.75" customHeight="1">
      <c r="A209" s="174"/>
      <c r="B209" s="181" t="s">
        <v>157</v>
      </c>
      <c r="C209" s="182" t="s">
        <v>21</v>
      </c>
      <c r="D209" s="183"/>
      <c r="E209" s="183"/>
      <c r="F209" s="184"/>
      <c r="G209" s="169">
        <f t="shared" si="12"/>
        <v>0</v>
      </c>
      <c r="H209" s="168"/>
      <c r="I209" s="170">
        <f t="shared" si="14"/>
        <v>0</v>
      </c>
      <c r="J209" s="169">
        <f t="shared" si="13"/>
        <v>0</v>
      </c>
    </row>
    <row r="210" spans="1:10" ht="15.75" customHeight="1">
      <c r="A210" s="187"/>
      <c r="B210" s="181"/>
      <c r="C210" s="182"/>
      <c r="D210" s="183"/>
      <c r="E210" s="183"/>
      <c r="F210" s="184"/>
      <c r="G210" s="169">
        <f t="shared" si="12"/>
        <v>0</v>
      </c>
      <c r="H210" s="168"/>
      <c r="I210" s="170">
        <f t="shared" si="14"/>
        <v>0</v>
      </c>
      <c r="J210" s="169">
        <f t="shared" si="13"/>
        <v>0</v>
      </c>
    </row>
    <row r="211" spans="1:10" ht="15.75" customHeight="1">
      <c r="A211" s="174"/>
      <c r="B211" s="173" t="s">
        <v>162</v>
      </c>
      <c r="C211" s="182"/>
      <c r="D211" s="182"/>
      <c r="E211" s="183"/>
      <c r="F211" s="184"/>
      <c r="G211" s="169">
        <f t="shared" si="12"/>
        <v>0</v>
      </c>
      <c r="H211" s="168"/>
      <c r="I211" s="170">
        <f t="shared" si="14"/>
        <v>0</v>
      </c>
      <c r="J211" s="169">
        <f t="shared" si="13"/>
        <v>0</v>
      </c>
    </row>
    <row r="212" spans="1:10" ht="15.75" customHeight="1">
      <c r="A212" s="174"/>
      <c r="B212" s="175" t="s">
        <v>163</v>
      </c>
      <c r="C212" s="195" t="s">
        <v>21</v>
      </c>
      <c r="D212" s="183"/>
      <c r="E212" s="183"/>
      <c r="F212" s="184"/>
      <c r="G212" s="169">
        <f t="shared" si="12"/>
        <v>0</v>
      </c>
      <c r="H212" s="168"/>
      <c r="I212" s="170">
        <f t="shared" si="14"/>
        <v>0</v>
      </c>
      <c r="J212" s="169">
        <f t="shared" si="13"/>
        <v>0</v>
      </c>
    </row>
    <row r="213" spans="1:10" ht="15.75" customHeight="1">
      <c r="A213" s="174"/>
      <c r="B213" s="181" t="s">
        <v>164</v>
      </c>
      <c r="C213" s="176" t="s">
        <v>21</v>
      </c>
      <c r="D213" s="177"/>
      <c r="E213" s="183"/>
      <c r="F213" s="178"/>
      <c r="G213" s="169">
        <f t="shared" si="12"/>
        <v>0</v>
      </c>
      <c r="H213" s="168"/>
      <c r="I213" s="170">
        <f t="shared" si="14"/>
        <v>0</v>
      </c>
      <c r="J213" s="169">
        <f t="shared" si="13"/>
        <v>0</v>
      </c>
    </row>
    <row r="214" spans="1:10" ht="15.75" customHeight="1">
      <c r="A214" s="174"/>
      <c r="B214" s="181" t="s">
        <v>165</v>
      </c>
      <c r="C214" s="176" t="s">
        <v>166</v>
      </c>
      <c r="D214" s="177"/>
      <c r="E214" s="183"/>
      <c r="F214" s="178"/>
      <c r="G214" s="169">
        <f t="shared" si="12"/>
        <v>0</v>
      </c>
      <c r="H214" s="168"/>
      <c r="I214" s="170">
        <f t="shared" si="14"/>
        <v>0</v>
      </c>
      <c r="J214" s="169">
        <f t="shared" si="13"/>
        <v>0</v>
      </c>
    </row>
    <row r="215" spans="1:10" ht="15.75" customHeight="1">
      <c r="A215" s="174"/>
      <c r="B215" s="181" t="s">
        <v>167</v>
      </c>
      <c r="C215" s="176" t="s">
        <v>21</v>
      </c>
      <c r="D215" s="177"/>
      <c r="E215" s="183"/>
      <c r="F215" s="178"/>
      <c r="G215" s="169">
        <f t="shared" si="12"/>
        <v>0</v>
      </c>
      <c r="H215" s="168"/>
      <c r="I215" s="170">
        <f t="shared" si="14"/>
        <v>0</v>
      </c>
      <c r="J215" s="169">
        <f t="shared" si="13"/>
        <v>0</v>
      </c>
    </row>
    <row r="216" spans="1:10" ht="15.75" customHeight="1">
      <c r="A216" s="174"/>
      <c r="B216" s="175" t="s">
        <v>168</v>
      </c>
      <c r="C216" s="195" t="s">
        <v>122</v>
      </c>
      <c r="D216" s="177"/>
      <c r="E216" s="177"/>
      <c r="F216" s="184"/>
      <c r="G216" s="169">
        <f t="shared" si="12"/>
        <v>0</v>
      </c>
      <c r="H216" s="168"/>
      <c r="I216" s="170">
        <f t="shared" si="14"/>
        <v>0</v>
      </c>
      <c r="J216" s="169">
        <f t="shared" si="13"/>
        <v>0</v>
      </c>
    </row>
    <row r="217" spans="1:10" ht="15.75" customHeight="1">
      <c r="A217" s="174"/>
      <c r="B217" s="181" t="s">
        <v>212</v>
      </c>
      <c r="C217" s="182" t="s">
        <v>122</v>
      </c>
      <c r="D217" s="183"/>
      <c r="E217" s="183"/>
      <c r="F217" s="184"/>
      <c r="G217" s="169">
        <f t="shared" si="12"/>
        <v>0</v>
      </c>
      <c r="H217" s="168"/>
      <c r="I217" s="170">
        <f t="shared" si="14"/>
        <v>0</v>
      </c>
      <c r="J217" s="169">
        <f t="shared" si="13"/>
        <v>0</v>
      </c>
    </row>
    <row r="218" spans="1:10" ht="15.75" customHeight="1">
      <c r="A218" s="187"/>
      <c r="B218" s="181" t="s">
        <v>170</v>
      </c>
      <c r="C218" s="182" t="s">
        <v>21</v>
      </c>
      <c r="D218" s="183"/>
      <c r="E218" s="183"/>
      <c r="F218" s="184"/>
      <c r="G218" s="169">
        <f t="shared" si="12"/>
        <v>0</v>
      </c>
      <c r="H218" s="168"/>
      <c r="I218" s="170">
        <f t="shared" si="14"/>
        <v>0</v>
      </c>
      <c r="J218" s="169">
        <f t="shared" si="13"/>
        <v>0</v>
      </c>
    </row>
    <row r="219" spans="1:10" ht="15.75" customHeight="1">
      <c r="A219" s="174"/>
      <c r="B219" s="181" t="s">
        <v>213</v>
      </c>
      <c r="C219" s="182" t="s">
        <v>21</v>
      </c>
      <c r="D219" s="182"/>
      <c r="E219" s="183"/>
      <c r="F219" s="184"/>
      <c r="G219" s="169">
        <f t="shared" si="12"/>
        <v>0</v>
      </c>
      <c r="H219" s="168"/>
      <c r="I219" s="170">
        <f t="shared" si="14"/>
        <v>0</v>
      </c>
      <c r="J219" s="169">
        <f t="shared" si="13"/>
        <v>0</v>
      </c>
    </row>
    <row r="220" spans="1:10" ht="15.75" customHeight="1">
      <c r="A220" s="174"/>
      <c r="B220" s="181" t="s">
        <v>214</v>
      </c>
      <c r="C220" s="182" t="s">
        <v>21</v>
      </c>
      <c r="D220" s="183"/>
      <c r="E220" s="183"/>
      <c r="F220" s="184"/>
      <c r="G220" s="169">
        <f t="shared" si="12"/>
        <v>0</v>
      </c>
      <c r="H220" s="168"/>
      <c r="I220" s="170">
        <f t="shared" si="14"/>
        <v>0</v>
      </c>
      <c r="J220" s="169">
        <f t="shared" si="13"/>
        <v>0</v>
      </c>
    </row>
    <row r="221" spans="1:10" ht="15.75" customHeight="1">
      <c r="A221" s="174"/>
      <c r="B221" s="181" t="s">
        <v>215</v>
      </c>
      <c r="C221" s="182" t="s">
        <v>122</v>
      </c>
      <c r="D221" s="183"/>
      <c r="E221" s="183"/>
      <c r="F221" s="184"/>
      <c r="G221" s="169">
        <f t="shared" si="12"/>
        <v>0</v>
      </c>
      <c r="H221" s="168"/>
      <c r="I221" s="170">
        <f t="shared" si="14"/>
        <v>0</v>
      </c>
      <c r="J221" s="169">
        <f t="shared" si="13"/>
        <v>0</v>
      </c>
    </row>
    <row r="222" spans="1:10" ht="15.75" customHeight="1">
      <c r="A222" s="204"/>
      <c r="B222" s="205" t="s">
        <v>216</v>
      </c>
      <c r="C222" s="206" t="s">
        <v>122</v>
      </c>
      <c r="D222" s="204"/>
      <c r="E222" s="206"/>
      <c r="F222" s="204"/>
      <c r="G222" s="169">
        <f t="shared" si="12"/>
        <v>0</v>
      </c>
      <c r="H222" s="168"/>
      <c r="I222" s="170">
        <f t="shared" si="14"/>
        <v>0</v>
      </c>
      <c r="J222" s="169">
        <f t="shared" si="13"/>
        <v>0</v>
      </c>
    </row>
    <row r="223" spans="1:10" ht="15.75" customHeight="1">
      <c r="A223" s="204"/>
      <c r="B223" s="205" t="s">
        <v>217</v>
      </c>
      <c r="C223" s="206" t="s">
        <v>21</v>
      </c>
      <c r="D223" s="204"/>
      <c r="E223" s="206"/>
      <c r="F223" s="204"/>
      <c r="G223" s="169">
        <f t="shared" si="12"/>
        <v>0</v>
      </c>
      <c r="H223" s="168"/>
      <c r="I223" s="170">
        <f t="shared" si="14"/>
        <v>0</v>
      </c>
      <c r="J223" s="169">
        <f t="shared" si="13"/>
        <v>0</v>
      </c>
    </row>
    <row r="224" spans="1:10" ht="15.75" customHeight="1">
      <c r="B224" s="199" t="s">
        <v>176</v>
      </c>
      <c r="C224" s="166" t="s">
        <v>21</v>
      </c>
      <c r="D224" s="166"/>
      <c r="E224" s="167"/>
      <c r="F224" s="204"/>
      <c r="G224" s="169">
        <f t="shared" si="12"/>
        <v>0</v>
      </c>
      <c r="H224" s="168"/>
      <c r="I224" s="170">
        <f t="shared" si="14"/>
        <v>0</v>
      </c>
      <c r="J224" s="169">
        <f t="shared" si="13"/>
        <v>0</v>
      </c>
    </row>
    <row r="225" spans="1:10" ht="15.75" customHeight="1">
      <c r="B225" s="205" t="s">
        <v>177</v>
      </c>
      <c r="C225" s="207" t="s">
        <v>21</v>
      </c>
      <c r="D225" s="204"/>
      <c r="E225" s="206"/>
      <c r="F225" s="204"/>
      <c r="G225" s="169">
        <f t="shared" si="12"/>
        <v>0</v>
      </c>
      <c r="H225" s="168"/>
      <c r="I225" s="170">
        <f t="shared" si="14"/>
        <v>0</v>
      </c>
      <c r="J225" s="169">
        <f t="shared" si="13"/>
        <v>0</v>
      </c>
    </row>
    <row r="226" spans="1:10" ht="15.75" customHeight="1">
      <c r="B226" s="205" t="s">
        <v>178</v>
      </c>
      <c r="C226" s="207" t="s">
        <v>21</v>
      </c>
      <c r="D226" s="204"/>
      <c r="E226" s="206"/>
      <c r="F226" s="204"/>
      <c r="G226" s="169">
        <f t="shared" si="12"/>
        <v>0</v>
      </c>
      <c r="H226" s="168"/>
      <c r="I226" s="170">
        <f t="shared" si="14"/>
        <v>0</v>
      </c>
      <c r="J226" s="169">
        <f t="shared" si="13"/>
        <v>0</v>
      </c>
    </row>
    <row r="227" spans="1:10" ht="15.75" customHeight="1">
      <c r="B227" s="205" t="s">
        <v>179</v>
      </c>
      <c r="C227" s="207" t="s">
        <v>21</v>
      </c>
      <c r="D227" s="204"/>
      <c r="E227" s="206"/>
      <c r="F227" s="204"/>
      <c r="G227" s="169">
        <f t="shared" si="12"/>
        <v>0</v>
      </c>
      <c r="H227" s="168"/>
      <c r="I227" s="170">
        <f t="shared" si="14"/>
        <v>0</v>
      </c>
      <c r="J227" s="169">
        <f t="shared" si="13"/>
        <v>0</v>
      </c>
    </row>
    <row r="228" spans="1:10" ht="15.75" customHeight="1">
      <c r="B228" s="205" t="s">
        <v>180</v>
      </c>
      <c r="C228" s="207" t="s">
        <v>21</v>
      </c>
      <c r="D228" s="204"/>
      <c r="E228" s="206"/>
      <c r="F228" s="204"/>
      <c r="G228" s="169">
        <f t="shared" si="12"/>
        <v>0</v>
      </c>
      <c r="H228" s="168"/>
      <c r="I228" s="170">
        <f t="shared" si="14"/>
        <v>0</v>
      </c>
      <c r="J228" s="169">
        <f t="shared" si="13"/>
        <v>0</v>
      </c>
    </row>
    <row r="229" spans="1:10" ht="15.75" customHeight="1">
      <c r="B229" s="205" t="s">
        <v>181</v>
      </c>
      <c r="C229" s="207" t="s">
        <v>21</v>
      </c>
      <c r="D229" s="204"/>
      <c r="E229" s="206"/>
      <c r="F229" s="204"/>
      <c r="G229" s="169">
        <f t="shared" si="12"/>
        <v>0</v>
      </c>
      <c r="H229" s="168"/>
      <c r="I229" s="170">
        <f t="shared" si="14"/>
        <v>0</v>
      </c>
      <c r="J229" s="169">
        <f t="shared" si="13"/>
        <v>0</v>
      </c>
    </row>
    <row r="230" spans="1:10" ht="15.75" customHeight="1">
      <c r="B230" s="205" t="s">
        <v>218</v>
      </c>
      <c r="C230" s="204"/>
      <c r="D230" s="204"/>
      <c r="E230" s="206"/>
      <c r="F230" s="204"/>
      <c r="G230" s="169">
        <f t="shared" si="12"/>
        <v>0</v>
      </c>
      <c r="H230" s="168"/>
      <c r="I230" s="170">
        <f t="shared" si="14"/>
        <v>0</v>
      </c>
      <c r="J230" s="169">
        <f t="shared" si="13"/>
        <v>0</v>
      </c>
    </row>
    <row r="231" spans="1:10" ht="15.75" customHeight="1">
      <c r="B231" s="208"/>
      <c r="C231" s="208"/>
      <c r="D231" s="208"/>
      <c r="E231" s="208"/>
      <c r="F231" s="208"/>
      <c r="G231" s="209">
        <f t="shared" si="12"/>
        <v>0</v>
      </c>
      <c r="H231" s="210"/>
      <c r="I231" s="211">
        <f t="shared" si="14"/>
        <v>0</v>
      </c>
      <c r="J231" s="209">
        <f t="shared" si="13"/>
        <v>0</v>
      </c>
    </row>
    <row r="232" spans="1:10" ht="15.75" customHeight="1">
      <c r="A232" s="240" t="s">
        <v>133</v>
      </c>
      <c r="B232" s="241"/>
      <c r="C232" s="241"/>
      <c r="D232" s="241"/>
      <c r="E232" s="241"/>
      <c r="F232" s="241"/>
      <c r="G232" s="241"/>
      <c r="H232" s="241"/>
      <c r="I232" s="241"/>
      <c r="J232" s="235"/>
    </row>
    <row r="233" spans="1:10" ht="15.75" customHeight="1">
      <c r="A233" s="166"/>
      <c r="B233" s="166" t="s">
        <v>12</v>
      </c>
      <c r="C233" s="166"/>
      <c r="D233" s="166"/>
      <c r="E233" s="167"/>
      <c r="F233" s="168"/>
      <c r="G233" s="169">
        <f>E233*F233</f>
        <v>0</v>
      </c>
      <c r="H233" s="168"/>
      <c r="I233" s="170"/>
      <c r="J233" s="169">
        <f>G233+I233</f>
        <v>0</v>
      </c>
    </row>
    <row r="234" spans="1:10" ht="15.75" customHeight="1">
      <c r="A234" s="31"/>
      <c r="B234" s="166"/>
      <c r="C234" s="166"/>
      <c r="D234" s="166"/>
      <c r="E234" s="167"/>
      <c r="F234" s="168"/>
      <c r="G234" s="169"/>
      <c r="H234" s="168"/>
      <c r="I234" s="170"/>
      <c r="J234" s="169"/>
    </row>
    <row r="235" spans="1:10" ht="15.75" customHeight="1">
      <c r="A235" s="31"/>
      <c r="B235" s="171" t="s">
        <v>145</v>
      </c>
      <c r="C235" s="166" t="s">
        <v>21</v>
      </c>
      <c r="D235" s="166"/>
      <c r="E235" s="167"/>
      <c r="F235" s="168"/>
      <c r="G235" s="169">
        <f t="shared" ref="G235:G276" si="15">E235*F235</f>
        <v>0</v>
      </c>
      <c r="H235" s="168"/>
      <c r="I235" s="170"/>
      <c r="J235" s="169">
        <f t="shared" ref="J235:J276" si="16">G235+I235</f>
        <v>0</v>
      </c>
    </row>
    <row r="236" spans="1:10" ht="15.75" customHeight="1">
      <c r="A236" s="31"/>
      <c r="B236" s="171" t="s">
        <v>146</v>
      </c>
      <c r="C236" s="166" t="s">
        <v>21</v>
      </c>
      <c r="D236" s="166"/>
      <c r="E236" s="167"/>
      <c r="F236" s="168"/>
      <c r="G236" s="169">
        <f t="shared" si="15"/>
        <v>0</v>
      </c>
      <c r="H236" s="168"/>
      <c r="I236" s="170"/>
      <c r="J236" s="169">
        <f t="shared" si="16"/>
        <v>0</v>
      </c>
    </row>
    <row r="237" spans="1:10" ht="15.75" customHeight="1">
      <c r="A237" s="31"/>
      <c r="B237" s="171" t="s">
        <v>147</v>
      </c>
      <c r="C237" s="166" t="s">
        <v>21</v>
      </c>
      <c r="D237" s="166"/>
      <c r="E237" s="167"/>
      <c r="F237" s="168"/>
      <c r="G237" s="169">
        <f t="shared" si="15"/>
        <v>0</v>
      </c>
      <c r="H237" s="168"/>
      <c r="I237" s="170"/>
      <c r="J237" s="169">
        <f t="shared" si="16"/>
        <v>0</v>
      </c>
    </row>
    <row r="238" spans="1:10" ht="15.75" customHeight="1">
      <c r="A238" s="31"/>
      <c r="B238" s="171" t="s">
        <v>23</v>
      </c>
      <c r="C238" s="166" t="s">
        <v>122</v>
      </c>
      <c r="D238" s="166"/>
      <c r="E238" s="167"/>
      <c r="F238" s="168"/>
      <c r="G238" s="169">
        <f t="shared" si="15"/>
        <v>0</v>
      </c>
      <c r="H238" s="168"/>
      <c r="I238" s="170"/>
      <c r="J238" s="169">
        <f t="shared" si="16"/>
        <v>0</v>
      </c>
    </row>
    <row r="239" spans="1:10" ht="15.75" customHeight="1">
      <c r="A239" s="31"/>
      <c r="B239" s="171" t="s">
        <v>148</v>
      </c>
      <c r="C239" s="166" t="s">
        <v>21</v>
      </c>
      <c r="D239" s="166"/>
      <c r="E239" s="167"/>
      <c r="F239" s="168"/>
      <c r="G239" s="169">
        <f t="shared" si="15"/>
        <v>0</v>
      </c>
      <c r="H239" s="168"/>
      <c r="I239" s="170"/>
      <c r="J239" s="169">
        <f t="shared" si="16"/>
        <v>0</v>
      </c>
    </row>
    <row r="240" spans="1:10" ht="15.75" customHeight="1">
      <c r="A240" s="31"/>
      <c r="B240" s="171"/>
      <c r="C240" s="166"/>
      <c r="D240" s="166"/>
      <c r="E240" s="167"/>
      <c r="F240" s="168"/>
      <c r="G240" s="169">
        <f t="shared" si="15"/>
        <v>0</v>
      </c>
      <c r="H240" s="168"/>
      <c r="I240" s="170"/>
      <c r="J240" s="169">
        <f t="shared" si="16"/>
        <v>0</v>
      </c>
    </row>
    <row r="241" spans="1:10" ht="15.75" customHeight="1">
      <c r="A241" s="31"/>
      <c r="B241" s="171"/>
      <c r="C241" s="166"/>
      <c r="D241" s="166"/>
      <c r="E241" s="167"/>
      <c r="F241" s="168"/>
      <c r="G241" s="169">
        <f t="shared" si="15"/>
        <v>0</v>
      </c>
      <c r="H241" s="168"/>
      <c r="I241" s="170"/>
      <c r="J241" s="169">
        <f t="shared" si="16"/>
        <v>0</v>
      </c>
    </row>
    <row r="242" spans="1:10" ht="15.75" customHeight="1">
      <c r="A242" s="172"/>
      <c r="B242" s="173" t="s">
        <v>149</v>
      </c>
      <c r="C242" s="164"/>
      <c r="D242" s="164"/>
      <c r="E242" s="164"/>
      <c r="F242" s="165"/>
      <c r="G242" s="169">
        <f t="shared" si="15"/>
        <v>0</v>
      </c>
      <c r="H242" s="168"/>
      <c r="I242" s="170"/>
      <c r="J242" s="169">
        <f t="shared" si="16"/>
        <v>0</v>
      </c>
    </row>
    <row r="243" spans="1:10" ht="15.75" customHeight="1">
      <c r="A243" s="174"/>
      <c r="B243" s="203" t="s">
        <v>150</v>
      </c>
      <c r="C243" s="195" t="s">
        <v>151</v>
      </c>
      <c r="D243" s="177"/>
      <c r="E243" s="177"/>
      <c r="F243" s="178"/>
      <c r="G243" s="169">
        <f t="shared" si="15"/>
        <v>0</v>
      </c>
      <c r="H243" s="168"/>
      <c r="I243" s="170"/>
      <c r="J243" s="169">
        <f t="shared" si="16"/>
        <v>0</v>
      </c>
    </row>
    <row r="244" spans="1:10" ht="15.75" customHeight="1">
      <c r="A244" s="174"/>
      <c r="B244" s="181" t="s">
        <v>219</v>
      </c>
      <c r="C244" s="195" t="s">
        <v>151</v>
      </c>
      <c r="D244" s="183"/>
      <c r="E244" s="183"/>
      <c r="F244" s="184"/>
      <c r="G244" s="169">
        <f t="shared" si="15"/>
        <v>0</v>
      </c>
      <c r="H244" s="168"/>
      <c r="I244" s="170">
        <f t="shared" ref="I244:I276" si="17">E244*H244</f>
        <v>0</v>
      </c>
      <c r="J244" s="169">
        <f t="shared" si="16"/>
        <v>0</v>
      </c>
    </row>
    <row r="245" spans="1:10" ht="15.75" customHeight="1">
      <c r="A245" s="174"/>
      <c r="B245" s="181" t="s">
        <v>220</v>
      </c>
      <c r="C245" s="195" t="s">
        <v>122</v>
      </c>
      <c r="D245" s="183"/>
      <c r="E245" s="183"/>
      <c r="F245" s="184"/>
      <c r="G245" s="169">
        <f t="shared" si="15"/>
        <v>0</v>
      </c>
      <c r="H245" s="168"/>
      <c r="I245" s="170">
        <f t="shared" si="17"/>
        <v>0</v>
      </c>
      <c r="J245" s="169">
        <f t="shared" si="16"/>
        <v>0</v>
      </c>
    </row>
    <row r="246" spans="1:10" ht="15.75" customHeight="1">
      <c r="A246" s="174"/>
      <c r="B246" s="181" t="s">
        <v>154</v>
      </c>
      <c r="C246" s="195" t="s">
        <v>151</v>
      </c>
      <c r="D246" s="183"/>
      <c r="E246" s="183"/>
      <c r="F246" s="184"/>
      <c r="G246" s="169">
        <f t="shared" si="15"/>
        <v>0</v>
      </c>
      <c r="H246" s="168"/>
      <c r="I246" s="170">
        <f t="shared" si="17"/>
        <v>0</v>
      </c>
      <c r="J246" s="169">
        <f t="shared" si="16"/>
        <v>0</v>
      </c>
    </row>
    <row r="247" spans="1:10" ht="15.75" customHeight="1">
      <c r="A247" s="187"/>
      <c r="B247" s="175" t="s">
        <v>155</v>
      </c>
      <c r="C247" s="195" t="s">
        <v>21</v>
      </c>
      <c r="D247" s="183"/>
      <c r="E247" s="177"/>
      <c r="F247" s="184"/>
      <c r="G247" s="169">
        <f t="shared" si="15"/>
        <v>0</v>
      </c>
      <c r="H247" s="168"/>
      <c r="I247" s="170">
        <f t="shared" si="17"/>
        <v>0</v>
      </c>
      <c r="J247" s="169">
        <f t="shared" si="16"/>
        <v>0</v>
      </c>
    </row>
    <row r="248" spans="1:10" ht="15.75" customHeight="1">
      <c r="A248" s="174"/>
      <c r="B248" s="181" t="s">
        <v>156</v>
      </c>
      <c r="C248" s="182" t="s">
        <v>21</v>
      </c>
      <c r="D248" s="182"/>
      <c r="E248" s="183"/>
      <c r="F248" s="184"/>
      <c r="G248" s="169">
        <f t="shared" si="15"/>
        <v>0</v>
      </c>
      <c r="H248" s="168"/>
      <c r="I248" s="170">
        <f t="shared" si="17"/>
        <v>0</v>
      </c>
      <c r="J248" s="169">
        <f t="shared" si="16"/>
        <v>0</v>
      </c>
    </row>
    <row r="249" spans="1:10" ht="15.75" customHeight="1">
      <c r="A249" s="174"/>
      <c r="B249" s="181" t="s">
        <v>157</v>
      </c>
      <c r="C249" s="182" t="s">
        <v>21</v>
      </c>
      <c r="D249" s="183"/>
      <c r="E249" s="183"/>
      <c r="F249" s="184"/>
      <c r="G249" s="169">
        <f t="shared" si="15"/>
        <v>0</v>
      </c>
      <c r="H249" s="168"/>
      <c r="I249" s="170">
        <f t="shared" si="17"/>
        <v>0</v>
      </c>
      <c r="J249" s="169">
        <f t="shared" si="16"/>
        <v>0</v>
      </c>
    </row>
    <row r="250" spans="1:10" ht="15.75" customHeight="1">
      <c r="A250" s="174"/>
      <c r="B250" s="175" t="s">
        <v>158</v>
      </c>
      <c r="C250" s="195" t="s">
        <v>21</v>
      </c>
      <c r="D250" s="183"/>
      <c r="E250" s="183"/>
      <c r="F250" s="184"/>
      <c r="G250" s="169">
        <f t="shared" si="15"/>
        <v>0</v>
      </c>
      <c r="H250" s="168"/>
      <c r="I250" s="170">
        <f t="shared" si="17"/>
        <v>0</v>
      </c>
      <c r="J250" s="169">
        <f t="shared" si="16"/>
        <v>0</v>
      </c>
    </row>
    <row r="251" spans="1:10" ht="15.75" customHeight="1">
      <c r="A251" s="174"/>
      <c r="B251" s="181" t="s">
        <v>159</v>
      </c>
      <c r="C251" s="182" t="s">
        <v>21</v>
      </c>
      <c r="D251" s="183"/>
      <c r="E251" s="183"/>
      <c r="F251" s="184"/>
      <c r="G251" s="169">
        <f t="shared" si="15"/>
        <v>0</v>
      </c>
      <c r="H251" s="168"/>
      <c r="I251" s="170">
        <f t="shared" si="17"/>
        <v>0</v>
      </c>
      <c r="J251" s="169">
        <f t="shared" si="16"/>
        <v>0</v>
      </c>
    </row>
    <row r="252" spans="1:10" ht="15.75" customHeight="1">
      <c r="A252" s="174"/>
      <c r="B252" s="175" t="s">
        <v>160</v>
      </c>
      <c r="C252" s="176" t="s">
        <v>21</v>
      </c>
      <c r="D252" s="177"/>
      <c r="E252" s="177"/>
      <c r="F252" s="178"/>
      <c r="G252" s="169">
        <f t="shared" si="15"/>
        <v>0</v>
      </c>
      <c r="H252" s="168"/>
      <c r="I252" s="170">
        <f t="shared" si="17"/>
        <v>0</v>
      </c>
      <c r="J252" s="169">
        <f t="shared" si="16"/>
        <v>0</v>
      </c>
    </row>
    <row r="253" spans="1:10" ht="15.75" customHeight="1">
      <c r="A253" s="174"/>
      <c r="B253" s="181" t="s">
        <v>161</v>
      </c>
      <c r="C253" s="182" t="s">
        <v>21</v>
      </c>
      <c r="D253" s="183"/>
      <c r="E253" s="183"/>
      <c r="F253" s="184"/>
      <c r="G253" s="169">
        <f t="shared" si="15"/>
        <v>0</v>
      </c>
      <c r="H253" s="168"/>
      <c r="I253" s="170">
        <f t="shared" si="17"/>
        <v>0</v>
      </c>
      <c r="J253" s="169">
        <f t="shared" si="16"/>
        <v>0</v>
      </c>
    </row>
    <row r="254" spans="1:10" ht="15.75" customHeight="1">
      <c r="A254" s="174"/>
      <c r="B254" s="181" t="s">
        <v>157</v>
      </c>
      <c r="C254" s="182" t="s">
        <v>21</v>
      </c>
      <c r="D254" s="183"/>
      <c r="E254" s="183"/>
      <c r="F254" s="184"/>
      <c r="G254" s="169">
        <f t="shared" si="15"/>
        <v>0</v>
      </c>
      <c r="H254" s="168"/>
      <c r="I254" s="170">
        <f t="shared" si="17"/>
        <v>0</v>
      </c>
      <c r="J254" s="169">
        <f t="shared" si="16"/>
        <v>0</v>
      </c>
    </row>
    <row r="255" spans="1:10" ht="15.75" customHeight="1">
      <c r="A255" s="187"/>
      <c r="B255" s="181"/>
      <c r="C255" s="182"/>
      <c r="D255" s="183"/>
      <c r="E255" s="183"/>
      <c r="F255" s="184"/>
      <c r="G255" s="169">
        <f t="shared" si="15"/>
        <v>0</v>
      </c>
      <c r="H255" s="168"/>
      <c r="I255" s="170">
        <f t="shared" si="17"/>
        <v>0</v>
      </c>
      <c r="J255" s="169">
        <f t="shared" si="16"/>
        <v>0</v>
      </c>
    </row>
    <row r="256" spans="1:10" ht="15.75" customHeight="1">
      <c r="A256" s="174"/>
      <c r="B256" s="173" t="s">
        <v>162</v>
      </c>
      <c r="C256" s="182"/>
      <c r="D256" s="182"/>
      <c r="E256" s="183"/>
      <c r="F256" s="184"/>
      <c r="G256" s="169">
        <f t="shared" si="15"/>
        <v>0</v>
      </c>
      <c r="H256" s="168"/>
      <c r="I256" s="170">
        <f t="shared" si="17"/>
        <v>0</v>
      </c>
      <c r="J256" s="169">
        <f t="shared" si="16"/>
        <v>0</v>
      </c>
    </row>
    <row r="257" spans="1:10" ht="15.75" customHeight="1">
      <c r="A257" s="174"/>
      <c r="B257" s="175" t="s">
        <v>163</v>
      </c>
      <c r="C257" s="195" t="s">
        <v>21</v>
      </c>
      <c r="D257" s="183"/>
      <c r="E257" s="183"/>
      <c r="F257" s="184"/>
      <c r="G257" s="169">
        <f t="shared" si="15"/>
        <v>0</v>
      </c>
      <c r="H257" s="168"/>
      <c r="I257" s="170">
        <f t="shared" si="17"/>
        <v>0</v>
      </c>
      <c r="J257" s="169">
        <f t="shared" si="16"/>
        <v>0</v>
      </c>
    </row>
    <row r="258" spans="1:10" ht="15.75" customHeight="1">
      <c r="A258" s="174"/>
      <c r="B258" s="181" t="s">
        <v>164</v>
      </c>
      <c r="C258" s="176" t="s">
        <v>21</v>
      </c>
      <c r="D258" s="177"/>
      <c r="E258" s="183"/>
      <c r="F258" s="178"/>
      <c r="G258" s="169">
        <f t="shared" si="15"/>
        <v>0</v>
      </c>
      <c r="H258" s="168"/>
      <c r="I258" s="170">
        <f t="shared" si="17"/>
        <v>0</v>
      </c>
      <c r="J258" s="169">
        <f t="shared" si="16"/>
        <v>0</v>
      </c>
    </row>
    <row r="259" spans="1:10" ht="15.75" customHeight="1">
      <c r="A259" s="174"/>
      <c r="B259" s="181" t="s">
        <v>165</v>
      </c>
      <c r="C259" s="176" t="s">
        <v>166</v>
      </c>
      <c r="D259" s="177"/>
      <c r="E259" s="183"/>
      <c r="F259" s="178"/>
      <c r="G259" s="169">
        <f t="shared" si="15"/>
        <v>0</v>
      </c>
      <c r="H259" s="168"/>
      <c r="I259" s="170">
        <f t="shared" si="17"/>
        <v>0</v>
      </c>
      <c r="J259" s="169">
        <f t="shared" si="16"/>
        <v>0</v>
      </c>
    </row>
    <row r="260" spans="1:10" ht="15.75" customHeight="1">
      <c r="A260" s="174"/>
      <c r="B260" s="181" t="s">
        <v>167</v>
      </c>
      <c r="C260" s="176" t="s">
        <v>21</v>
      </c>
      <c r="D260" s="177"/>
      <c r="E260" s="183"/>
      <c r="F260" s="178"/>
      <c r="G260" s="169">
        <f t="shared" si="15"/>
        <v>0</v>
      </c>
      <c r="H260" s="168"/>
      <c r="I260" s="170">
        <f t="shared" si="17"/>
        <v>0</v>
      </c>
      <c r="J260" s="169">
        <f t="shared" si="16"/>
        <v>0</v>
      </c>
    </row>
    <row r="261" spans="1:10" ht="15.75" customHeight="1">
      <c r="A261" s="174"/>
      <c r="B261" s="175" t="s">
        <v>168</v>
      </c>
      <c r="C261" s="195" t="s">
        <v>122</v>
      </c>
      <c r="D261" s="177"/>
      <c r="E261" s="177"/>
      <c r="F261" s="184"/>
      <c r="G261" s="169">
        <f t="shared" si="15"/>
        <v>0</v>
      </c>
      <c r="H261" s="168"/>
      <c r="I261" s="170">
        <f t="shared" si="17"/>
        <v>0</v>
      </c>
      <c r="J261" s="169">
        <f t="shared" si="16"/>
        <v>0</v>
      </c>
    </row>
    <row r="262" spans="1:10" ht="15.75" customHeight="1">
      <c r="A262" s="174"/>
      <c r="B262" s="181" t="s">
        <v>221</v>
      </c>
      <c r="C262" s="182" t="s">
        <v>122</v>
      </c>
      <c r="D262" s="183"/>
      <c r="E262" s="183"/>
      <c r="F262" s="184"/>
      <c r="G262" s="169">
        <f t="shared" si="15"/>
        <v>0</v>
      </c>
      <c r="H262" s="168"/>
      <c r="I262" s="170">
        <f t="shared" si="17"/>
        <v>0</v>
      </c>
      <c r="J262" s="169">
        <f t="shared" si="16"/>
        <v>0</v>
      </c>
    </row>
    <row r="263" spans="1:10" ht="15.75" customHeight="1">
      <c r="A263" s="187"/>
      <c r="B263" s="181" t="s">
        <v>170</v>
      </c>
      <c r="C263" s="182" t="s">
        <v>21</v>
      </c>
      <c r="D263" s="183"/>
      <c r="E263" s="183"/>
      <c r="F263" s="184"/>
      <c r="G263" s="169">
        <f t="shared" si="15"/>
        <v>0</v>
      </c>
      <c r="H263" s="168"/>
      <c r="I263" s="170">
        <f t="shared" si="17"/>
        <v>0</v>
      </c>
      <c r="J263" s="169">
        <f t="shared" si="16"/>
        <v>0</v>
      </c>
    </row>
    <row r="264" spans="1:10" ht="15.75" customHeight="1">
      <c r="A264" s="174"/>
      <c r="B264" s="181" t="s">
        <v>222</v>
      </c>
      <c r="C264" s="182" t="s">
        <v>21</v>
      </c>
      <c r="D264" s="182"/>
      <c r="E264" s="183"/>
      <c r="F264" s="184"/>
      <c r="G264" s="169">
        <f t="shared" si="15"/>
        <v>0</v>
      </c>
      <c r="H264" s="168"/>
      <c r="I264" s="170">
        <f t="shared" si="17"/>
        <v>0</v>
      </c>
      <c r="J264" s="169">
        <f t="shared" si="16"/>
        <v>0</v>
      </c>
    </row>
    <row r="265" spans="1:10" ht="15.75" customHeight="1">
      <c r="A265" s="174"/>
      <c r="B265" s="181" t="s">
        <v>223</v>
      </c>
      <c r="C265" s="182" t="s">
        <v>21</v>
      </c>
      <c r="D265" s="183"/>
      <c r="E265" s="183"/>
      <c r="F265" s="184"/>
      <c r="G265" s="169">
        <f t="shared" si="15"/>
        <v>0</v>
      </c>
      <c r="H265" s="168"/>
      <c r="I265" s="170">
        <f t="shared" si="17"/>
        <v>0</v>
      </c>
      <c r="J265" s="169">
        <f t="shared" si="16"/>
        <v>0</v>
      </c>
    </row>
    <row r="266" spans="1:10" ht="15.75" customHeight="1">
      <c r="A266" s="174"/>
      <c r="B266" s="181" t="s">
        <v>224</v>
      </c>
      <c r="C266" s="182" t="s">
        <v>122</v>
      </c>
      <c r="D266" s="183"/>
      <c r="E266" s="183"/>
      <c r="F266" s="184"/>
      <c r="G266" s="169">
        <f t="shared" si="15"/>
        <v>0</v>
      </c>
      <c r="H266" s="168"/>
      <c r="I266" s="170">
        <f t="shared" si="17"/>
        <v>0</v>
      </c>
      <c r="J266" s="169">
        <f t="shared" si="16"/>
        <v>0</v>
      </c>
    </row>
    <row r="267" spans="1:10" ht="15.75" customHeight="1">
      <c r="A267" s="204"/>
      <c r="B267" s="205" t="s">
        <v>225</v>
      </c>
      <c r="C267" s="206" t="s">
        <v>122</v>
      </c>
      <c r="D267" s="204"/>
      <c r="E267" s="206"/>
      <c r="F267" s="204"/>
      <c r="G267" s="169">
        <f t="shared" si="15"/>
        <v>0</v>
      </c>
      <c r="H267" s="168"/>
      <c r="I267" s="170">
        <f t="shared" si="17"/>
        <v>0</v>
      </c>
      <c r="J267" s="169">
        <f t="shared" si="16"/>
        <v>0</v>
      </c>
    </row>
    <row r="268" spans="1:10" ht="15.75" customHeight="1">
      <c r="A268" s="204"/>
      <c r="B268" s="205" t="s">
        <v>226</v>
      </c>
      <c r="C268" s="206" t="s">
        <v>21</v>
      </c>
      <c r="D268" s="204"/>
      <c r="E268" s="206"/>
      <c r="F268" s="204"/>
      <c r="G268" s="169">
        <f t="shared" si="15"/>
        <v>0</v>
      </c>
      <c r="H268" s="168"/>
      <c r="I268" s="170">
        <f t="shared" si="17"/>
        <v>0</v>
      </c>
      <c r="J268" s="169">
        <f t="shared" si="16"/>
        <v>0</v>
      </c>
    </row>
    <row r="269" spans="1:10" ht="15.75" customHeight="1">
      <c r="B269" s="199" t="s">
        <v>176</v>
      </c>
      <c r="C269" s="166" t="s">
        <v>21</v>
      </c>
      <c r="D269" s="166"/>
      <c r="E269" s="167"/>
      <c r="F269" s="204"/>
      <c r="G269" s="169">
        <f t="shared" si="15"/>
        <v>0</v>
      </c>
      <c r="H269" s="168"/>
      <c r="I269" s="170">
        <f t="shared" si="17"/>
        <v>0</v>
      </c>
      <c r="J269" s="169">
        <f t="shared" si="16"/>
        <v>0</v>
      </c>
    </row>
    <row r="270" spans="1:10" ht="15.75" customHeight="1">
      <c r="B270" s="205" t="s">
        <v>177</v>
      </c>
      <c r="C270" s="207" t="s">
        <v>21</v>
      </c>
      <c r="D270" s="204"/>
      <c r="E270" s="206"/>
      <c r="F270" s="204"/>
      <c r="G270" s="169">
        <f t="shared" si="15"/>
        <v>0</v>
      </c>
      <c r="H270" s="168"/>
      <c r="I270" s="170">
        <f t="shared" si="17"/>
        <v>0</v>
      </c>
      <c r="J270" s="169">
        <f t="shared" si="16"/>
        <v>0</v>
      </c>
    </row>
    <row r="271" spans="1:10" ht="15.75" customHeight="1">
      <c r="B271" s="205" t="s">
        <v>178</v>
      </c>
      <c r="C271" s="207" t="s">
        <v>21</v>
      </c>
      <c r="D271" s="204"/>
      <c r="E271" s="206"/>
      <c r="F271" s="204"/>
      <c r="G271" s="169">
        <f t="shared" si="15"/>
        <v>0</v>
      </c>
      <c r="H271" s="168"/>
      <c r="I271" s="170">
        <f t="shared" si="17"/>
        <v>0</v>
      </c>
      <c r="J271" s="169">
        <f t="shared" si="16"/>
        <v>0</v>
      </c>
    </row>
    <row r="272" spans="1:10" ht="15.75" customHeight="1">
      <c r="B272" s="205" t="s">
        <v>179</v>
      </c>
      <c r="C272" s="207" t="s">
        <v>21</v>
      </c>
      <c r="D272" s="204"/>
      <c r="E272" s="206"/>
      <c r="F272" s="204"/>
      <c r="G272" s="169">
        <f t="shared" si="15"/>
        <v>0</v>
      </c>
      <c r="H272" s="168"/>
      <c r="I272" s="170">
        <f t="shared" si="17"/>
        <v>0</v>
      </c>
      <c r="J272" s="169">
        <f t="shared" si="16"/>
        <v>0</v>
      </c>
    </row>
    <row r="273" spans="1:10" ht="15.75" customHeight="1">
      <c r="B273" s="205" t="s">
        <v>180</v>
      </c>
      <c r="C273" s="207" t="s">
        <v>21</v>
      </c>
      <c r="D273" s="204"/>
      <c r="E273" s="206"/>
      <c r="F273" s="204"/>
      <c r="G273" s="169">
        <f t="shared" si="15"/>
        <v>0</v>
      </c>
      <c r="H273" s="168"/>
      <c r="I273" s="170">
        <f t="shared" si="17"/>
        <v>0</v>
      </c>
      <c r="J273" s="169">
        <f t="shared" si="16"/>
        <v>0</v>
      </c>
    </row>
    <row r="274" spans="1:10" ht="15.75" customHeight="1">
      <c r="B274" s="205" t="s">
        <v>181</v>
      </c>
      <c r="C274" s="207" t="s">
        <v>21</v>
      </c>
      <c r="D274" s="204"/>
      <c r="E274" s="206"/>
      <c r="F274" s="204"/>
      <c r="G274" s="169">
        <f t="shared" si="15"/>
        <v>0</v>
      </c>
      <c r="H274" s="168"/>
      <c r="I274" s="170">
        <f t="shared" si="17"/>
        <v>0</v>
      </c>
      <c r="J274" s="169">
        <f t="shared" si="16"/>
        <v>0</v>
      </c>
    </row>
    <row r="275" spans="1:10" ht="15.75" customHeight="1">
      <c r="B275" s="205" t="s">
        <v>227</v>
      </c>
      <c r="C275" s="204"/>
      <c r="D275" s="204"/>
      <c r="E275" s="206"/>
      <c r="F275" s="204"/>
      <c r="G275" s="169">
        <f t="shared" si="15"/>
        <v>0</v>
      </c>
      <c r="H275" s="168"/>
      <c r="I275" s="170">
        <f t="shared" si="17"/>
        <v>0</v>
      </c>
      <c r="J275" s="169">
        <f t="shared" si="16"/>
        <v>0</v>
      </c>
    </row>
    <row r="276" spans="1:10" ht="15.75" customHeight="1">
      <c r="B276" s="208"/>
      <c r="C276" s="208"/>
      <c r="D276" s="208"/>
      <c r="E276" s="208"/>
      <c r="F276" s="208"/>
      <c r="G276" s="209">
        <f t="shared" si="15"/>
        <v>0</v>
      </c>
      <c r="H276" s="210"/>
      <c r="I276" s="211">
        <f t="shared" si="17"/>
        <v>0</v>
      </c>
      <c r="J276" s="209">
        <f t="shared" si="16"/>
        <v>0</v>
      </c>
    </row>
    <row r="277" spans="1:10" ht="15.75" customHeight="1">
      <c r="A277" s="240" t="s">
        <v>134</v>
      </c>
      <c r="B277" s="241"/>
      <c r="C277" s="241"/>
      <c r="D277" s="241"/>
      <c r="E277" s="241"/>
      <c r="F277" s="241"/>
      <c r="G277" s="241"/>
      <c r="H277" s="241"/>
      <c r="I277" s="241"/>
      <c r="J277" s="235"/>
    </row>
    <row r="278" spans="1:10" ht="15.75" customHeight="1">
      <c r="A278" s="166"/>
      <c r="B278" s="166" t="s">
        <v>12</v>
      </c>
      <c r="C278" s="166"/>
      <c r="D278" s="166"/>
      <c r="E278" s="167"/>
      <c r="F278" s="168"/>
      <c r="G278" s="169">
        <f>E278*F278</f>
        <v>0</v>
      </c>
      <c r="H278" s="168"/>
      <c r="I278" s="170"/>
      <c r="J278" s="169">
        <f>G278+I278</f>
        <v>0</v>
      </c>
    </row>
    <row r="279" spans="1:10" ht="15.75" customHeight="1">
      <c r="A279" s="31"/>
      <c r="B279" s="166"/>
      <c r="C279" s="166"/>
      <c r="D279" s="166"/>
      <c r="E279" s="167"/>
      <c r="F279" s="168"/>
      <c r="G279" s="169"/>
      <c r="H279" s="168"/>
      <c r="I279" s="170"/>
      <c r="J279" s="169"/>
    </row>
    <row r="280" spans="1:10" ht="15.75" customHeight="1">
      <c r="A280" s="31"/>
      <c r="B280" s="171" t="s">
        <v>145</v>
      </c>
      <c r="C280" s="166" t="s">
        <v>21</v>
      </c>
      <c r="D280" s="166"/>
      <c r="E280" s="167"/>
      <c r="F280" s="168"/>
      <c r="G280" s="169">
        <f t="shared" ref="G280:G321" si="18">E280*F280</f>
        <v>0</v>
      </c>
      <c r="H280" s="168"/>
      <c r="I280" s="170"/>
      <c r="J280" s="169">
        <f t="shared" ref="J280:J321" si="19">G280+I280</f>
        <v>0</v>
      </c>
    </row>
    <row r="281" spans="1:10" ht="15.75" customHeight="1">
      <c r="A281" s="31"/>
      <c r="B281" s="171" t="s">
        <v>146</v>
      </c>
      <c r="C281" s="166" t="s">
        <v>21</v>
      </c>
      <c r="D281" s="166"/>
      <c r="E281" s="167"/>
      <c r="F281" s="168"/>
      <c r="G281" s="169">
        <f t="shared" si="18"/>
        <v>0</v>
      </c>
      <c r="H281" s="168"/>
      <c r="I281" s="170"/>
      <c r="J281" s="169">
        <f t="shared" si="19"/>
        <v>0</v>
      </c>
    </row>
    <row r="282" spans="1:10" ht="15.75" customHeight="1">
      <c r="A282" s="31"/>
      <c r="B282" s="171" t="s">
        <v>147</v>
      </c>
      <c r="C282" s="166" t="s">
        <v>21</v>
      </c>
      <c r="D282" s="166"/>
      <c r="E282" s="167"/>
      <c r="F282" s="168"/>
      <c r="G282" s="169">
        <f t="shared" si="18"/>
        <v>0</v>
      </c>
      <c r="H282" s="168"/>
      <c r="I282" s="170"/>
      <c r="J282" s="169">
        <f t="shared" si="19"/>
        <v>0</v>
      </c>
    </row>
    <row r="283" spans="1:10" ht="15.75" customHeight="1">
      <c r="A283" s="31"/>
      <c r="B283" s="171" t="s">
        <v>23</v>
      </c>
      <c r="C283" s="166" t="s">
        <v>122</v>
      </c>
      <c r="D283" s="166"/>
      <c r="E283" s="167"/>
      <c r="F283" s="168"/>
      <c r="G283" s="169">
        <f t="shared" si="18"/>
        <v>0</v>
      </c>
      <c r="H283" s="168"/>
      <c r="I283" s="170"/>
      <c r="J283" s="169">
        <f t="shared" si="19"/>
        <v>0</v>
      </c>
    </row>
    <row r="284" spans="1:10" ht="15.75" customHeight="1">
      <c r="A284" s="31"/>
      <c r="B284" s="171" t="s">
        <v>148</v>
      </c>
      <c r="C284" s="166" t="s">
        <v>21</v>
      </c>
      <c r="D284" s="166"/>
      <c r="E284" s="167"/>
      <c r="F284" s="168"/>
      <c r="G284" s="169">
        <f t="shared" si="18"/>
        <v>0</v>
      </c>
      <c r="H284" s="168"/>
      <c r="I284" s="170"/>
      <c r="J284" s="169">
        <f t="shared" si="19"/>
        <v>0</v>
      </c>
    </row>
    <row r="285" spans="1:10" ht="15.75" customHeight="1">
      <c r="A285" s="31"/>
      <c r="B285" s="171"/>
      <c r="C285" s="166"/>
      <c r="D285" s="166"/>
      <c r="E285" s="167"/>
      <c r="F285" s="168"/>
      <c r="G285" s="169">
        <f t="shared" si="18"/>
        <v>0</v>
      </c>
      <c r="H285" s="168"/>
      <c r="I285" s="170"/>
      <c r="J285" s="169">
        <f t="shared" si="19"/>
        <v>0</v>
      </c>
    </row>
    <row r="286" spans="1:10" ht="15.75" customHeight="1">
      <c r="A286" s="31"/>
      <c r="B286" s="171"/>
      <c r="C286" s="166"/>
      <c r="D286" s="166"/>
      <c r="E286" s="167"/>
      <c r="F286" s="168"/>
      <c r="G286" s="169">
        <f t="shared" si="18"/>
        <v>0</v>
      </c>
      <c r="H286" s="168"/>
      <c r="I286" s="170"/>
      <c r="J286" s="169">
        <f t="shared" si="19"/>
        <v>0</v>
      </c>
    </row>
    <row r="287" spans="1:10" ht="15.75" customHeight="1">
      <c r="A287" s="172"/>
      <c r="B287" s="173" t="s">
        <v>149</v>
      </c>
      <c r="C287" s="164"/>
      <c r="D287" s="164"/>
      <c r="E287" s="164"/>
      <c r="F287" s="165"/>
      <c r="G287" s="169">
        <f t="shared" si="18"/>
        <v>0</v>
      </c>
      <c r="H287" s="168"/>
      <c r="I287" s="170"/>
      <c r="J287" s="169">
        <f t="shared" si="19"/>
        <v>0</v>
      </c>
    </row>
    <row r="288" spans="1:10" ht="15.75" customHeight="1">
      <c r="A288" s="174"/>
      <c r="B288" s="203" t="s">
        <v>150</v>
      </c>
      <c r="C288" s="195" t="s">
        <v>151</v>
      </c>
      <c r="D288" s="177"/>
      <c r="E288" s="177"/>
      <c r="F288" s="178"/>
      <c r="G288" s="169">
        <f t="shared" si="18"/>
        <v>0</v>
      </c>
      <c r="H288" s="168"/>
      <c r="I288" s="170"/>
      <c r="J288" s="169">
        <f t="shared" si="19"/>
        <v>0</v>
      </c>
    </row>
    <row r="289" spans="1:10" ht="15.75" customHeight="1">
      <c r="A289" s="174"/>
      <c r="B289" s="181" t="s">
        <v>228</v>
      </c>
      <c r="C289" s="195" t="s">
        <v>151</v>
      </c>
      <c r="D289" s="183"/>
      <c r="E289" s="183"/>
      <c r="F289" s="184"/>
      <c r="G289" s="169">
        <f t="shared" si="18"/>
        <v>0</v>
      </c>
      <c r="H289" s="168"/>
      <c r="I289" s="170">
        <f t="shared" ref="I289:I321" si="20">E289*H289</f>
        <v>0</v>
      </c>
      <c r="J289" s="169">
        <f t="shared" si="19"/>
        <v>0</v>
      </c>
    </row>
    <row r="290" spans="1:10" ht="15.75" customHeight="1">
      <c r="A290" s="174"/>
      <c r="B290" s="181" t="s">
        <v>229</v>
      </c>
      <c r="C290" s="195" t="s">
        <v>122</v>
      </c>
      <c r="D290" s="183"/>
      <c r="E290" s="183"/>
      <c r="F290" s="184"/>
      <c r="G290" s="169">
        <f t="shared" si="18"/>
        <v>0</v>
      </c>
      <c r="H290" s="168"/>
      <c r="I290" s="170">
        <f t="shared" si="20"/>
        <v>0</v>
      </c>
      <c r="J290" s="169">
        <f t="shared" si="19"/>
        <v>0</v>
      </c>
    </row>
    <row r="291" spans="1:10" ht="15.75" customHeight="1">
      <c r="A291" s="174"/>
      <c r="B291" s="181" t="s">
        <v>154</v>
      </c>
      <c r="C291" s="195" t="s">
        <v>151</v>
      </c>
      <c r="D291" s="183"/>
      <c r="E291" s="183"/>
      <c r="F291" s="184"/>
      <c r="G291" s="169">
        <f t="shared" si="18"/>
        <v>0</v>
      </c>
      <c r="H291" s="168"/>
      <c r="I291" s="170">
        <f t="shared" si="20"/>
        <v>0</v>
      </c>
      <c r="J291" s="169">
        <f t="shared" si="19"/>
        <v>0</v>
      </c>
    </row>
    <row r="292" spans="1:10" ht="15.75" customHeight="1">
      <c r="A292" s="187"/>
      <c r="B292" s="175" t="s">
        <v>155</v>
      </c>
      <c r="C292" s="195" t="s">
        <v>21</v>
      </c>
      <c r="D292" s="183"/>
      <c r="E292" s="177"/>
      <c r="F292" s="184"/>
      <c r="G292" s="169">
        <f t="shared" si="18"/>
        <v>0</v>
      </c>
      <c r="H292" s="168"/>
      <c r="I292" s="170">
        <f t="shared" si="20"/>
        <v>0</v>
      </c>
      <c r="J292" s="169">
        <f t="shared" si="19"/>
        <v>0</v>
      </c>
    </row>
    <row r="293" spans="1:10" ht="15.75" customHeight="1">
      <c r="A293" s="174"/>
      <c r="B293" s="181" t="s">
        <v>156</v>
      </c>
      <c r="C293" s="182" t="s">
        <v>21</v>
      </c>
      <c r="D293" s="182"/>
      <c r="E293" s="183"/>
      <c r="F293" s="184"/>
      <c r="G293" s="169">
        <f t="shared" si="18"/>
        <v>0</v>
      </c>
      <c r="H293" s="168"/>
      <c r="I293" s="170">
        <f t="shared" si="20"/>
        <v>0</v>
      </c>
      <c r="J293" s="169">
        <f t="shared" si="19"/>
        <v>0</v>
      </c>
    </row>
    <row r="294" spans="1:10" ht="15.75" customHeight="1">
      <c r="A294" s="174"/>
      <c r="B294" s="181" t="s">
        <v>157</v>
      </c>
      <c r="C294" s="182" t="s">
        <v>21</v>
      </c>
      <c r="D294" s="183"/>
      <c r="E294" s="183"/>
      <c r="F294" s="184"/>
      <c r="G294" s="169">
        <f t="shared" si="18"/>
        <v>0</v>
      </c>
      <c r="H294" s="168"/>
      <c r="I294" s="170">
        <f t="shared" si="20"/>
        <v>0</v>
      </c>
      <c r="J294" s="169">
        <f t="shared" si="19"/>
        <v>0</v>
      </c>
    </row>
    <row r="295" spans="1:10" ht="15.75" customHeight="1">
      <c r="A295" s="174"/>
      <c r="B295" s="175" t="s">
        <v>158</v>
      </c>
      <c r="C295" s="195" t="s">
        <v>21</v>
      </c>
      <c r="D295" s="183"/>
      <c r="E295" s="183"/>
      <c r="F295" s="184"/>
      <c r="G295" s="169">
        <f t="shared" si="18"/>
        <v>0</v>
      </c>
      <c r="H295" s="168"/>
      <c r="I295" s="170">
        <f t="shared" si="20"/>
        <v>0</v>
      </c>
      <c r="J295" s="169">
        <f t="shared" si="19"/>
        <v>0</v>
      </c>
    </row>
    <row r="296" spans="1:10" ht="15.75" customHeight="1">
      <c r="A296" s="174"/>
      <c r="B296" s="181" t="s">
        <v>159</v>
      </c>
      <c r="C296" s="182" t="s">
        <v>21</v>
      </c>
      <c r="D296" s="183"/>
      <c r="E296" s="183"/>
      <c r="F296" s="184"/>
      <c r="G296" s="169">
        <f t="shared" si="18"/>
        <v>0</v>
      </c>
      <c r="H296" s="168"/>
      <c r="I296" s="170">
        <f t="shared" si="20"/>
        <v>0</v>
      </c>
      <c r="J296" s="169">
        <f t="shared" si="19"/>
        <v>0</v>
      </c>
    </row>
    <row r="297" spans="1:10" ht="15.75" customHeight="1">
      <c r="A297" s="174"/>
      <c r="B297" s="175" t="s">
        <v>160</v>
      </c>
      <c r="C297" s="176" t="s">
        <v>21</v>
      </c>
      <c r="D297" s="177"/>
      <c r="E297" s="177"/>
      <c r="F297" s="178"/>
      <c r="G297" s="169">
        <f t="shared" si="18"/>
        <v>0</v>
      </c>
      <c r="H297" s="168"/>
      <c r="I297" s="170">
        <f t="shared" si="20"/>
        <v>0</v>
      </c>
      <c r="J297" s="169">
        <f t="shared" si="19"/>
        <v>0</v>
      </c>
    </row>
    <row r="298" spans="1:10" ht="15.75" customHeight="1">
      <c r="A298" s="174"/>
      <c r="B298" s="181" t="s">
        <v>161</v>
      </c>
      <c r="C298" s="182" t="s">
        <v>21</v>
      </c>
      <c r="D298" s="183"/>
      <c r="E298" s="183"/>
      <c r="F298" s="184"/>
      <c r="G298" s="169">
        <f t="shared" si="18"/>
        <v>0</v>
      </c>
      <c r="H298" s="168"/>
      <c r="I298" s="170">
        <f t="shared" si="20"/>
        <v>0</v>
      </c>
      <c r="J298" s="169">
        <f t="shared" si="19"/>
        <v>0</v>
      </c>
    </row>
    <row r="299" spans="1:10" ht="15.75" customHeight="1">
      <c r="A299" s="174"/>
      <c r="B299" s="181" t="s">
        <v>157</v>
      </c>
      <c r="C299" s="182" t="s">
        <v>21</v>
      </c>
      <c r="D299" s="183"/>
      <c r="E299" s="183"/>
      <c r="F299" s="184"/>
      <c r="G299" s="169">
        <f t="shared" si="18"/>
        <v>0</v>
      </c>
      <c r="H299" s="168"/>
      <c r="I299" s="170">
        <f t="shared" si="20"/>
        <v>0</v>
      </c>
      <c r="J299" s="169">
        <f t="shared" si="19"/>
        <v>0</v>
      </c>
    </row>
    <row r="300" spans="1:10" ht="15.75" customHeight="1">
      <c r="A300" s="187"/>
      <c r="B300" s="181"/>
      <c r="C300" s="182"/>
      <c r="D300" s="183"/>
      <c r="E300" s="183"/>
      <c r="F300" s="184"/>
      <c r="G300" s="169">
        <f t="shared" si="18"/>
        <v>0</v>
      </c>
      <c r="H300" s="168"/>
      <c r="I300" s="170">
        <f t="shared" si="20"/>
        <v>0</v>
      </c>
      <c r="J300" s="169">
        <f t="shared" si="19"/>
        <v>0</v>
      </c>
    </row>
    <row r="301" spans="1:10" ht="15.75" customHeight="1">
      <c r="A301" s="174"/>
      <c r="B301" s="173" t="s">
        <v>162</v>
      </c>
      <c r="C301" s="182"/>
      <c r="D301" s="182"/>
      <c r="E301" s="183"/>
      <c r="F301" s="184"/>
      <c r="G301" s="169">
        <f t="shared" si="18"/>
        <v>0</v>
      </c>
      <c r="H301" s="168"/>
      <c r="I301" s="170">
        <f t="shared" si="20"/>
        <v>0</v>
      </c>
      <c r="J301" s="169">
        <f t="shared" si="19"/>
        <v>0</v>
      </c>
    </row>
    <row r="302" spans="1:10" ht="15.75" customHeight="1">
      <c r="A302" s="174"/>
      <c r="B302" s="175" t="s">
        <v>163</v>
      </c>
      <c r="C302" s="195" t="s">
        <v>21</v>
      </c>
      <c r="D302" s="183"/>
      <c r="E302" s="183"/>
      <c r="F302" s="184"/>
      <c r="G302" s="169">
        <f t="shared" si="18"/>
        <v>0</v>
      </c>
      <c r="H302" s="168"/>
      <c r="I302" s="170">
        <f t="shared" si="20"/>
        <v>0</v>
      </c>
      <c r="J302" s="169">
        <f t="shared" si="19"/>
        <v>0</v>
      </c>
    </row>
    <row r="303" spans="1:10" ht="15.75" customHeight="1">
      <c r="A303" s="174"/>
      <c r="B303" s="181" t="s">
        <v>164</v>
      </c>
      <c r="C303" s="176" t="s">
        <v>21</v>
      </c>
      <c r="D303" s="177"/>
      <c r="E303" s="183"/>
      <c r="F303" s="178"/>
      <c r="G303" s="169">
        <f t="shared" si="18"/>
        <v>0</v>
      </c>
      <c r="H303" s="168"/>
      <c r="I303" s="170">
        <f t="shared" si="20"/>
        <v>0</v>
      </c>
      <c r="J303" s="169">
        <f t="shared" si="19"/>
        <v>0</v>
      </c>
    </row>
    <row r="304" spans="1:10" ht="15.75" customHeight="1">
      <c r="A304" s="174"/>
      <c r="B304" s="181" t="s">
        <v>165</v>
      </c>
      <c r="C304" s="176" t="s">
        <v>166</v>
      </c>
      <c r="D304" s="177"/>
      <c r="E304" s="183"/>
      <c r="F304" s="178"/>
      <c r="G304" s="169">
        <f t="shared" si="18"/>
        <v>0</v>
      </c>
      <c r="H304" s="168"/>
      <c r="I304" s="170">
        <f t="shared" si="20"/>
        <v>0</v>
      </c>
      <c r="J304" s="169">
        <f t="shared" si="19"/>
        <v>0</v>
      </c>
    </row>
    <row r="305" spans="1:10" ht="15.75" customHeight="1">
      <c r="A305" s="174"/>
      <c r="B305" s="181" t="s">
        <v>167</v>
      </c>
      <c r="C305" s="176" t="s">
        <v>21</v>
      </c>
      <c r="D305" s="177"/>
      <c r="E305" s="183"/>
      <c r="F305" s="178"/>
      <c r="G305" s="169">
        <f t="shared" si="18"/>
        <v>0</v>
      </c>
      <c r="H305" s="168"/>
      <c r="I305" s="170">
        <f t="shared" si="20"/>
        <v>0</v>
      </c>
      <c r="J305" s="169">
        <f t="shared" si="19"/>
        <v>0</v>
      </c>
    </row>
    <row r="306" spans="1:10" ht="15.75" customHeight="1">
      <c r="A306" s="174"/>
      <c r="B306" s="175" t="s">
        <v>168</v>
      </c>
      <c r="C306" s="195" t="s">
        <v>122</v>
      </c>
      <c r="D306" s="177"/>
      <c r="E306" s="177"/>
      <c r="F306" s="184"/>
      <c r="G306" s="169">
        <f t="shared" si="18"/>
        <v>0</v>
      </c>
      <c r="H306" s="168"/>
      <c r="I306" s="170">
        <f t="shared" si="20"/>
        <v>0</v>
      </c>
      <c r="J306" s="169">
        <f t="shared" si="19"/>
        <v>0</v>
      </c>
    </row>
    <row r="307" spans="1:10" ht="15.75" customHeight="1">
      <c r="A307" s="174"/>
      <c r="B307" s="181" t="s">
        <v>230</v>
      </c>
      <c r="C307" s="182" t="s">
        <v>122</v>
      </c>
      <c r="D307" s="183"/>
      <c r="E307" s="183"/>
      <c r="F307" s="184"/>
      <c r="G307" s="169">
        <f t="shared" si="18"/>
        <v>0</v>
      </c>
      <c r="H307" s="168"/>
      <c r="I307" s="170">
        <f t="shared" si="20"/>
        <v>0</v>
      </c>
      <c r="J307" s="169">
        <f t="shared" si="19"/>
        <v>0</v>
      </c>
    </row>
    <row r="308" spans="1:10" ht="15.75" customHeight="1">
      <c r="A308" s="187"/>
      <c r="B308" s="181" t="s">
        <v>170</v>
      </c>
      <c r="C308" s="182" t="s">
        <v>21</v>
      </c>
      <c r="D308" s="183"/>
      <c r="E308" s="183"/>
      <c r="F308" s="184"/>
      <c r="G308" s="169">
        <f t="shared" si="18"/>
        <v>0</v>
      </c>
      <c r="H308" s="168"/>
      <c r="I308" s="170">
        <f t="shared" si="20"/>
        <v>0</v>
      </c>
      <c r="J308" s="169">
        <f t="shared" si="19"/>
        <v>0</v>
      </c>
    </row>
    <row r="309" spans="1:10" ht="15.75" customHeight="1">
      <c r="A309" s="174"/>
      <c r="B309" s="181" t="s">
        <v>231</v>
      </c>
      <c r="C309" s="182" t="s">
        <v>21</v>
      </c>
      <c r="D309" s="182"/>
      <c r="E309" s="183"/>
      <c r="F309" s="184"/>
      <c r="G309" s="169">
        <f t="shared" si="18"/>
        <v>0</v>
      </c>
      <c r="H309" s="168"/>
      <c r="I309" s="170">
        <f t="shared" si="20"/>
        <v>0</v>
      </c>
      <c r="J309" s="169">
        <f t="shared" si="19"/>
        <v>0</v>
      </c>
    </row>
    <row r="310" spans="1:10" ht="15.75" customHeight="1">
      <c r="A310" s="174"/>
      <c r="B310" s="181" t="s">
        <v>232</v>
      </c>
      <c r="C310" s="182" t="s">
        <v>21</v>
      </c>
      <c r="D310" s="183"/>
      <c r="E310" s="183"/>
      <c r="F310" s="184"/>
      <c r="G310" s="169">
        <f t="shared" si="18"/>
        <v>0</v>
      </c>
      <c r="H310" s="168"/>
      <c r="I310" s="170">
        <f t="shared" si="20"/>
        <v>0</v>
      </c>
      <c r="J310" s="169">
        <f t="shared" si="19"/>
        <v>0</v>
      </c>
    </row>
    <row r="311" spans="1:10" ht="15.75" customHeight="1">
      <c r="A311" s="174"/>
      <c r="B311" s="181" t="s">
        <v>233</v>
      </c>
      <c r="C311" s="182" t="s">
        <v>122</v>
      </c>
      <c r="D311" s="183"/>
      <c r="E311" s="183"/>
      <c r="F311" s="184"/>
      <c r="G311" s="169">
        <f t="shared" si="18"/>
        <v>0</v>
      </c>
      <c r="H311" s="168"/>
      <c r="I311" s="170">
        <f t="shared" si="20"/>
        <v>0</v>
      </c>
      <c r="J311" s="169">
        <f t="shared" si="19"/>
        <v>0</v>
      </c>
    </row>
    <row r="312" spans="1:10" ht="15.75" customHeight="1">
      <c r="A312" s="204"/>
      <c r="B312" s="205" t="s">
        <v>234</v>
      </c>
      <c r="C312" s="206" t="s">
        <v>122</v>
      </c>
      <c r="D312" s="204"/>
      <c r="E312" s="206"/>
      <c r="F312" s="204"/>
      <c r="G312" s="169">
        <f t="shared" si="18"/>
        <v>0</v>
      </c>
      <c r="H312" s="168"/>
      <c r="I312" s="170">
        <f t="shared" si="20"/>
        <v>0</v>
      </c>
      <c r="J312" s="169">
        <f t="shared" si="19"/>
        <v>0</v>
      </c>
    </row>
    <row r="313" spans="1:10" ht="15.75" customHeight="1">
      <c r="A313" s="204"/>
      <c r="B313" s="205" t="s">
        <v>235</v>
      </c>
      <c r="C313" s="206" t="s">
        <v>21</v>
      </c>
      <c r="D313" s="204"/>
      <c r="E313" s="206"/>
      <c r="F313" s="204"/>
      <c r="G313" s="169">
        <f t="shared" si="18"/>
        <v>0</v>
      </c>
      <c r="H313" s="168"/>
      <c r="I313" s="170">
        <f t="shared" si="20"/>
        <v>0</v>
      </c>
      <c r="J313" s="169">
        <f t="shared" si="19"/>
        <v>0</v>
      </c>
    </row>
    <row r="314" spans="1:10" ht="15.75" customHeight="1">
      <c r="B314" s="199" t="s">
        <v>176</v>
      </c>
      <c r="C314" s="166" t="s">
        <v>21</v>
      </c>
      <c r="D314" s="166"/>
      <c r="E314" s="167"/>
      <c r="F314" s="204"/>
      <c r="G314" s="169">
        <f t="shared" si="18"/>
        <v>0</v>
      </c>
      <c r="H314" s="168"/>
      <c r="I314" s="170">
        <f t="shared" si="20"/>
        <v>0</v>
      </c>
      <c r="J314" s="169">
        <f t="shared" si="19"/>
        <v>0</v>
      </c>
    </row>
    <row r="315" spans="1:10" ht="15.75" customHeight="1">
      <c r="B315" s="205" t="s">
        <v>177</v>
      </c>
      <c r="C315" s="207" t="s">
        <v>21</v>
      </c>
      <c r="D315" s="204"/>
      <c r="E315" s="206"/>
      <c r="F315" s="204"/>
      <c r="G315" s="169">
        <f t="shared" si="18"/>
        <v>0</v>
      </c>
      <c r="H315" s="168"/>
      <c r="I315" s="170">
        <f t="shared" si="20"/>
        <v>0</v>
      </c>
      <c r="J315" s="169">
        <f t="shared" si="19"/>
        <v>0</v>
      </c>
    </row>
    <row r="316" spans="1:10" ht="15.75" customHeight="1">
      <c r="B316" s="205" t="s">
        <v>178</v>
      </c>
      <c r="C316" s="207" t="s">
        <v>21</v>
      </c>
      <c r="D316" s="204"/>
      <c r="E316" s="206"/>
      <c r="F316" s="204"/>
      <c r="G316" s="169">
        <f t="shared" si="18"/>
        <v>0</v>
      </c>
      <c r="H316" s="168"/>
      <c r="I316" s="170">
        <f t="shared" si="20"/>
        <v>0</v>
      </c>
      <c r="J316" s="169">
        <f t="shared" si="19"/>
        <v>0</v>
      </c>
    </row>
    <row r="317" spans="1:10" ht="15.75" customHeight="1">
      <c r="B317" s="205" t="s">
        <v>179</v>
      </c>
      <c r="C317" s="207" t="s">
        <v>21</v>
      </c>
      <c r="D317" s="204"/>
      <c r="E317" s="206"/>
      <c r="F317" s="204"/>
      <c r="G317" s="169">
        <f t="shared" si="18"/>
        <v>0</v>
      </c>
      <c r="H317" s="168"/>
      <c r="I317" s="170">
        <f t="shared" si="20"/>
        <v>0</v>
      </c>
      <c r="J317" s="169">
        <f t="shared" si="19"/>
        <v>0</v>
      </c>
    </row>
    <row r="318" spans="1:10" ht="15.75" customHeight="1">
      <c r="B318" s="205" t="s">
        <v>180</v>
      </c>
      <c r="C318" s="207" t="s">
        <v>21</v>
      </c>
      <c r="D318" s="204"/>
      <c r="E318" s="206"/>
      <c r="F318" s="204"/>
      <c r="G318" s="169">
        <f t="shared" si="18"/>
        <v>0</v>
      </c>
      <c r="H318" s="168"/>
      <c r="I318" s="170">
        <f t="shared" si="20"/>
        <v>0</v>
      </c>
      <c r="J318" s="169">
        <f t="shared" si="19"/>
        <v>0</v>
      </c>
    </row>
    <row r="319" spans="1:10" ht="15.75" customHeight="1">
      <c r="B319" s="205" t="s">
        <v>181</v>
      </c>
      <c r="C319" s="207" t="s">
        <v>21</v>
      </c>
      <c r="D319" s="204"/>
      <c r="E319" s="206"/>
      <c r="F319" s="204"/>
      <c r="G319" s="169">
        <f t="shared" si="18"/>
        <v>0</v>
      </c>
      <c r="H319" s="168"/>
      <c r="I319" s="170">
        <f t="shared" si="20"/>
        <v>0</v>
      </c>
      <c r="J319" s="169">
        <f t="shared" si="19"/>
        <v>0</v>
      </c>
    </row>
    <row r="320" spans="1:10" ht="15.75" customHeight="1">
      <c r="B320" s="205" t="s">
        <v>236</v>
      </c>
      <c r="C320" s="204"/>
      <c r="D320" s="204"/>
      <c r="E320" s="206"/>
      <c r="F320" s="204"/>
      <c r="G320" s="169">
        <f t="shared" si="18"/>
        <v>0</v>
      </c>
      <c r="H320" s="168"/>
      <c r="I320" s="170">
        <f t="shared" si="20"/>
        <v>0</v>
      </c>
      <c r="J320" s="169">
        <f t="shared" si="19"/>
        <v>0</v>
      </c>
    </row>
    <row r="321" spans="1:10" ht="15.75" customHeight="1">
      <c r="B321" s="208"/>
      <c r="C321" s="208"/>
      <c r="D321" s="208"/>
      <c r="E321" s="208"/>
      <c r="F321" s="208"/>
      <c r="G321" s="209">
        <f t="shared" si="18"/>
        <v>0</v>
      </c>
      <c r="H321" s="210"/>
      <c r="I321" s="211">
        <f t="shared" si="20"/>
        <v>0</v>
      </c>
      <c r="J321" s="209">
        <f t="shared" si="19"/>
        <v>0</v>
      </c>
    </row>
    <row r="322" spans="1:10" ht="15.75" customHeight="1">
      <c r="A322" s="240" t="s">
        <v>141</v>
      </c>
      <c r="B322" s="241"/>
      <c r="C322" s="241"/>
      <c r="D322" s="241"/>
      <c r="E322" s="241"/>
      <c r="F322" s="241"/>
      <c r="G322" s="241"/>
      <c r="H322" s="241"/>
      <c r="I322" s="241"/>
      <c r="J322" s="235"/>
    </row>
    <row r="323" spans="1:10" ht="15.75" customHeight="1">
      <c r="A323" s="166"/>
      <c r="B323" s="166" t="s">
        <v>12</v>
      </c>
      <c r="C323" s="166"/>
      <c r="D323" s="166"/>
      <c r="E323" s="167"/>
      <c r="F323" s="168"/>
      <c r="G323" s="169">
        <f>E323*F323</f>
        <v>0</v>
      </c>
      <c r="H323" s="168"/>
      <c r="I323" s="170"/>
      <c r="J323" s="169">
        <f>G323+I323</f>
        <v>0</v>
      </c>
    </row>
    <row r="324" spans="1:10" ht="15.75" customHeight="1">
      <c r="A324" s="31"/>
      <c r="B324" s="166"/>
      <c r="C324" s="166"/>
      <c r="D324" s="166"/>
      <c r="E324" s="167"/>
      <c r="F324" s="168"/>
      <c r="G324" s="169"/>
      <c r="H324" s="168"/>
      <c r="I324" s="170"/>
      <c r="J324" s="169"/>
    </row>
    <row r="325" spans="1:10" ht="15.75" customHeight="1">
      <c r="A325" s="31"/>
      <c r="B325" s="171" t="s">
        <v>145</v>
      </c>
      <c r="C325" s="166" t="s">
        <v>21</v>
      </c>
      <c r="D325" s="166"/>
      <c r="E325" s="167"/>
      <c r="F325" s="168"/>
      <c r="G325" s="169">
        <f t="shared" ref="G325:G366" si="21">E325*F325</f>
        <v>0</v>
      </c>
      <c r="H325" s="168"/>
      <c r="I325" s="170"/>
      <c r="J325" s="169">
        <f t="shared" ref="J325:J366" si="22">G325+I325</f>
        <v>0</v>
      </c>
    </row>
    <row r="326" spans="1:10" ht="15.75" customHeight="1">
      <c r="A326" s="31"/>
      <c r="B326" s="171" t="s">
        <v>146</v>
      </c>
      <c r="C326" s="166" t="s">
        <v>21</v>
      </c>
      <c r="D326" s="166"/>
      <c r="E326" s="167"/>
      <c r="F326" s="168"/>
      <c r="G326" s="169">
        <f t="shared" si="21"/>
        <v>0</v>
      </c>
      <c r="H326" s="168"/>
      <c r="I326" s="170"/>
      <c r="J326" s="169">
        <f t="shared" si="22"/>
        <v>0</v>
      </c>
    </row>
    <row r="327" spans="1:10" ht="15.75" customHeight="1">
      <c r="A327" s="31"/>
      <c r="B327" s="171" t="s">
        <v>147</v>
      </c>
      <c r="C327" s="166" t="s">
        <v>21</v>
      </c>
      <c r="D327" s="166"/>
      <c r="E327" s="167"/>
      <c r="F327" s="168"/>
      <c r="G327" s="169">
        <f t="shared" si="21"/>
        <v>0</v>
      </c>
      <c r="H327" s="168"/>
      <c r="I327" s="170"/>
      <c r="J327" s="169">
        <f t="shared" si="22"/>
        <v>0</v>
      </c>
    </row>
    <row r="328" spans="1:10" ht="15.75" customHeight="1">
      <c r="A328" s="31"/>
      <c r="B328" s="171" t="s">
        <v>23</v>
      </c>
      <c r="C328" s="166" t="s">
        <v>122</v>
      </c>
      <c r="D328" s="166"/>
      <c r="E328" s="167"/>
      <c r="F328" s="168"/>
      <c r="G328" s="169">
        <f t="shared" si="21"/>
        <v>0</v>
      </c>
      <c r="H328" s="168"/>
      <c r="I328" s="170"/>
      <c r="J328" s="169">
        <f t="shared" si="22"/>
        <v>0</v>
      </c>
    </row>
    <row r="329" spans="1:10" ht="15.75" customHeight="1">
      <c r="A329" s="31"/>
      <c r="B329" s="171" t="s">
        <v>148</v>
      </c>
      <c r="C329" s="166" t="s">
        <v>21</v>
      </c>
      <c r="D329" s="166"/>
      <c r="E329" s="167"/>
      <c r="F329" s="168"/>
      <c r="G329" s="169">
        <f t="shared" si="21"/>
        <v>0</v>
      </c>
      <c r="H329" s="168"/>
      <c r="I329" s="170"/>
      <c r="J329" s="169">
        <f t="shared" si="22"/>
        <v>0</v>
      </c>
    </row>
    <row r="330" spans="1:10" ht="15.75" customHeight="1">
      <c r="A330" s="31"/>
      <c r="B330" s="171"/>
      <c r="C330" s="166"/>
      <c r="D330" s="166"/>
      <c r="E330" s="167"/>
      <c r="F330" s="168"/>
      <c r="G330" s="169">
        <f t="shared" si="21"/>
        <v>0</v>
      </c>
      <c r="H330" s="168"/>
      <c r="I330" s="170"/>
      <c r="J330" s="169">
        <f t="shared" si="22"/>
        <v>0</v>
      </c>
    </row>
    <row r="331" spans="1:10" ht="15.75" customHeight="1">
      <c r="A331" s="31"/>
      <c r="B331" s="171"/>
      <c r="C331" s="166"/>
      <c r="D331" s="166"/>
      <c r="E331" s="167"/>
      <c r="F331" s="168"/>
      <c r="G331" s="169">
        <f t="shared" si="21"/>
        <v>0</v>
      </c>
      <c r="H331" s="168"/>
      <c r="I331" s="170"/>
      <c r="J331" s="169">
        <f t="shared" si="22"/>
        <v>0</v>
      </c>
    </row>
    <row r="332" spans="1:10" ht="15.75" customHeight="1">
      <c r="A332" s="172"/>
      <c r="B332" s="173" t="s">
        <v>149</v>
      </c>
      <c r="C332" s="164"/>
      <c r="D332" s="164"/>
      <c r="E332" s="164"/>
      <c r="F332" s="165"/>
      <c r="G332" s="169">
        <f t="shared" si="21"/>
        <v>0</v>
      </c>
      <c r="H332" s="168"/>
      <c r="I332" s="170"/>
      <c r="J332" s="169">
        <f t="shared" si="22"/>
        <v>0</v>
      </c>
    </row>
    <row r="333" spans="1:10" ht="15.75" customHeight="1">
      <c r="A333" s="174"/>
      <c r="B333" s="203" t="s">
        <v>150</v>
      </c>
      <c r="C333" s="195" t="s">
        <v>151</v>
      </c>
      <c r="D333" s="177"/>
      <c r="E333" s="177"/>
      <c r="F333" s="178"/>
      <c r="G333" s="169">
        <f t="shared" si="21"/>
        <v>0</v>
      </c>
      <c r="H333" s="168"/>
      <c r="I333" s="170"/>
      <c r="J333" s="169">
        <f t="shared" si="22"/>
        <v>0</v>
      </c>
    </row>
    <row r="334" spans="1:10" ht="15.75" customHeight="1">
      <c r="A334" s="174"/>
      <c r="B334" s="181" t="s">
        <v>237</v>
      </c>
      <c r="C334" s="195" t="s">
        <v>151</v>
      </c>
      <c r="D334" s="183"/>
      <c r="E334" s="183"/>
      <c r="F334" s="184"/>
      <c r="G334" s="169">
        <f t="shared" si="21"/>
        <v>0</v>
      </c>
      <c r="H334" s="168"/>
      <c r="I334" s="170">
        <f t="shared" ref="I334:I366" si="23">E334*H334</f>
        <v>0</v>
      </c>
      <c r="J334" s="169">
        <f t="shared" si="22"/>
        <v>0</v>
      </c>
    </row>
    <row r="335" spans="1:10" ht="15.75" customHeight="1">
      <c r="A335" s="174"/>
      <c r="B335" s="181" t="s">
        <v>238</v>
      </c>
      <c r="C335" s="195" t="s">
        <v>122</v>
      </c>
      <c r="D335" s="183"/>
      <c r="E335" s="183"/>
      <c r="F335" s="184"/>
      <c r="G335" s="169">
        <f t="shared" si="21"/>
        <v>0</v>
      </c>
      <c r="H335" s="168"/>
      <c r="I335" s="170">
        <f t="shared" si="23"/>
        <v>0</v>
      </c>
      <c r="J335" s="169">
        <f t="shared" si="22"/>
        <v>0</v>
      </c>
    </row>
    <row r="336" spans="1:10" ht="15.75" customHeight="1">
      <c r="A336" s="174"/>
      <c r="B336" s="181" t="s">
        <v>154</v>
      </c>
      <c r="C336" s="195" t="s">
        <v>151</v>
      </c>
      <c r="D336" s="183"/>
      <c r="E336" s="183"/>
      <c r="F336" s="184"/>
      <c r="G336" s="169">
        <f t="shared" si="21"/>
        <v>0</v>
      </c>
      <c r="H336" s="168"/>
      <c r="I336" s="170">
        <f t="shared" si="23"/>
        <v>0</v>
      </c>
      <c r="J336" s="169">
        <f t="shared" si="22"/>
        <v>0</v>
      </c>
    </row>
    <row r="337" spans="1:10" ht="15.75" customHeight="1">
      <c r="A337" s="187"/>
      <c r="B337" s="175" t="s">
        <v>155</v>
      </c>
      <c r="C337" s="195" t="s">
        <v>21</v>
      </c>
      <c r="D337" s="183"/>
      <c r="E337" s="177"/>
      <c r="F337" s="184"/>
      <c r="G337" s="169">
        <f t="shared" si="21"/>
        <v>0</v>
      </c>
      <c r="H337" s="168"/>
      <c r="I337" s="170">
        <f t="shared" si="23"/>
        <v>0</v>
      </c>
      <c r="J337" s="169">
        <f t="shared" si="22"/>
        <v>0</v>
      </c>
    </row>
    <row r="338" spans="1:10" ht="15.75" customHeight="1">
      <c r="A338" s="174"/>
      <c r="B338" s="181" t="s">
        <v>156</v>
      </c>
      <c r="C338" s="182" t="s">
        <v>21</v>
      </c>
      <c r="D338" s="182"/>
      <c r="E338" s="183"/>
      <c r="F338" s="184"/>
      <c r="G338" s="169">
        <f t="shared" si="21"/>
        <v>0</v>
      </c>
      <c r="H338" s="168"/>
      <c r="I338" s="170">
        <f t="shared" si="23"/>
        <v>0</v>
      </c>
      <c r="J338" s="169">
        <f t="shared" si="22"/>
        <v>0</v>
      </c>
    </row>
    <row r="339" spans="1:10" ht="15.75" customHeight="1">
      <c r="A339" s="174"/>
      <c r="B339" s="181" t="s">
        <v>157</v>
      </c>
      <c r="C339" s="182" t="s">
        <v>21</v>
      </c>
      <c r="D339" s="183"/>
      <c r="E339" s="183"/>
      <c r="F339" s="184"/>
      <c r="G339" s="169">
        <f t="shared" si="21"/>
        <v>0</v>
      </c>
      <c r="H339" s="168"/>
      <c r="I339" s="170">
        <f t="shared" si="23"/>
        <v>0</v>
      </c>
      <c r="J339" s="169">
        <f t="shared" si="22"/>
        <v>0</v>
      </c>
    </row>
    <row r="340" spans="1:10" ht="15.75" customHeight="1">
      <c r="A340" s="174"/>
      <c r="B340" s="175" t="s">
        <v>158</v>
      </c>
      <c r="C340" s="195" t="s">
        <v>21</v>
      </c>
      <c r="D340" s="183"/>
      <c r="E340" s="183"/>
      <c r="F340" s="184"/>
      <c r="G340" s="169">
        <f t="shared" si="21"/>
        <v>0</v>
      </c>
      <c r="H340" s="168"/>
      <c r="I340" s="170">
        <f t="shared" si="23"/>
        <v>0</v>
      </c>
      <c r="J340" s="169">
        <f t="shared" si="22"/>
        <v>0</v>
      </c>
    </row>
    <row r="341" spans="1:10" ht="15.75" customHeight="1">
      <c r="A341" s="174"/>
      <c r="B341" s="181" t="s">
        <v>159</v>
      </c>
      <c r="C341" s="182" t="s">
        <v>21</v>
      </c>
      <c r="D341" s="183"/>
      <c r="E341" s="183"/>
      <c r="F341" s="184"/>
      <c r="G341" s="169">
        <f t="shared" si="21"/>
        <v>0</v>
      </c>
      <c r="H341" s="168"/>
      <c r="I341" s="170">
        <f t="shared" si="23"/>
        <v>0</v>
      </c>
      <c r="J341" s="169">
        <f t="shared" si="22"/>
        <v>0</v>
      </c>
    </row>
    <row r="342" spans="1:10" ht="15.75" customHeight="1">
      <c r="A342" s="174"/>
      <c r="B342" s="175" t="s">
        <v>160</v>
      </c>
      <c r="C342" s="176" t="s">
        <v>21</v>
      </c>
      <c r="D342" s="177"/>
      <c r="E342" s="177"/>
      <c r="F342" s="178"/>
      <c r="G342" s="169">
        <f t="shared" si="21"/>
        <v>0</v>
      </c>
      <c r="H342" s="168"/>
      <c r="I342" s="170">
        <f t="shared" si="23"/>
        <v>0</v>
      </c>
      <c r="J342" s="169">
        <f t="shared" si="22"/>
        <v>0</v>
      </c>
    </row>
    <row r="343" spans="1:10" ht="15.75" customHeight="1">
      <c r="A343" s="174"/>
      <c r="B343" s="181" t="s">
        <v>161</v>
      </c>
      <c r="C343" s="182" t="s">
        <v>21</v>
      </c>
      <c r="D343" s="183"/>
      <c r="E343" s="183"/>
      <c r="F343" s="184"/>
      <c r="G343" s="169">
        <f t="shared" si="21"/>
        <v>0</v>
      </c>
      <c r="H343" s="168"/>
      <c r="I343" s="170">
        <f t="shared" si="23"/>
        <v>0</v>
      </c>
      <c r="J343" s="169">
        <f t="shared" si="22"/>
        <v>0</v>
      </c>
    </row>
    <row r="344" spans="1:10" ht="15.75" customHeight="1">
      <c r="A344" s="174"/>
      <c r="B344" s="181" t="s">
        <v>157</v>
      </c>
      <c r="C344" s="182" t="s">
        <v>21</v>
      </c>
      <c r="D344" s="183"/>
      <c r="E344" s="183"/>
      <c r="F344" s="184"/>
      <c r="G344" s="169">
        <f t="shared" si="21"/>
        <v>0</v>
      </c>
      <c r="H344" s="168"/>
      <c r="I344" s="170">
        <f t="shared" si="23"/>
        <v>0</v>
      </c>
      <c r="J344" s="169">
        <f t="shared" si="22"/>
        <v>0</v>
      </c>
    </row>
    <row r="345" spans="1:10" ht="15.75" customHeight="1">
      <c r="A345" s="187"/>
      <c r="B345" s="181"/>
      <c r="C345" s="182"/>
      <c r="D345" s="183"/>
      <c r="E345" s="183"/>
      <c r="F345" s="184"/>
      <c r="G345" s="169">
        <f t="shared" si="21"/>
        <v>0</v>
      </c>
      <c r="H345" s="168"/>
      <c r="I345" s="170">
        <f t="shared" si="23"/>
        <v>0</v>
      </c>
      <c r="J345" s="169">
        <f t="shared" si="22"/>
        <v>0</v>
      </c>
    </row>
    <row r="346" spans="1:10" ht="15.75" customHeight="1">
      <c r="A346" s="174"/>
      <c r="B346" s="173" t="s">
        <v>162</v>
      </c>
      <c r="C346" s="182"/>
      <c r="D346" s="182"/>
      <c r="E346" s="183"/>
      <c r="F346" s="184"/>
      <c r="G346" s="169">
        <f t="shared" si="21"/>
        <v>0</v>
      </c>
      <c r="H346" s="168"/>
      <c r="I346" s="170">
        <f t="shared" si="23"/>
        <v>0</v>
      </c>
      <c r="J346" s="169">
        <f t="shared" si="22"/>
        <v>0</v>
      </c>
    </row>
    <row r="347" spans="1:10" ht="15.75" customHeight="1">
      <c r="A347" s="174"/>
      <c r="B347" s="175" t="s">
        <v>163</v>
      </c>
      <c r="C347" s="195" t="s">
        <v>21</v>
      </c>
      <c r="D347" s="183"/>
      <c r="E347" s="183"/>
      <c r="F347" s="184"/>
      <c r="G347" s="169">
        <f t="shared" si="21"/>
        <v>0</v>
      </c>
      <c r="H347" s="168"/>
      <c r="I347" s="170">
        <f t="shared" si="23"/>
        <v>0</v>
      </c>
      <c r="J347" s="169">
        <f t="shared" si="22"/>
        <v>0</v>
      </c>
    </row>
    <row r="348" spans="1:10" ht="15.75" customHeight="1">
      <c r="A348" s="174"/>
      <c r="B348" s="181" t="s">
        <v>164</v>
      </c>
      <c r="C348" s="176" t="s">
        <v>21</v>
      </c>
      <c r="D348" s="177"/>
      <c r="E348" s="183"/>
      <c r="F348" s="178"/>
      <c r="G348" s="169">
        <f t="shared" si="21"/>
        <v>0</v>
      </c>
      <c r="H348" s="168"/>
      <c r="I348" s="170">
        <f t="shared" si="23"/>
        <v>0</v>
      </c>
      <c r="J348" s="169">
        <f t="shared" si="22"/>
        <v>0</v>
      </c>
    </row>
    <row r="349" spans="1:10" ht="15.75" customHeight="1">
      <c r="A349" s="174"/>
      <c r="B349" s="181" t="s">
        <v>165</v>
      </c>
      <c r="C349" s="176" t="s">
        <v>166</v>
      </c>
      <c r="D349" s="177"/>
      <c r="E349" s="183"/>
      <c r="F349" s="178"/>
      <c r="G349" s="169">
        <f t="shared" si="21"/>
        <v>0</v>
      </c>
      <c r="H349" s="168"/>
      <c r="I349" s="170">
        <f t="shared" si="23"/>
        <v>0</v>
      </c>
      <c r="J349" s="169">
        <f t="shared" si="22"/>
        <v>0</v>
      </c>
    </row>
    <row r="350" spans="1:10" ht="15.75" customHeight="1">
      <c r="A350" s="174"/>
      <c r="B350" s="181" t="s">
        <v>167</v>
      </c>
      <c r="C350" s="176" t="s">
        <v>21</v>
      </c>
      <c r="D350" s="177"/>
      <c r="E350" s="183"/>
      <c r="F350" s="178"/>
      <c r="G350" s="169">
        <f t="shared" si="21"/>
        <v>0</v>
      </c>
      <c r="H350" s="168"/>
      <c r="I350" s="170">
        <f t="shared" si="23"/>
        <v>0</v>
      </c>
      <c r="J350" s="169">
        <f t="shared" si="22"/>
        <v>0</v>
      </c>
    </row>
    <row r="351" spans="1:10" ht="15.75" customHeight="1">
      <c r="A351" s="174"/>
      <c r="B351" s="175" t="s">
        <v>168</v>
      </c>
      <c r="C351" s="195" t="s">
        <v>122</v>
      </c>
      <c r="D351" s="177"/>
      <c r="E351" s="177"/>
      <c r="F351" s="184"/>
      <c r="G351" s="169">
        <f t="shared" si="21"/>
        <v>0</v>
      </c>
      <c r="H351" s="168"/>
      <c r="I351" s="170">
        <f t="shared" si="23"/>
        <v>0</v>
      </c>
      <c r="J351" s="169">
        <f t="shared" si="22"/>
        <v>0</v>
      </c>
    </row>
    <row r="352" spans="1:10" ht="15.75" customHeight="1">
      <c r="A352" s="174"/>
      <c r="B352" s="181" t="s">
        <v>239</v>
      </c>
      <c r="C352" s="182" t="s">
        <v>122</v>
      </c>
      <c r="D352" s="183"/>
      <c r="E352" s="183"/>
      <c r="F352" s="184"/>
      <c r="G352" s="169">
        <f t="shared" si="21"/>
        <v>0</v>
      </c>
      <c r="H352" s="168"/>
      <c r="I352" s="170">
        <f t="shared" si="23"/>
        <v>0</v>
      </c>
      <c r="J352" s="169">
        <f t="shared" si="22"/>
        <v>0</v>
      </c>
    </row>
    <row r="353" spans="1:10" ht="15.75" customHeight="1">
      <c r="A353" s="187"/>
      <c r="B353" s="181" t="s">
        <v>170</v>
      </c>
      <c r="C353" s="182" t="s">
        <v>21</v>
      </c>
      <c r="D353" s="183"/>
      <c r="E353" s="183"/>
      <c r="F353" s="184"/>
      <c r="G353" s="169">
        <f t="shared" si="21"/>
        <v>0</v>
      </c>
      <c r="H353" s="168"/>
      <c r="I353" s="170">
        <f t="shared" si="23"/>
        <v>0</v>
      </c>
      <c r="J353" s="169">
        <f t="shared" si="22"/>
        <v>0</v>
      </c>
    </row>
    <row r="354" spans="1:10" ht="15.75" customHeight="1">
      <c r="A354" s="174"/>
      <c r="B354" s="181" t="s">
        <v>240</v>
      </c>
      <c r="C354" s="182" t="s">
        <v>21</v>
      </c>
      <c r="D354" s="182"/>
      <c r="E354" s="183"/>
      <c r="F354" s="184"/>
      <c r="G354" s="169">
        <f t="shared" si="21"/>
        <v>0</v>
      </c>
      <c r="H354" s="168"/>
      <c r="I354" s="170">
        <f t="shared" si="23"/>
        <v>0</v>
      </c>
      <c r="J354" s="169">
        <f t="shared" si="22"/>
        <v>0</v>
      </c>
    </row>
    <row r="355" spans="1:10" ht="15.75" customHeight="1">
      <c r="A355" s="174"/>
      <c r="B355" s="181" t="s">
        <v>241</v>
      </c>
      <c r="C355" s="182" t="s">
        <v>21</v>
      </c>
      <c r="D355" s="183"/>
      <c r="E355" s="183"/>
      <c r="F355" s="184"/>
      <c r="G355" s="169">
        <f t="shared" si="21"/>
        <v>0</v>
      </c>
      <c r="H355" s="168"/>
      <c r="I355" s="170">
        <f t="shared" si="23"/>
        <v>0</v>
      </c>
      <c r="J355" s="169">
        <f t="shared" si="22"/>
        <v>0</v>
      </c>
    </row>
    <row r="356" spans="1:10" ht="15.75" customHeight="1">
      <c r="A356" s="174"/>
      <c r="B356" s="181" t="s">
        <v>242</v>
      </c>
      <c r="C356" s="182" t="s">
        <v>122</v>
      </c>
      <c r="D356" s="183"/>
      <c r="E356" s="183"/>
      <c r="F356" s="184"/>
      <c r="G356" s="169">
        <f t="shared" si="21"/>
        <v>0</v>
      </c>
      <c r="H356" s="168"/>
      <c r="I356" s="170">
        <f t="shared" si="23"/>
        <v>0</v>
      </c>
      <c r="J356" s="169">
        <f t="shared" si="22"/>
        <v>0</v>
      </c>
    </row>
    <row r="357" spans="1:10" ht="15.75" customHeight="1">
      <c r="A357" s="204"/>
      <c r="B357" s="205" t="s">
        <v>243</v>
      </c>
      <c r="C357" s="206" t="s">
        <v>122</v>
      </c>
      <c r="D357" s="204"/>
      <c r="E357" s="206"/>
      <c r="F357" s="204"/>
      <c r="G357" s="169">
        <f t="shared" si="21"/>
        <v>0</v>
      </c>
      <c r="H357" s="168"/>
      <c r="I357" s="170">
        <f t="shared" si="23"/>
        <v>0</v>
      </c>
      <c r="J357" s="169">
        <f t="shared" si="22"/>
        <v>0</v>
      </c>
    </row>
    <row r="358" spans="1:10" ht="15.75" customHeight="1">
      <c r="A358" s="204"/>
      <c r="B358" s="205" t="s">
        <v>244</v>
      </c>
      <c r="C358" s="206" t="s">
        <v>21</v>
      </c>
      <c r="D358" s="204"/>
      <c r="E358" s="206"/>
      <c r="F358" s="204"/>
      <c r="G358" s="169">
        <f t="shared" si="21"/>
        <v>0</v>
      </c>
      <c r="H358" s="168"/>
      <c r="I358" s="170">
        <f t="shared" si="23"/>
        <v>0</v>
      </c>
      <c r="J358" s="169">
        <f t="shared" si="22"/>
        <v>0</v>
      </c>
    </row>
    <row r="359" spans="1:10" ht="15.75" customHeight="1">
      <c r="B359" s="199" t="s">
        <v>176</v>
      </c>
      <c r="C359" s="166" t="s">
        <v>21</v>
      </c>
      <c r="D359" s="166"/>
      <c r="E359" s="167"/>
      <c r="F359" s="204"/>
      <c r="G359" s="169">
        <f t="shared" si="21"/>
        <v>0</v>
      </c>
      <c r="H359" s="168"/>
      <c r="I359" s="170">
        <f t="shared" si="23"/>
        <v>0</v>
      </c>
      <c r="J359" s="169">
        <f t="shared" si="22"/>
        <v>0</v>
      </c>
    </row>
    <row r="360" spans="1:10" ht="15.75" customHeight="1">
      <c r="B360" s="205" t="s">
        <v>177</v>
      </c>
      <c r="C360" s="207" t="s">
        <v>21</v>
      </c>
      <c r="D360" s="204"/>
      <c r="E360" s="206"/>
      <c r="F360" s="204"/>
      <c r="G360" s="169">
        <f t="shared" si="21"/>
        <v>0</v>
      </c>
      <c r="H360" s="168"/>
      <c r="I360" s="170">
        <f t="shared" si="23"/>
        <v>0</v>
      </c>
      <c r="J360" s="169">
        <f t="shared" si="22"/>
        <v>0</v>
      </c>
    </row>
    <row r="361" spans="1:10" ht="15.75" customHeight="1">
      <c r="B361" s="205" t="s">
        <v>178</v>
      </c>
      <c r="C361" s="207" t="s">
        <v>21</v>
      </c>
      <c r="D361" s="204"/>
      <c r="E361" s="206"/>
      <c r="F361" s="204"/>
      <c r="G361" s="169">
        <f t="shared" si="21"/>
        <v>0</v>
      </c>
      <c r="H361" s="168"/>
      <c r="I361" s="170">
        <f t="shared" si="23"/>
        <v>0</v>
      </c>
      <c r="J361" s="169">
        <f t="shared" si="22"/>
        <v>0</v>
      </c>
    </row>
    <row r="362" spans="1:10" ht="15.75" customHeight="1">
      <c r="B362" s="205" t="s">
        <v>179</v>
      </c>
      <c r="C362" s="207" t="s">
        <v>21</v>
      </c>
      <c r="D362" s="204"/>
      <c r="E362" s="206"/>
      <c r="F362" s="204"/>
      <c r="G362" s="169">
        <f t="shared" si="21"/>
        <v>0</v>
      </c>
      <c r="H362" s="168"/>
      <c r="I362" s="170">
        <f t="shared" si="23"/>
        <v>0</v>
      </c>
      <c r="J362" s="169">
        <f t="shared" si="22"/>
        <v>0</v>
      </c>
    </row>
    <row r="363" spans="1:10" ht="15.75" customHeight="1">
      <c r="B363" s="205" t="s">
        <v>180</v>
      </c>
      <c r="C363" s="207" t="s">
        <v>21</v>
      </c>
      <c r="D363" s="204"/>
      <c r="E363" s="206"/>
      <c r="F363" s="204"/>
      <c r="G363" s="169">
        <f t="shared" si="21"/>
        <v>0</v>
      </c>
      <c r="H363" s="168"/>
      <c r="I363" s="170">
        <f t="shared" si="23"/>
        <v>0</v>
      </c>
      <c r="J363" s="169">
        <f t="shared" si="22"/>
        <v>0</v>
      </c>
    </row>
    <row r="364" spans="1:10" ht="15.75" customHeight="1">
      <c r="B364" s="205" t="s">
        <v>181</v>
      </c>
      <c r="C364" s="207" t="s">
        <v>21</v>
      </c>
      <c r="D364" s="204"/>
      <c r="E364" s="206"/>
      <c r="F364" s="204"/>
      <c r="G364" s="169">
        <f t="shared" si="21"/>
        <v>0</v>
      </c>
      <c r="H364" s="168"/>
      <c r="I364" s="170">
        <f t="shared" si="23"/>
        <v>0</v>
      </c>
      <c r="J364" s="169">
        <f t="shared" si="22"/>
        <v>0</v>
      </c>
    </row>
    <row r="365" spans="1:10" ht="15.75" customHeight="1">
      <c r="B365" s="205" t="s">
        <v>245</v>
      </c>
      <c r="C365" s="204"/>
      <c r="D365" s="204"/>
      <c r="E365" s="206"/>
      <c r="F365" s="204"/>
      <c r="G365" s="169">
        <f t="shared" si="21"/>
        <v>0</v>
      </c>
      <c r="H365" s="168"/>
      <c r="I365" s="170">
        <f t="shared" si="23"/>
        <v>0</v>
      </c>
      <c r="J365" s="169">
        <f t="shared" si="22"/>
        <v>0</v>
      </c>
    </row>
    <row r="366" spans="1:10" ht="15.75" customHeight="1">
      <c r="B366" s="208"/>
      <c r="C366" s="208"/>
      <c r="D366" s="208"/>
      <c r="E366" s="208"/>
      <c r="F366" s="208"/>
      <c r="G366" s="209">
        <f t="shared" si="21"/>
        <v>0</v>
      </c>
      <c r="H366" s="210"/>
      <c r="I366" s="211">
        <f t="shared" si="23"/>
        <v>0</v>
      </c>
      <c r="J366" s="209">
        <f t="shared" si="22"/>
        <v>0</v>
      </c>
    </row>
    <row r="367" spans="1:10" ht="15.75" customHeight="1">
      <c r="A367" s="240" t="s">
        <v>142</v>
      </c>
      <c r="B367" s="241"/>
      <c r="C367" s="241"/>
      <c r="D367" s="241"/>
      <c r="E367" s="241"/>
      <c r="F367" s="241"/>
      <c r="G367" s="241"/>
      <c r="H367" s="241"/>
      <c r="I367" s="241"/>
      <c r="J367" s="235"/>
    </row>
    <row r="368" spans="1:10" ht="15.75" customHeight="1">
      <c r="A368" s="166"/>
      <c r="B368" s="166" t="s">
        <v>12</v>
      </c>
      <c r="C368" s="166"/>
      <c r="D368" s="166"/>
      <c r="E368" s="167"/>
      <c r="F368" s="168"/>
      <c r="G368" s="169">
        <f>E368*F368</f>
        <v>0</v>
      </c>
      <c r="H368" s="168"/>
      <c r="I368" s="170"/>
      <c r="J368" s="169">
        <f>G368+I368</f>
        <v>0</v>
      </c>
    </row>
    <row r="369" spans="1:10" ht="15.75" customHeight="1">
      <c r="A369" s="31"/>
      <c r="B369" s="166"/>
      <c r="C369" s="166"/>
      <c r="D369" s="166"/>
      <c r="E369" s="167"/>
      <c r="F369" s="168"/>
      <c r="G369" s="169"/>
      <c r="H369" s="168"/>
      <c r="I369" s="170"/>
      <c r="J369" s="169"/>
    </row>
    <row r="370" spans="1:10" ht="15.75" customHeight="1">
      <c r="A370" s="31"/>
      <c r="B370" s="171" t="s">
        <v>145</v>
      </c>
      <c r="C370" s="166" t="s">
        <v>21</v>
      </c>
      <c r="D370" s="166"/>
      <c r="E370" s="167"/>
      <c r="F370" s="168"/>
      <c r="G370" s="169">
        <f t="shared" ref="G370:G411" si="24">E370*F370</f>
        <v>0</v>
      </c>
      <c r="H370" s="168"/>
      <c r="I370" s="170"/>
      <c r="J370" s="169">
        <f t="shared" ref="J370:J411" si="25">G370+I370</f>
        <v>0</v>
      </c>
    </row>
    <row r="371" spans="1:10" ht="15.75" customHeight="1">
      <c r="A371" s="31"/>
      <c r="B371" s="171" t="s">
        <v>146</v>
      </c>
      <c r="C371" s="166" t="s">
        <v>21</v>
      </c>
      <c r="D371" s="166"/>
      <c r="E371" s="167"/>
      <c r="F371" s="168"/>
      <c r="G371" s="169">
        <f t="shared" si="24"/>
        <v>0</v>
      </c>
      <c r="H371" s="168"/>
      <c r="I371" s="170"/>
      <c r="J371" s="169">
        <f t="shared" si="25"/>
        <v>0</v>
      </c>
    </row>
    <row r="372" spans="1:10" ht="15.75" customHeight="1">
      <c r="A372" s="31"/>
      <c r="B372" s="171" t="s">
        <v>147</v>
      </c>
      <c r="C372" s="166" t="s">
        <v>21</v>
      </c>
      <c r="D372" s="166"/>
      <c r="E372" s="167"/>
      <c r="F372" s="168"/>
      <c r="G372" s="169">
        <f t="shared" si="24"/>
        <v>0</v>
      </c>
      <c r="H372" s="168"/>
      <c r="I372" s="170"/>
      <c r="J372" s="169">
        <f t="shared" si="25"/>
        <v>0</v>
      </c>
    </row>
    <row r="373" spans="1:10" ht="15.75" customHeight="1">
      <c r="A373" s="31"/>
      <c r="B373" s="171" t="s">
        <v>23</v>
      </c>
      <c r="C373" s="166" t="s">
        <v>122</v>
      </c>
      <c r="D373" s="166"/>
      <c r="E373" s="167"/>
      <c r="F373" s="168"/>
      <c r="G373" s="169">
        <f t="shared" si="24"/>
        <v>0</v>
      </c>
      <c r="H373" s="168"/>
      <c r="I373" s="170"/>
      <c r="J373" s="169">
        <f t="shared" si="25"/>
        <v>0</v>
      </c>
    </row>
    <row r="374" spans="1:10" ht="15.75" customHeight="1">
      <c r="A374" s="31"/>
      <c r="B374" s="171" t="s">
        <v>148</v>
      </c>
      <c r="C374" s="166" t="s">
        <v>21</v>
      </c>
      <c r="D374" s="166"/>
      <c r="E374" s="167"/>
      <c r="F374" s="168"/>
      <c r="G374" s="169">
        <f t="shared" si="24"/>
        <v>0</v>
      </c>
      <c r="H374" s="168"/>
      <c r="I374" s="170"/>
      <c r="J374" s="169">
        <f t="shared" si="25"/>
        <v>0</v>
      </c>
    </row>
    <row r="375" spans="1:10" ht="15.75" customHeight="1">
      <c r="A375" s="31"/>
      <c r="B375" s="171"/>
      <c r="C375" s="166"/>
      <c r="D375" s="166"/>
      <c r="E375" s="167"/>
      <c r="F375" s="168"/>
      <c r="G375" s="169">
        <f t="shared" si="24"/>
        <v>0</v>
      </c>
      <c r="H375" s="168"/>
      <c r="I375" s="170"/>
      <c r="J375" s="169">
        <f t="shared" si="25"/>
        <v>0</v>
      </c>
    </row>
    <row r="376" spans="1:10" ht="15.75" customHeight="1">
      <c r="A376" s="31"/>
      <c r="B376" s="171"/>
      <c r="C376" s="166"/>
      <c r="D376" s="166"/>
      <c r="E376" s="167"/>
      <c r="F376" s="168"/>
      <c r="G376" s="169">
        <f t="shared" si="24"/>
        <v>0</v>
      </c>
      <c r="H376" s="168"/>
      <c r="I376" s="170"/>
      <c r="J376" s="169">
        <f t="shared" si="25"/>
        <v>0</v>
      </c>
    </row>
    <row r="377" spans="1:10" ht="15.75" customHeight="1">
      <c r="A377" s="172"/>
      <c r="B377" s="173" t="s">
        <v>149</v>
      </c>
      <c r="C377" s="164"/>
      <c r="D377" s="164"/>
      <c r="E377" s="164"/>
      <c r="F377" s="165"/>
      <c r="G377" s="169">
        <f t="shared" si="24"/>
        <v>0</v>
      </c>
      <c r="H377" s="168"/>
      <c r="I377" s="170"/>
      <c r="J377" s="169">
        <f t="shared" si="25"/>
        <v>0</v>
      </c>
    </row>
    <row r="378" spans="1:10" ht="15.75" customHeight="1">
      <c r="A378" s="174"/>
      <c r="B378" s="203" t="s">
        <v>150</v>
      </c>
      <c r="C378" s="195" t="s">
        <v>151</v>
      </c>
      <c r="D378" s="177"/>
      <c r="E378" s="177"/>
      <c r="F378" s="178"/>
      <c r="G378" s="169">
        <f t="shared" si="24"/>
        <v>0</v>
      </c>
      <c r="H378" s="168"/>
      <c r="I378" s="170"/>
      <c r="J378" s="169">
        <f t="shared" si="25"/>
        <v>0</v>
      </c>
    </row>
    <row r="379" spans="1:10" ht="15.75" customHeight="1">
      <c r="A379" s="174"/>
      <c r="B379" s="181" t="s">
        <v>246</v>
      </c>
      <c r="C379" s="195" t="s">
        <v>151</v>
      </c>
      <c r="D379" s="183"/>
      <c r="E379" s="183"/>
      <c r="F379" s="184"/>
      <c r="G379" s="169">
        <f t="shared" si="24"/>
        <v>0</v>
      </c>
      <c r="H379" s="168"/>
      <c r="I379" s="170">
        <f t="shared" ref="I379:I411" si="26">E379*H379</f>
        <v>0</v>
      </c>
      <c r="J379" s="169">
        <f t="shared" si="25"/>
        <v>0</v>
      </c>
    </row>
    <row r="380" spans="1:10" ht="15.75" customHeight="1">
      <c r="A380" s="174"/>
      <c r="B380" s="181" t="s">
        <v>247</v>
      </c>
      <c r="C380" s="195" t="s">
        <v>122</v>
      </c>
      <c r="D380" s="183"/>
      <c r="E380" s="183"/>
      <c r="F380" s="184"/>
      <c r="G380" s="169">
        <f t="shared" si="24"/>
        <v>0</v>
      </c>
      <c r="H380" s="168"/>
      <c r="I380" s="170">
        <f t="shared" si="26"/>
        <v>0</v>
      </c>
      <c r="J380" s="169">
        <f t="shared" si="25"/>
        <v>0</v>
      </c>
    </row>
    <row r="381" spans="1:10" ht="15.75" customHeight="1">
      <c r="A381" s="174"/>
      <c r="B381" s="181" t="s">
        <v>154</v>
      </c>
      <c r="C381" s="195" t="s">
        <v>151</v>
      </c>
      <c r="D381" s="183"/>
      <c r="E381" s="183"/>
      <c r="F381" s="184"/>
      <c r="G381" s="169">
        <f t="shared" si="24"/>
        <v>0</v>
      </c>
      <c r="H381" s="168"/>
      <c r="I381" s="170">
        <f t="shared" si="26"/>
        <v>0</v>
      </c>
      <c r="J381" s="169">
        <f t="shared" si="25"/>
        <v>0</v>
      </c>
    </row>
    <row r="382" spans="1:10" ht="15.75" customHeight="1">
      <c r="A382" s="187"/>
      <c r="B382" s="175" t="s">
        <v>155</v>
      </c>
      <c r="C382" s="195" t="s">
        <v>21</v>
      </c>
      <c r="D382" s="183"/>
      <c r="E382" s="177"/>
      <c r="F382" s="184"/>
      <c r="G382" s="169">
        <f t="shared" si="24"/>
        <v>0</v>
      </c>
      <c r="H382" s="168"/>
      <c r="I382" s="170">
        <f t="shared" si="26"/>
        <v>0</v>
      </c>
      <c r="J382" s="169">
        <f t="shared" si="25"/>
        <v>0</v>
      </c>
    </row>
    <row r="383" spans="1:10" ht="15.75" customHeight="1">
      <c r="A383" s="174"/>
      <c r="B383" s="181" t="s">
        <v>156</v>
      </c>
      <c r="C383" s="182" t="s">
        <v>21</v>
      </c>
      <c r="D383" s="182"/>
      <c r="E383" s="183"/>
      <c r="F383" s="184"/>
      <c r="G383" s="169">
        <f t="shared" si="24"/>
        <v>0</v>
      </c>
      <c r="H383" s="168"/>
      <c r="I383" s="170">
        <f t="shared" si="26"/>
        <v>0</v>
      </c>
      <c r="J383" s="169">
        <f t="shared" si="25"/>
        <v>0</v>
      </c>
    </row>
    <row r="384" spans="1:10" ht="15.75" customHeight="1">
      <c r="A384" s="174"/>
      <c r="B384" s="181" t="s">
        <v>157</v>
      </c>
      <c r="C384" s="182" t="s">
        <v>21</v>
      </c>
      <c r="D384" s="183"/>
      <c r="E384" s="183"/>
      <c r="F384" s="184"/>
      <c r="G384" s="169">
        <f t="shared" si="24"/>
        <v>0</v>
      </c>
      <c r="H384" s="168"/>
      <c r="I384" s="170">
        <f t="shared" si="26"/>
        <v>0</v>
      </c>
      <c r="J384" s="169">
        <f t="shared" si="25"/>
        <v>0</v>
      </c>
    </row>
    <row r="385" spans="1:10" ht="15.75" customHeight="1">
      <c r="A385" s="174"/>
      <c r="B385" s="175" t="s">
        <v>158</v>
      </c>
      <c r="C385" s="195" t="s">
        <v>21</v>
      </c>
      <c r="D385" s="183"/>
      <c r="E385" s="183"/>
      <c r="F385" s="184"/>
      <c r="G385" s="169">
        <f t="shared" si="24"/>
        <v>0</v>
      </c>
      <c r="H385" s="168"/>
      <c r="I385" s="170">
        <f t="shared" si="26"/>
        <v>0</v>
      </c>
      <c r="J385" s="169">
        <f t="shared" si="25"/>
        <v>0</v>
      </c>
    </row>
    <row r="386" spans="1:10" ht="15.75" customHeight="1">
      <c r="A386" s="174"/>
      <c r="B386" s="181" t="s">
        <v>159</v>
      </c>
      <c r="C386" s="182" t="s">
        <v>21</v>
      </c>
      <c r="D386" s="183"/>
      <c r="E386" s="183"/>
      <c r="F386" s="184"/>
      <c r="G386" s="169">
        <f t="shared" si="24"/>
        <v>0</v>
      </c>
      <c r="H386" s="168"/>
      <c r="I386" s="170">
        <f t="shared" si="26"/>
        <v>0</v>
      </c>
      <c r="J386" s="169">
        <f t="shared" si="25"/>
        <v>0</v>
      </c>
    </row>
    <row r="387" spans="1:10" ht="15.75" customHeight="1">
      <c r="A387" s="174"/>
      <c r="B387" s="175" t="s">
        <v>160</v>
      </c>
      <c r="C387" s="176" t="s">
        <v>21</v>
      </c>
      <c r="D387" s="177"/>
      <c r="E387" s="177"/>
      <c r="F387" s="178"/>
      <c r="G387" s="169">
        <f t="shared" si="24"/>
        <v>0</v>
      </c>
      <c r="H387" s="168"/>
      <c r="I387" s="170">
        <f t="shared" si="26"/>
        <v>0</v>
      </c>
      <c r="J387" s="169">
        <f t="shared" si="25"/>
        <v>0</v>
      </c>
    </row>
    <row r="388" spans="1:10" ht="15.75" customHeight="1">
      <c r="A388" s="174"/>
      <c r="B388" s="181" t="s">
        <v>161</v>
      </c>
      <c r="C388" s="182" t="s">
        <v>21</v>
      </c>
      <c r="D388" s="183"/>
      <c r="E388" s="183"/>
      <c r="F388" s="184"/>
      <c r="G388" s="169">
        <f t="shared" si="24"/>
        <v>0</v>
      </c>
      <c r="H388" s="168"/>
      <c r="I388" s="170">
        <f t="shared" si="26"/>
        <v>0</v>
      </c>
      <c r="J388" s="169">
        <f t="shared" si="25"/>
        <v>0</v>
      </c>
    </row>
    <row r="389" spans="1:10" ht="15.75" customHeight="1">
      <c r="A389" s="174"/>
      <c r="B389" s="181" t="s">
        <v>157</v>
      </c>
      <c r="C389" s="182" t="s">
        <v>21</v>
      </c>
      <c r="D389" s="183"/>
      <c r="E389" s="183"/>
      <c r="F389" s="184"/>
      <c r="G389" s="169">
        <f t="shared" si="24"/>
        <v>0</v>
      </c>
      <c r="H389" s="168"/>
      <c r="I389" s="170">
        <f t="shared" si="26"/>
        <v>0</v>
      </c>
      <c r="J389" s="169">
        <f t="shared" si="25"/>
        <v>0</v>
      </c>
    </row>
    <row r="390" spans="1:10" ht="15.75" customHeight="1">
      <c r="A390" s="187"/>
      <c r="B390" s="181"/>
      <c r="C390" s="182"/>
      <c r="D390" s="183"/>
      <c r="E390" s="183"/>
      <c r="F390" s="184"/>
      <c r="G390" s="169">
        <f t="shared" si="24"/>
        <v>0</v>
      </c>
      <c r="H390" s="168"/>
      <c r="I390" s="170">
        <f t="shared" si="26"/>
        <v>0</v>
      </c>
      <c r="J390" s="169">
        <f t="shared" si="25"/>
        <v>0</v>
      </c>
    </row>
    <row r="391" spans="1:10" ht="15.75" customHeight="1">
      <c r="A391" s="174"/>
      <c r="B391" s="173" t="s">
        <v>162</v>
      </c>
      <c r="C391" s="182"/>
      <c r="D391" s="182"/>
      <c r="E391" s="183"/>
      <c r="F391" s="184"/>
      <c r="G391" s="169">
        <f t="shared" si="24"/>
        <v>0</v>
      </c>
      <c r="H391" s="168"/>
      <c r="I391" s="170">
        <f t="shared" si="26"/>
        <v>0</v>
      </c>
      <c r="J391" s="169">
        <f t="shared" si="25"/>
        <v>0</v>
      </c>
    </row>
    <row r="392" spans="1:10" ht="15.75" customHeight="1">
      <c r="A392" s="174"/>
      <c r="B392" s="175" t="s">
        <v>163</v>
      </c>
      <c r="C392" s="195" t="s">
        <v>21</v>
      </c>
      <c r="D392" s="183"/>
      <c r="E392" s="183"/>
      <c r="F392" s="184"/>
      <c r="G392" s="169">
        <f t="shared" si="24"/>
        <v>0</v>
      </c>
      <c r="H392" s="168"/>
      <c r="I392" s="170">
        <f t="shared" si="26"/>
        <v>0</v>
      </c>
      <c r="J392" s="169">
        <f t="shared" si="25"/>
        <v>0</v>
      </c>
    </row>
    <row r="393" spans="1:10" ht="15.75" customHeight="1">
      <c r="A393" s="174"/>
      <c r="B393" s="181" t="s">
        <v>164</v>
      </c>
      <c r="C393" s="176" t="s">
        <v>21</v>
      </c>
      <c r="D393" s="177"/>
      <c r="E393" s="183"/>
      <c r="F393" s="178"/>
      <c r="G393" s="169">
        <f t="shared" si="24"/>
        <v>0</v>
      </c>
      <c r="H393" s="168"/>
      <c r="I393" s="170">
        <f t="shared" si="26"/>
        <v>0</v>
      </c>
      <c r="J393" s="169">
        <f t="shared" si="25"/>
        <v>0</v>
      </c>
    </row>
    <row r="394" spans="1:10" ht="15.75" customHeight="1">
      <c r="A394" s="174"/>
      <c r="B394" s="181" t="s">
        <v>165</v>
      </c>
      <c r="C394" s="176" t="s">
        <v>166</v>
      </c>
      <c r="D394" s="177"/>
      <c r="E394" s="183"/>
      <c r="F394" s="178"/>
      <c r="G394" s="169">
        <f t="shared" si="24"/>
        <v>0</v>
      </c>
      <c r="H394" s="168"/>
      <c r="I394" s="170">
        <f t="shared" si="26"/>
        <v>0</v>
      </c>
      <c r="J394" s="169">
        <f t="shared" si="25"/>
        <v>0</v>
      </c>
    </row>
    <row r="395" spans="1:10" ht="15.75" customHeight="1">
      <c r="A395" s="174"/>
      <c r="B395" s="181" t="s">
        <v>167</v>
      </c>
      <c r="C395" s="176" t="s">
        <v>21</v>
      </c>
      <c r="D395" s="177"/>
      <c r="E395" s="183"/>
      <c r="F395" s="178"/>
      <c r="G395" s="169">
        <f t="shared" si="24"/>
        <v>0</v>
      </c>
      <c r="H395" s="168"/>
      <c r="I395" s="170">
        <f t="shared" si="26"/>
        <v>0</v>
      </c>
      <c r="J395" s="169">
        <f t="shared" si="25"/>
        <v>0</v>
      </c>
    </row>
    <row r="396" spans="1:10" ht="15.75" customHeight="1">
      <c r="A396" s="174"/>
      <c r="B396" s="175" t="s">
        <v>168</v>
      </c>
      <c r="C396" s="195" t="s">
        <v>122</v>
      </c>
      <c r="D396" s="177"/>
      <c r="E396" s="177"/>
      <c r="F396" s="184"/>
      <c r="G396" s="169">
        <f t="shared" si="24"/>
        <v>0</v>
      </c>
      <c r="H396" s="168"/>
      <c r="I396" s="170">
        <f t="shared" si="26"/>
        <v>0</v>
      </c>
      <c r="J396" s="169">
        <f t="shared" si="25"/>
        <v>0</v>
      </c>
    </row>
    <row r="397" spans="1:10" ht="15.75" customHeight="1">
      <c r="A397" s="174"/>
      <c r="B397" s="181" t="s">
        <v>248</v>
      </c>
      <c r="C397" s="182" t="s">
        <v>122</v>
      </c>
      <c r="D397" s="183"/>
      <c r="E397" s="183"/>
      <c r="F397" s="184"/>
      <c r="G397" s="169">
        <f t="shared" si="24"/>
        <v>0</v>
      </c>
      <c r="H397" s="168"/>
      <c r="I397" s="170">
        <f t="shared" si="26"/>
        <v>0</v>
      </c>
      <c r="J397" s="169">
        <f t="shared" si="25"/>
        <v>0</v>
      </c>
    </row>
    <row r="398" spans="1:10" ht="15.75" customHeight="1">
      <c r="A398" s="187"/>
      <c r="B398" s="181" t="s">
        <v>170</v>
      </c>
      <c r="C398" s="182" t="s">
        <v>21</v>
      </c>
      <c r="D398" s="183"/>
      <c r="E398" s="183"/>
      <c r="F398" s="184"/>
      <c r="G398" s="169">
        <f t="shared" si="24"/>
        <v>0</v>
      </c>
      <c r="H398" s="168"/>
      <c r="I398" s="170">
        <f t="shared" si="26"/>
        <v>0</v>
      </c>
      <c r="J398" s="169">
        <f t="shared" si="25"/>
        <v>0</v>
      </c>
    </row>
    <row r="399" spans="1:10" ht="15.75" customHeight="1">
      <c r="A399" s="174"/>
      <c r="B399" s="181" t="s">
        <v>249</v>
      </c>
      <c r="C399" s="182" t="s">
        <v>21</v>
      </c>
      <c r="D399" s="182"/>
      <c r="E399" s="183"/>
      <c r="F399" s="184"/>
      <c r="G399" s="169">
        <f t="shared" si="24"/>
        <v>0</v>
      </c>
      <c r="H399" s="168"/>
      <c r="I399" s="170">
        <f t="shared" si="26"/>
        <v>0</v>
      </c>
      <c r="J399" s="169">
        <f t="shared" si="25"/>
        <v>0</v>
      </c>
    </row>
    <row r="400" spans="1:10" ht="15.75" customHeight="1">
      <c r="A400" s="174"/>
      <c r="B400" s="181" t="s">
        <v>250</v>
      </c>
      <c r="C400" s="182" t="s">
        <v>21</v>
      </c>
      <c r="D400" s="183"/>
      <c r="E400" s="183"/>
      <c r="F400" s="184"/>
      <c r="G400" s="169">
        <f t="shared" si="24"/>
        <v>0</v>
      </c>
      <c r="H400" s="168"/>
      <c r="I400" s="170">
        <f t="shared" si="26"/>
        <v>0</v>
      </c>
      <c r="J400" s="169">
        <f t="shared" si="25"/>
        <v>0</v>
      </c>
    </row>
    <row r="401" spans="1:10" ht="15.75" customHeight="1">
      <c r="A401" s="174"/>
      <c r="B401" s="181" t="s">
        <v>251</v>
      </c>
      <c r="C401" s="182" t="s">
        <v>122</v>
      </c>
      <c r="D401" s="183"/>
      <c r="E401" s="183"/>
      <c r="F401" s="184"/>
      <c r="G401" s="169">
        <f t="shared" si="24"/>
        <v>0</v>
      </c>
      <c r="H401" s="168"/>
      <c r="I401" s="170">
        <f t="shared" si="26"/>
        <v>0</v>
      </c>
      <c r="J401" s="169">
        <f t="shared" si="25"/>
        <v>0</v>
      </c>
    </row>
    <row r="402" spans="1:10" ht="15.75" customHeight="1">
      <c r="A402" s="204"/>
      <c r="B402" s="205" t="s">
        <v>252</v>
      </c>
      <c r="C402" s="206" t="s">
        <v>122</v>
      </c>
      <c r="D402" s="204"/>
      <c r="E402" s="206"/>
      <c r="F402" s="204"/>
      <c r="G402" s="169">
        <f t="shared" si="24"/>
        <v>0</v>
      </c>
      <c r="H402" s="168"/>
      <c r="I402" s="170">
        <f t="shared" si="26"/>
        <v>0</v>
      </c>
      <c r="J402" s="169">
        <f t="shared" si="25"/>
        <v>0</v>
      </c>
    </row>
    <row r="403" spans="1:10" ht="15.75" customHeight="1">
      <c r="A403" s="204"/>
      <c r="B403" s="205" t="s">
        <v>253</v>
      </c>
      <c r="C403" s="206" t="s">
        <v>21</v>
      </c>
      <c r="D403" s="204"/>
      <c r="E403" s="206"/>
      <c r="F403" s="204"/>
      <c r="G403" s="169">
        <f t="shared" si="24"/>
        <v>0</v>
      </c>
      <c r="H403" s="168"/>
      <c r="I403" s="170">
        <f t="shared" si="26"/>
        <v>0</v>
      </c>
      <c r="J403" s="169">
        <f t="shared" si="25"/>
        <v>0</v>
      </c>
    </row>
    <row r="404" spans="1:10" ht="15.75" customHeight="1">
      <c r="B404" s="199" t="s">
        <v>176</v>
      </c>
      <c r="C404" s="166" t="s">
        <v>21</v>
      </c>
      <c r="D404" s="166"/>
      <c r="E404" s="167"/>
      <c r="F404" s="204"/>
      <c r="G404" s="169">
        <f t="shared" si="24"/>
        <v>0</v>
      </c>
      <c r="H404" s="168"/>
      <c r="I404" s="170">
        <f t="shared" si="26"/>
        <v>0</v>
      </c>
      <c r="J404" s="169">
        <f t="shared" si="25"/>
        <v>0</v>
      </c>
    </row>
    <row r="405" spans="1:10" ht="15.75" customHeight="1">
      <c r="B405" s="205" t="s">
        <v>177</v>
      </c>
      <c r="C405" s="207" t="s">
        <v>21</v>
      </c>
      <c r="D405" s="204"/>
      <c r="E405" s="206"/>
      <c r="F405" s="204"/>
      <c r="G405" s="169">
        <f t="shared" si="24"/>
        <v>0</v>
      </c>
      <c r="H405" s="168"/>
      <c r="I405" s="170">
        <f t="shared" si="26"/>
        <v>0</v>
      </c>
      <c r="J405" s="169">
        <f t="shared" si="25"/>
        <v>0</v>
      </c>
    </row>
    <row r="406" spans="1:10" ht="15.75" customHeight="1">
      <c r="B406" s="205" t="s">
        <v>178</v>
      </c>
      <c r="C406" s="207" t="s">
        <v>21</v>
      </c>
      <c r="D406" s="204"/>
      <c r="E406" s="206"/>
      <c r="F406" s="204"/>
      <c r="G406" s="169">
        <f t="shared" si="24"/>
        <v>0</v>
      </c>
      <c r="H406" s="168"/>
      <c r="I406" s="170">
        <f t="shared" si="26"/>
        <v>0</v>
      </c>
      <c r="J406" s="169">
        <f t="shared" si="25"/>
        <v>0</v>
      </c>
    </row>
    <row r="407" spans="1:10" ht="15.75" customHeight="1">
      <c r="B407" s="205" t="s">
        <v>179</v>
      </c>
      <c r="C407" s="207" t="s">
        <v>21</v>
      </c>
      <c r="D407" s="204"/>
      <c r="E407" s="206"/>
      <c r="F407" s="204"/>
      <c r="G407" s="169">
        <f t="shared" si="24"/>
        <v>0</v>
      </c>
      <c r="H407" s="168"/>
      <c r="I407" s="170">
        <f t="shared" si="26"/>
        <v>0</v>
      </c>
      <c r="J407" s="169">
        <f t="shared" si="25"/>
        <v>0</v>
      </c>
    </row>
    <row r="408" spans="1:10" ht="15.75" customHeight="1">
      <c r="B408" s="205" t="s">
        <v>180</v>
      </c>
      <c r="C408" s="207" t="s">
        <v>21</v>
      </c>
      <c r="D408" s="204"/>
      <c r="E408" s="206"/>
      <c r="F408" s="204"/>
      <c r="G408" s="169">
        <f t="shared" si="24"/>
        <v>0</v>
      </c>
      <c r="H408" s="168"/>
      <c r="I408" s="170">
        <f t="shared" si="26"/>
        <v>0</v>
      </c>
      <c r="J408" s="169">
        <f t="shared" si="25"/>
        <v>0</v>
      </c>
    </row>
    <row r="409" spans="1:10" ht="15.75" customHeight="1">
      <c r="B409" s="205" t="s">
        <v>181</v>
      </c>
      <c r="C409" s="207" t="s">
        <v>21</v>
      </c>
      <c r="D409" s="204"/>
      <c r="E409" s="206"/>
      <c r="F409" s="204"/>
      <c r="G409" s="169">
        <f t="shared" si="24"/>
        <v>0</v>
      </c>
      <c r="H409" s="168"/>
      <c r="I409" s="170">
        <f t="shared" si="26"/>
        <v>0</v>
      </c>
      <c r="J409" s="169">
        <f t="shared" si="25"/>
        <v>0</v>
      </c>
    </row>
    <row r="410" spans="1:10" ht="15.75" customHeight="1">
      <c r="B410" s="205" t="s">
        <v>254</v>
      </c>
      <c r="C410" s="204"/>
      <c r="D410" s="204"/>
      <c r="E410" s="206"/>
      <c r="F410" s="204"/>
      <c r="G410" s="169">
        <f t="shared" si="24"/>
        <v>0</v>
      </c>
      <c r="H410" s="168"/>
      <c r="I410" s="170">
        <f t="shared" si="26"/>
        <v>0</v>
      </c>
      <c r="J410" s="169">
        <f t="shared" si="25"/>
        <v>0</v>
      </c>
    </row>
    <row r="411" spans="1:10" ht="15.75" customHeight="1">
      <c r="B411" s="208"/>
      <c r="C411" s="208"/>
      <c r="D411" s="208"/>
      <c r="E411" s="208"/>
      <c r="F411" s="208"/>
      <c r="G411" s="209">
        <f t="shared" si="24"/>
        <v>0</v>
      </c>
      <c r="H411" s="210"/>
      <c r="I411" s="211">
        <f t="shared" si="26"/>
        <v>0</v>
      </c>
      <c r="J411" s="209">
        <f t="shared" si="25"/>
        <v>0</v>
      </c>
    </row>
    <row r="412" spans="1:10" ht="15.75" customHeight="1">
      <c r="A412" s="240" t="s">
        <v>143</v>
      </c>
      <c r="B412" s="241"/>
      <c r="C412" s="241"/>
      <c r="D412" s="241"/>
      <c r="E412" s="241"/>
      <c r="F412" s="241"/>
      <c r="G412" s="241"/>
      <c r="H412" s="241"/>
      <c r="I412" s="241"/>
      <c r="J412" s="235"/>
    </row>
    <row r="413" spans="1:10" ht="15.75" customHeight="1">
      <c r="A413" s="166"/>
      <c r="B413" s="166" t="s">
        <v>12</v>
      </c>
      <c r="C413" s="166"/>
      <c r="D413" s="166"/>
      <c r="E413" s="167"/>
      <c r="F413" s="168"/>
      <c r="G413" s="169">
        <f>E413*F413</f>
        <v>0</v>
      </c>
      <c r="H413" s="168"/>
      <c r="I413" s="170"/>
      <c r="J413" s="169">
        <f>G413+I413</f>
        <v>0</v>
      </c>
    </row>
    <row r="414" spans="1:10" ht="15.75" customHeight="1">
      <c r="A414" s="31"/>
      <c r="B414" s="166"/>
      <c r="C414" s="166"/>
      <c r="D414" s="166"/>
      <c r="E414" s="167"/>
      <c r="F414" s="168"/>
      <c r="G414" s="169"/>
      <c r="H414" s="168"/>
      <c r="I414" s="170"/>
      <c r="J414" s="169"/>
    </row>
    <row r="415" spans="1:10" ht="15.75" customHeight="1">
      <c r="A415" s="31"/>
      <c r="B415" s="171" t="s">
        <v>145</v>
      </c>
      <c r="C415" s="166" t="s">
        <v>21</v>
      </c>
      <c r="D415" s="166"/>
      <c r="E415" s="167"/>
      <c r="F415" s="168"/>
      <c r="G415" s="169">
        <f t="shared" ref="G415:G456" si="27">E415*F415</f>
        <v>0</v>
      </c>
      <c r="H415" s="168"/>
      <c r="I415" s="170"/>
      <c r="J415" s="169">
        <f t="shared" ref="J415:J456" si="28">G415+I415</f>
        <v>0</v>
      </c>
    </row>
    <row r="416" spans="1:10" ht="15.75" customHeight="1">
      <c r="A416" s="31"/>
      <c r="B416" s="171" t="s">
        <v>146</v>
      </c>
      <c r="C416" s="166" t="s">
        <v>21</v>
      </c>
      <c r="D416" s="166"/>
      <c r="E416" s="167"/>
      <c r="F416" s="168"/>
      <c r="G416" s="169">
        <f t="shared" si="27"/>
        <v>0</v>
      </c>
      <c r="H416" s="168"/>
      <c r="I416" s="170"/>
      <c r="J416" s="169">
        <f t="shared" si="28"/>
        <v>0</v>
      </c>
    </row>
    <row r="417" spans="1:10" ht="15.75" customHeight="1">
      <c r="A417" s="31"/>
      <c r="B417" s="171" t="s">
        <v>147</v>
      </c>
      <c r="C417" s="166" t="s">
        <v>21</v>
      </c>
      <c r="D417" s="166"/>
      <c r="E417" s="167"/>
      <c r="F417" s="168"/>
      <c r="G417" s="169">
        <f t="shared" si="27"/>
        <v>0</v>
      </c>
      <c r="H417" s="168"/>
      <c r="I417" s="170"/>
      <c r="J417" s="169">
        <f t="shared" si="28"/>
        <v>0</v>
      </c>
    </row>
    <row r="418" spans="1:10" ht="15.75" customHeight="1">
      <c r="A418" s="31"/>
      <c r="B418" s="171" t="s">
        <v>23</v>
      </c>
      <c r="C418" s="166" t="s">
        <v>122</v>
      </c>
      <c r="D418" s="166"/>
      <c r="E418" s="167"/>
      <c r="F418" s="168"/>
      <c r="G418" s="169">
        <f t="shared" si="27"/>
        <v>0</v>
      </c>
      <c r="H418" s="168"/>
      <c r="I418" s="170"/>
      <c r="J418" s="169">
        <f t="shared" si="28"/>
        <v>0</v>
      </c>
    </row>
    <row r="419" spans="1:10" ht="15.75" customHeight="1">
      <c r="A419" s="31"/>
      <c r="B419" s="171" t="s">
        <v>148</v>
      </c>
      <c r="C419" s="166" t="s">
        <v>21</v>
      </c>
      <c r="D419" s="166"/>
      <c r="E419" s="167"/>
      <c r="F419" s="168"/>
      <c r="G419" s="169">
        <f t="shared" si="27"/>
        <v>0</v>
      </c>
      <c r="H419" s="168"/>
      <c r="I419" s="170"/>
      <c r="J419" s="169">
        <f t="shared" si="28"/>
        <v>0</v>
      </c>
    </row>
    <row r="420" spans="1:10" ht="15.75" customHeight="1">
      <c r="A420" s="31"/>
      <c r="B420" s="171"/>
      <c r="C420" s="166"/>
      <c r="D420" s="166"/>
      <c r="E420" s="167"/>
      <c r="F420" s="168"/>
      <c r="G420" s="169">
        <f t="shared" si="27"/>
        <v>0</v>
      </c>
      <c r="H420" s="168"/>
      <c r="I420" s="170"/>
      <c r="J420" s="169">
        <f t="shared" si="28"/>
        <v>0</v>
      </c>
    </row>
    <row r="421" spans="1:10" ht="15.75" customHeight="1">
      <c r="A421" s="31"/>
      <c r="B421" s="171"/>
      <c r="C421" s="166"/>
      <c r="D421" s="166"/>
      <c r="E421" s="167"/>
      <c r="F421" s="168"/>
      <c r="G421" s="169">
        <f t="shared" si="27"/>
        <v>0</v>
      </c>
      <c r="H421" s="168"/>
      <c r="I421" s="170"/>
      <c r="J421" s="169">
        <f t="shared" si="28"/>
        <v>0</v>
      </c>
    </row>
    <row r="422" spans="1:10" ht="15.75" customHeight="1">
      <c r="A422" s="172"/>
      <c r="B422" s="173" t="s">
        <v>149</v>
      </c>
      <c r="C422" s="164"/>
      <c r="D422" s="164"/>
      <c r="E422" s="164"/>
      <c r="F422" s="165"/>
      <c r="G422" s="169">
        <f t="shared" si="27"/>
        <v>0</v>
      </c>
      <c r="H422" s="168"/>
      <c r="I422" s="170"/>
      <c r="J422" s="169">
        <f t="shared" si="28"/>
        <v>0</v>
      </c>
    </row>
    <row r="423" spans="1:10" ht="15.75" customHeight="1">
      <c r="A423" s="174"/>
      <c r="B423" s="203" t="s">
        <v>150</v>
      </c>
      <c r="C423" s="195" t="s">
        <v>151</v>
      </c>
      <c r="D423" s="177"/>
      <c r="E423" s="177"/>
      <c r="F423" s="178"/>
      <c r="G423" s="169">
        <f t="shared" si="27"/>
        <v>0</v>
      </c>
      <c r="H423" s="168"/>
      <c r="I423" s="170"/>
      <c r="J423" s="169">
        <f t="shared" si="28"/>
        <v>0</v>
      </c>
    </row>
    <row r="424" spans="1:10" ht="15.75" customHeight="1">
      <c r="A424" s="174"/>
      <c r="B424" s="181" t="s">
        <v>255</v>
      </c>
      <c r="C424" s="195" t="s">
        <v>151</v>
      </c>
      <c r="D424" s="183"/>
      <c r="E424" s="183"/>
      <c r="F424" s="184"/>
      <c r="G424" s="169">
        <f t="shared" si="27"/>
        <v>0</v>
      </c>
      <c r="H424" s="168"/>
      <c r="I424" s="170">
        <f t="shared" ref="I424:I456" si="29">E424*H424</f>
        <v>0</v>
      </c>
      <c r="J424" s="169">
        <f t="shared" si="28"/>
        <v>0</v>
      </c>
    </row>
    <row r="425" spans="1:10" ht="15.75" customHeight="1">
      <c r="A425" s="174"/>
      <c r="B425" s="181" t="s">
        <v>256</v>
      </c>
      <c r="C425" s="195" t="s">
        <v>122</v>
      </c>
      <c r="D425" s="183"/>
      <c r="E425" s="183"/>
      <c r="F425" s="184"/>
      <c r="G425" s="169">
        <f t="shared" si="27"/>
        <v>0</v>
      </c>
      <c r="H425" s="168"/>
      <c r="I425" s="170">
        <f t="shared" si="29"/>
        <v>0</v>
      </c>
      <c r="J425" s="169">
        <f t="shared" si="28"/>
        <v>0</v>
      </c>
    </row>
    <row r="426" spans="1:10" ht="15.75" customHeight="1">
      <c r="A426" s="174"/>
      <c r="B426" s="181" t="s">
        <v>154</v>
      </c>
      <c r="C426" s="195" t="s">
        <v>151</v>
      </c>
      <c r="D426" s="183"/>
      <c r="E426" s="183"/>
      <c r="F426" s="184"/>
      <c r="G426" s="169">
        <f t="shared" si="27"/>
        <v>0</v>
      </c>
      <c r="H426" s="168"/>
      <c r="I426" s="170">
        <f t="shared" si="29"/>
        <v>0</v>
      </c>
      <c r="J426" s="169">
        <f t="shared" si="28"/>
        <v>0</v>
      </c>
    </row>
    <row r="427" spans="1:10" ht="15.75" customHeight="1">
      <c r="A427" s="187"/>
      <c r="B427" s="175" t="s">
        <v>155</v>
      </c>
      <c r="C427" s="195" t="s">
        <v>21</v>
      </c>
      <c r="D427" s="183"/>
      <c r="E427" s="177"/>
      <c r="F427" s="184"/>
      <c r="G427" s="169">
        <f t="shared" si="27"/>
        <v>0</v>
      </c>
      <c r="H427" s="168"/>
      <c r="I427" s="170">
        <f t="shared" si="29"/>
        <v>0</v>
      </c>
      <c r="J427" s="169">
        <f t="shared" si="28"/>
        <v>0</v>
      </c>
    </row>
    <row r="428" spans="1:10" ht="15.75" customHeight="1">
      <c r="A428" s="174"/>
      <c r="B428" s="181" t="s">
        <v>156</v>
      </c>
      <c r="C428" s="182" t="s">
        <v>21</v>
      </c>
      <c r="D428" s="182"/>
      <c r="E428" s="183"/>
      <c r="F428" s="184"/>
      <c r="G428" s="169">
        <f t="shared" si="27"/>
        <v>0</v>
      </c>
      <c r="H428" s="168"/>
      <c r="I428" s="170">
        <f t="shared" si="29"/>
        <v>0</v>
      </c>
      <c r="J428" s="169">
        <f t="shared" si="28"/>
        <v>0</v>
      </c>
    </row>
    <row r="429" spans="1:10" ht="15.75" customHeight="1">
      <c r="A429" s="174"/>
      <c r="B429" s="181" t="s">
        <v>157</v>
      </c>
      <c r="C429" s="182" t="s">
        <v>21</v>
      </c>
      <c r="D429" s="183"/>
      <c r="E429" s="183"/>
      <c r="F429" s="184"/>
      <c r="G429" s="169">
        <f t="shared" si="27"/>
        <v>0</v>
      </c>
      <c r="H429" s="168"/>
      <c r="I429" s="170">
        <f t="shared" si="29"/>
        <v>0</v>
      </c>
      <c r="J429" s="169">
        <f t="shared" si="28"/>
        <v>0</v>
      </c>
    </row>
    <row r="430" spans="1:10" ht="15.75" customHeight="1">
      <c r="A430" s="174"/>
      <c r="B430" s="175" t="s">
        <v>158</v>
      </c>
      <c r="C430" s="195" t="s">
        <v>21</v>
      </c>
      <c r="D430" s="183"/>
      <c r="E430" s="183"/>
      <c r="F430" s="184"/>
      <c r="G430" s="169">
        <f t="shared" si="27"/>
        <v>0</v>
      </c>
      <c r="H430" s="168"/>
      <c r="I430" s="170">
        <f t="shared" si="29"/>
        <v>0</v>
      </c>
      <c r="J430" s="169">
        <f t="shared" si="28"/>
        <v>0</v>
      </c>
    </row>
    <row r="431" spans="1:10" ht="15.75" customHeight="1">
      <c r="A431" s="174"/>
      <c r="B431" s="181" t="s">
        <v>159</v>
      </c>
      <c r="C431" s="182" t="s">
        <v>21</v>
      </c>
      <c r="D431" s="183"/>
      <c r="E431" s="183"/>
      <c r="F431" s="184"/>
      <c r="G431" s="169">
        <f t="shared" si="27"/>
        <v>0</v>
      </c>
      <c r="H431" s="168"/>
      <c r="I431" s="170">
        <f t="shared" si="29"/>
        <v>0</v>
      </c>
      <c r="J431" s="169">
        <f t="shared" si="28"/>
        <v>0</v>
      </c>
    </row>
    <row r="432" spans="1:10" ht="15.75" customHeight="1">
      <c r="A432" s="174"/>
      <c r="B432" s="175" t="s">
        <v>160</v>
      </c>
      <c r="C432" s="176" t="s">
        <v>21</v>
      </c>
      <c r="D432" s="177"/>
      <c r="E432" s="177"/>
      <c r="F432" s="178"/>
      <c r="G432" s="169">
        <f t="shared" si="27"/>
        <v>0</v>
      </c>
      <c r="H432" s="168"/>
      <c r="I432" s="170">
        <f t="shared" si="29"/>
        <v>0</v>
      </c>
      <c r="J432" s="169">
        <f t="shared" si="28"/>
        <v>0</v>
      </c>
    </row>
    <row r="433" spans="1:10" ht="15.75" customHeight="1">
      <c r="A433" s="174"/>
      <c r="B433" s="181" t="s">
        <v>161</v>
      </c>
      <c r="C433" s="182" t="s">
        <v>21</v>
      </c>
      <c r="D433" s="183"/>
      <c r="E433" s="183"/>
      <c r="F433" s="184"/>
      <c r="G433" s="169">
        <f t="shared" si="27"/>
        <v>0</v>
      </c>
      <c r="H433" s="168"/>
      <c r="I433" s="170">
        <f t="shared" si="29"/>
        <v>0</v>
      </c>
      <c r="J433" s="169">
        <f t="shared" si="28"/>
        <v>0</v>
      </c>
    </row>
    <row r="434" spans="1:10" ht="15.75" customHeight="1">
      <c r="A434" s="174"/>
      <c r="B434" s="181" t="s">
        <v>157</v>
      </c>
      <c r="C434" s="182" t="s">
        <v>21</v>
      </c>
      <c r="D434" s="183"/>
      <c r="E434" s="183"/>
      <c r="F434" s="184"/>
      <c r="G434" s="169">
        <f t="shared" si="27"/>
        <v>0</v>
      </c>
      <c r="H434" s="168"/>
      <c r="I434" s="170">
        <f t="shared" si="29"/>
        <v>0</v>
      </c>
      <c r="J434" s="169">
        <f t="shared" si="28"/>
        <v>0</v>
      </c>
    </row>
    <row r="435" spans="1:10" ht="15.75" customHeight="1">
      <c r="A435" s="187"/>
      <c r="B435" s="181"/>
      <c r="C435" s="182"/>
      <c r="D435" s="183"/>
      <c r="E435" s="183"/>
      <c r="F435" s="184"/>
      <c r="G435" s="169">
        <f t="shared" si="27"/>
        <v>0</v>
      </c>
      <c r="H435" s="168"/>
      <c r="I435" s="170">
        <f t="shared" si="29"/>
        <v>0</v>
      </c>
      <c r="J435" s="169">
        <f t="shared" si="28"/>
        <v>0</v>
      </c>
    </row>
    <row r="436" spans="1:10" ht="15.75" customHeight="1">
      <c r="A436" s="174"/>
      <c r="B436" s="173" t="s">
        <v>162</v>
      </c>
      <c r="C436" s="182"/>
      <c r="D436" s="182"/>
      <c r="E436" s="183"/>
      <c r="F436" s="184"/>
      <c r="G436" s="169">
        <f t="shared" si="27"/>
        <v>0</v>
      </c>
      <c r="H436" s="168"/>
      <c r="I436" s="170">
        <f t="shared" si="29"/>
        <v>0</v>
      </c>
      <c r="J436" s="169">
        <f t="shared" si="28"/>
        <v>0</v>
      </c>
    </row>
    <row r="437" spans="1:10" ht="15.75" customHeight="1">
      <c r="A437" s="174"/>
      <c r="B437" s="175" t="s">
        <v>163</v>
      </c>
      <c r="C437" s="195" t="s">
        <v>21</v>
      </c>
      <c r="D437" s="183"/>
      <c r="E437" s="183"/>
      <c r="F437" s="184"/>
      <c r="G437" s="169">
        <f t="shared" si="27"/>
        <v>0</v>
      </c>
      <c r="H437" s="168"/>
      <c r="I437" s="170">
        <f t="shared" si="29"/>
        <v>0</v>
      </c>
      <c r="J437" s="169">
        <f t="shared" si="28"/>
        <v>0</v>
      </c>
    </row>
    <row r="438" spans="1:10" ht="15.75" customHeight="1">
      <c r="A438" s="174"/>
      <c r="B438" s="181" t="s">
        <v>164</v>
      </c>
      <c r="C438" s="176" t="s">
        <v>21</v>
      </c>
      <c r="D438" s="177"/>
      <c r="E438" s="183"/>
      <c r="F438" s="178"/>
      <c r="G438" s="169">
        <f t="shared" si="27"/>
        <v>0</v>
      </c>
      <c r="H438" s="168"/>
      <c r="I438" s="170">
        <f t="shared" si="29"/>
        <v>0</v>
      </c>
      <c r="J438" s="169">
        <f t="shared" si="28"/>
        <v>0</v>
      </c>
    </row>
    <row r="439" spans="1:10" ht="15.75" customHeight="1">
      <c r="A439" s="174"/>
      <c r="B439" s="181" t="s">
        <v>165</v>
      </c>
      <c r="C439" s="176" t="s">
        <v>166</v>
      </c>
      <c r="D439" s="177"/>
      <c r="E439" s="183"/>
      <c r="F439" s="178"/>
      <c r="G439" s="169">
        <f t="shared" si="27"/>
        <v>0</v>
      </c>
      <c r="H439" s="168"/>
      <c r="I439" s="170">
        <f t="shared" si="29"/>
        <v>0</v>
      </c>
      <c r="J439" s="169">
        <f t="shared" si="28"/>
        <v>0</v>
      </c>
    </row>
    <row r="440" spans="1:10" ht="15.75" customHeight="1">
      <c r="A440" s="174"/>
      <c r="B440" s="181" t="s">
        <v>167</v>
      </c>
      <c r="C440" s="176" t="s">
        <v>21</v>
      </c>
      <c r="D440" s="177"/>
      <c r="E440" s="183"/>
      <c r="F440" s="178"/>
      <c r="G440" s="169">
        <f t="shared" si="27"/>
        <v>0</v>
      </c>
      <c r="H440" s="168"/>
      <c r="I440" s="170">
        <f t="shared" si="29"/>
        <v>0</v>
      </c>
      <c r="J440" s="169">
        <f t="shared" si="28"/>
        <v>0</v>
      </c>
    </row>
    <row r="441" spans="1:10" ht="15.75" customHeight="1">
      <c r="A441" s="174"/>
      <c r="B441" s="175" t="s">
        <v>168</v>
      </c>
      <c r="C441" s="195" t="s">
        <v>122</v>
      </c>
      <c r="D441" s="177"/>
      <c r="E441" s="177"/>
      <c r="F441" s="184"/>
      <c r="G441" s="169">
        <f t="shared" si="27"/>
        <v>0</v>
      </c>
      <c r="H441" s="168"/>
      <c r="I441" s="170">
        <f t="shared" si="29"/>
        <v>0</v>
      </c>
      <c r="J441" s="169">
        <f t="shared" si="28"/>
        <v>0</v>
      </c>
    </row>
    <row r="442" spans="1:10" ht="15.75" customHeight="1">
      <c r="A442" s="174"/>
      <c r="B442" s="181" t="s">
        <v>257</v>
      </c>
      <c r="C442" s="182" t="s">
        <v>122</v>
      </c>
      <c r="D442" s="183"/>
      <c r="E442" s="183"/>
      <c r="F442" s="184"/>
      <c r="G442" s="169">
        <f t="shared" si="27"/>
        <v>0</v>
      </c>
      <c r="H442" s="168"/>
      <c r="I442" s="170">
        <f t="shared" si="29"/>
        <v>0</v>
      </c>
      <c r="J442" s="169">
        <f t="shared" si="28"/>
        <v>0</v>
      </c>
    </row>
    <row r="443" spans="1:10" ht="15.75" customHeight="1">
      <c r="A443" s="187"/>
      <c r="B443" s="181" t="s">
        <v>170</v>
      </c>
      <c r="C443" s="182" t="s">
        <v>21</v>
      </c>
      <c r="D443" s="183"/>
      <c r="E443" s="183"/>
      <c r="F443" s="184"/>
      <c r="G443" s="169">
        <f t="shared" si="27"/>
        <v>0</v>
      </c>
      <c r="H443" s="168"/>
      <c r="I443" s="170">
        <f t="shared" si="29"/>
        <v>0</v>
      </c>
      <c r="J443" s="169">
        <f t="shared" si="28"/>
        <v>0</v>
      </c>
    </row>
    <row r="444" spans="1:10" ht="15.75" customHeight="1">
      <c r="A444" s="174"/>
      <c r="B444" s="181" t="s">
        <v>258</v>
      </c>
      <c r="C444" s="182" t="s">
        <v>21</v>
      </c>
      <c r="D444" s="182"/>
      <c r="E444" s="183"/>
      <c r="F444" s="184"/>
      <c r="G444" s="169">
        <f t="shared" si="27"/>
        <v>0</v>
      </c>
      <c r="H444" s="168"/>
      <c r="I444" s="170">
        <f t="shared" si="29"/>
        <v>0</v>
      </c>
      <c r="J444" s="169">
        <f t="shared" si="28"/>
        <v>0</v>
      </c>
    </row>
    <row r="445" spans="1:10" ht="15.75" customHeight="1">
      <c r="A445" s="174"/>
      <c r="B445" s="181" t="s">
        <v>259</v>
      </c>
      <c r="C445" s="182" t="s">
        <v>21</v>
      </c>
      <c r="D445" s="183"/>
      <c r="E445" s="183"/>
      <c r="F445" s="184"/>
      <c r="G445" s="169">
        <f t="shared" si="27"/>
        <v>0</v>
      </c>
      <c r="H445" s="168"/>
      <c r="I445" s="170">
        <f t="shared" si="29"/>
        <v>0</v>
      </c>
      <c r="J445" s="169">
        <f t="shared" si="28"/>
        <v>0</v>
      </c>
    </row>
    <row r="446" spans="1:10" ht="15.75" customHeight="1">
      <c r="A446" s="174"/>
      <c r="B446" s="181" t="s">
        <v>260</v>
      </c>
      <c r="C446" s="182" t="s">
        <v>122</v>
      </c>
      <c r="D446" s="183"/>
      <c r="E446" s="183"/>
      <c r="F446" s="184"/>
      <c r="G446" s="169">
        <f t="shared" si="27"/>
        <v>0</v>
      </c>
      <c r="H446" s="168"/>
      <c r="I446" s="170">
        <f t="shared" si="29"/>
        <v>0</v>
      </c>
      <c r="J446" s="169">
        <f t="shared" si="28"/>
        <v>0</v>
      </c>
    </row>
    <row r="447" spans="1:10" ht="15.75" customHeight="1">
      <c r="A447" s="204"/>
      <c r="B447" s="205" t="s">
        <v>261</v>
      </c>
      <c r="C447" s="206" t="s">
        <v>122</v>
      </c>
      <c r="D447" s="204"/>
      <c r="E447" s="206"/>
      <c r="F447" s="204"/>
      <c r="G447" s="169">
        <f t="shared" si="27"/>
        <v>0</v>
      </c>
      <c r="H447" s="168"/>
      <c r="I447" s="170">
        <f t="shared" si="29"/>
        <v>0</v>
      </c>
      <c r="J447" s="169">
        <f t="shared" si="28"/>
        <v>0</v>
      </c>
    </row>
    <row r="448" spans="1:10" ht="15.75" customHeight="1">
      <c r="A448" s="204"/>
      <c r="B448" s="205" t="s">
        <v>262</v>
      </c>
      <c r="C448" s="206" t="s">
        <v>21</v>
      </c>
      <c r="D448" s="204"/>
      <c r="E448" s="206"/>
      <c r="F448" s="204"/>
      <c r="G448" s="169">
        <f t="shared" si="27"/>
        <v>0</v>
      </c>
      <c r="H448" s="168"/>
      <c r="I448" s="170">
        <f t="shared" si="29"/>
        <v>0</v>
      </c>
      <c r="J448" s="169">
        <f t="shared" si="28"/>
        <v>0</v>
      </c>
    </row>
    <row r="449" spans="1:10" ht="15.75" customHeight="1">
      <c r="B449" s="199" t="s">
        <v>176</v>
      </c>
      <c r="C449" s="166" t="s">
        <v>21</v>
      </c>
      <c r="D449" s="166"/>
      <c r="E449" s="167"/>
      <c r="F449" s="204"/>
      <c r="G449" s="169">
        <f t="shared" si="27"/>
        <v>0</v>
      </c>
      <c r="H449" s="168"/>
      <c r="I449" s="170">
        <f t="shared" si="29"/>
        <v>0</v>
      </c>
      <c r="J449" s="169">
        <f t="shared" si="28"/>
        <v>0</v>
      </c>
    </row>
    <row r="450" spans="1:10" ht="15.75" customHeight="1">
      <c r="B450" s="205" t="s">
        <v>177</v>
      </c>
      <c r="C450" s="207" t="s">
        <v>21</v>
      </c>
      <c r="D450" s="204"/>
      <c r="E450" s="206"/>
      <c r="F450" s="204"/>
      <c r="G450" s="169">
        <f t="shared" si="27"/>
        <v>0</v>
      </c>
      <c r="H450" s="168"/>
      <c r="I450" s="170">
        <f t="shared" si="29"/>
        <v>0</v>
      </c>
      <c r="J450" s="169">
        <f t="shared" si="28"/>
        <v>0</v>
      </c>
    </row>
    <row r="451" spans="1:10" ht="15.75" customHeight="1">
      <c r="B451" s="205" t="s">
        <v>178</v>
      </c>
      <c r="C451" s="207" t="s">
        <v>21</v>
      </c>
      <c r="D451" s="204"/>
      <c r="E451" s="206"/>
      <c r="F451" s="204"/>
      <c r="G451" s="169">
        <f t="shared" si="27"/>
        <v>0</v>
      </c>
      <c r="H451" s="168"/>
      <c r="I451" s="170">
        <f t="shared" si="29"/>
        <v>0</v>
      </c>
      <c r="J451" s="169">
        <f t="shared" si="28"/>
        <v>0</v>
      </c>
    </row>
    <row r="452" spans="1:10" ht="15.75" customHeight="1">
      <c r="B452" s="205" t="s">
        <v>179</v>
      </c>
      <c r="C452" s="207" t="s">
        <v>21</v>
      </c>
      <c r="D452" s="204"/>
      <c r="E452" s="206"/>
      <c r="F452" s="204"/>
      <c r="G452" s="169">
        <f t="shared" si="27"/>
        <v>0</v>
      </c>
      <c r="H452" s="168"/>
      <c r="I452" s="170">
        <f t="shared" si="29"/>
        <v>0</v>
      </c>
      <c r="J452" s="169">
        <f t="shared" si="28"/>
        <v>0</v>
      </c>
    </row>
    <row r="453" spans="1:10" ht="15.75" customHeight="1">
      <c r="B453" s="205" t="s">
        <v>180</v>
      </c>
      <c r="C453" s="207" t="s">
        <v>21</v>
      </c>
      <c r="D453" s="204"/>
      <c r="E453" s="206"/>
      <c r="F453" s="204"/>
      <c r="G453" s="169">
        <f t="shared" si="27"/>
        <v>0</v>
      </c>
      <c r="H453" s="168"/>
      <c r="I453" s="170">
        <f t="shared" si="29"/>
        <v>0</v>
      </c>
      <c r="J453" s="169">
        <f t="shared" si="28"/>
        <v>0</v>
      </c>
    </row>
    <row r="454" spans="1:10" ht="15.75" customHeight="1">
      <c r="B454" s="205" t="s">
        <v>181</v>
      </c>
      <c r="C454" s="207" t="s">
        <v>21</v>
      </c>
      <c r="D454" s="204"/>
      <c r="E454" s="206"/>
      <c r="F454" s="204"/>
      <c r="G454" s="169">
        <f t="shared" si="27"/>
        <v>0</v>
      </c>
      <c r="H454" s="168"/>
      <c r="I454" s="170">
        <f t="shared" si="29"/>
        <v>0</v>
      </c>
      <c r="J454" s="169">
        <f t="shared" si="28"/>
        <v>0</v>
      </c>
    </row>
    <row r="455" spans="1:10" ht="15.75" customHeight="1">
      <c r="B455" s="205" t="s">
        <v>263</v>
      </c>
      <c r="C455" s="204"/>
      <c r="D455" s="204"/>
      <c r="E455" s="206"/>
      <c r="F455" s="204"/>
      <c r="G455" s="169">
        <f t="shared" si="27"/>
        <v>0</v>
      </c>
      <c r="H455" s="168"/>
      <c r="I455" s="170">
        <f t="shared" si="29"/>
        <v>0</v>
      </c>
      <c r="J455" s="169">
        <f t="shared" si="28"/>
        <v>0</v>
      </c>
    </row>
    <row r="456" spans="1:10" ht="15.75" customHeight="1">
      <c r="B456" s="208"/>
      <c r="C456" s="208"/>
      <c r="D456" s="208"/>
      <c r="E456" s="208"/>
      <c r="F456" s="208"/>
      <c r="G456" s="209">
        <f t="shared" si="27"/>
        <v>0</v>
      </c>
      <c r="H456" s="210"/>
      <c r="I456" s="211">
        <f t="shared" si="29"/>
        <v>0</v>
      </c>
      <c r="J456" s="209">
        <f t="shared" si="28"/>
        <v>0</v>
      </c>
    </row>
    <row r="457" spans="1:10" ht="15.75" customHeight="1">
      <c r="A457" s="240" t="s">
        <v>264</v>
      </c>
      <c r="B457" s="241"/>
      <c r="C457" s="241"/>
      <c r="D457" s="241"/>
      <c r="E457" s="241"/>
      <c r="F457" s="241"/>
      <c r="G457" s="241"/>
      <c r="H457" s="241"/>
      <c r="I457" s="241"/>
      <c r="J457" s="235"/>
    </row>
    <row r="458" spans="1:10" ht="15.75" customHeight="1">
      <c r="A458" s="166"/>
      <c r="B458" s="166" t="s">
        <v>12</v>
      </c>
      <c r="C458" s="166"/>
      <c r="D458" s="166"/>
      <c r="E458" s="167"/>
      <c r="F458" s="168"/>
      <c r="G458" s="169">
        <f>E458*F458</f>
        <v>0</v>
      </c>
      <c r="H458" s="168"/>
      <c r="I458" s="170"/>
      <c r="J458" s="169">
        <f>G458+I458</f>
        <v>0</v>
      </c>
    </row>
    <row r="459" spans="1:10" ht="15.75" customHeight="1">
      <c r="A459" s="31"/>
      <c r="B459" s="166"/>
      <c r="C459" s="166"/>
      <c r="D459" s="166"/>
      <c r="E459" s="167"/>
      <c r="F459" s="168"/>
      <c r="G459" s="169"/>
      <c r="H459" s="168"/>
      <c r="I459" s="170"/>
      <c r="J459" s="169"/>
    </row>
    <row r="460" spans="1:10" ht="15.75" customHeight="1">
      <c r="A460" s="31"/>
      <c r="B460" s="171" t="s">
        <v>145</v>
      </c>
      <c r="C460" s="166" t="s">
        <v>21</v>
      </c>
      <c r="D460" s="166"/>
      <c r="E460" s="167"/>
      <c r="F460" s="168"/>
      <c r="G460" s="169">
        <f t="shared" ref="G460:G500" si="30">E460*F460</f>
        <v>0</v>
      </c>
      <c r="H460" s="168"/>
      <c r="I460" s="170"/>
      <c r="J460" s="169">
        <f t="shared" ref="J460:J500" si="31">G460+I460</f>
        <v>0</v>
      </c>
    </row>
    <row r="461" spans="1:10" ht="15.75" customHeight="1">
      <c r="A461" s="31"/>
      <c r="B461" s="171" t="s">
        <v>146</v>
      </c>
      <c r="C461" s="166" t="s">
        <v>21</v>
      </c>
      <c r="D461" s="166"/>
      <c r="E461" s="167"/>
      <c r="F461" s="168"/>
      <c r="G461" s="169">
        <f t="shared" si="30"/>
        <v>0</v>
      </c>
      <c r="H461" s="168"/>
      <c r="I461" s="170"/>
      <c r="J461" s="169">
        <f t="shared" si="31"/>
        <v>0</v>
      </c>
    </row>
    <row r="462" spans="1:10" ht="15.75" customHeight="1">
      <c r="A462" s="31"/>
      <c r="B462" s="171" t="s">
        <v>147</v>
      </c>
      <c r="C462" s="166" t="s">
        <v>21</v>
      </c>
      <c r="D462" s="166"/>
      <c r="E462" s="167"/>
      <c r="F462" s="168"/>
      <c r="G462" s="169">
        <f t="shared" si="30"/>
        <v>0</v>
      </c>
      <c r="H462" s="168"/>
      <c r="I462" s="170"/>
      <c r="J462" s="169">
        <f t="shared" si="31"/>
        <v>0</v>
      </c>
    </row>
    <row r="463" spans="1:10" ht="15.75" customHeight="1">
      <c r="A463" s="31"/>
      <c r="B463" s="171" t="s">
        <v>23</v>
      </c>
      <c r="C463" s="166" t="s">
        <v>122</v>
      </c>
      <c r="D463" s="166"/>
      <c r="E463" s="167"/>
      <c r="F463" s="168"/>
      <c r="G463" s="169">
        <f t="shared" si="30"/>
        <v>0</v>
      </c>
      <c r="H463" s="168"/>
      <c r="I463" s="170"/>
      <c r="J463" s="169">
        <f t="shared" si="31"/>
        <v>0</v>
      </c>
    </row>
    <row r="464" spans="1:10" ht="15.75" customHeight="1">
      <c r="A464" s="31"/>
      <c r="B464" s="171" t="s">
        <v>148</v>
      </c>
      <c r="C464" s="166" t="s">
        <v>21</v>
      </c>
      <c r="D464" s="166"/>
      <c r="E464" s="167"/>
      <c r="F464" s="168"/>
      <c r="G464" s="169">
        <f t="shared" si="30"/>
        <v>0</v>
      </c>
      <c r="H464" s="168"/>
      <c r="I464" s="170"/>
      <c r="J464" s="169">
        <f t="shared" si="31"/>
        <v>0</v>
      </c>
    </row>
    <row r="465" spans="1:10" ht="15.75" customHeight="1">
      <c r="A465" s="31"/>
      <c r="B465" s="171"/>
      <c r="C465" s="166"/>
      <c r="D465" s="166"/>
      <c r="E465" s="167"/>
      <c r="F465" s="168"/>
      <c r="G465" s="169">
        <f t="shared" si="30"/>
        <v>0</v>
      </c>
      <c r="H465" s="168"/>
      <c r="I465" s="170"/>
      <c r="J465" s="169">
        <f t="shared" si="31"/>
        <v>0</v>
      </c>
    </row>
    <row r="466" spans="1:10" ht="15.75" customHeight="1">
      <c r="A466" s="31"/>
      <c r="B466" s="171"/>
      <c r="C466" s="166"/>
      <c r="D466" s="166"/>
      <c r="E466" s="167"/>
      <c r="F466" s="168"/>
      <c r="G466" s="169">
        <f t="shared" si="30"/>
        <v>0</v>
      </c>
      <c r="H466" s="168"/>
      <c r="I466" s="170"/>
      <c r="J466" s="169">
        <f t="shared" si="31"/>
        <v>0</v>
      </c>
    </row>
    <row r="467" spans="1:10" ht="15.75" customHeight="1">
      <c r="A467" s="172"/>
      <c r="B467" s="173" t="s">
        <v>149</v>
      </c>
      <c r="C467" s="164"/>
      <c r="D467" s="164"/>
      <c r="E467" s="164"/>
      <c r="F467" s="165"/>
      <c r="G467" s="169">
        <f t="shared" si="30"/>
        <v>0</v>
      </c>
      <c r="H467" s="168"/>
      <c r="I467" s="170"/>
      <c r="J467" s="169">
        <f t="shared" si="31"/>
        <v>0</v>
      </c>
    </row>
    <row r="468" spans="1:10" ht="15.75" customHeight="1">
      <c r="A468" s="174"/>
      <c r="B468" s="203" t="s">
        <v>150</v>
      </c>
      <c r="C468" s="195" t="s">
        <v>151</v>
      </c>
      <c r="D468" s="177"/>
      <c r="E468" s="177"/>
      <c r="F468" s="178"/>
      <c r="G468" s="169">
        <f t="shared" si="30"/>
        <v>0</v>
      </c>
      <c r="H468" s="168"/>
      <c r="I468" s="170"/>
      <c r="J468" s="169">
        <f t="shared" si="31"/>
        <v>0</v>
      </c>
    </row>
    <row r="469" spans="1:10" ht="15.75" customHeight="1">
      <c r="A469" s="174"/>
      <c r="B469" s="181" t="s">
        <v>265</v>
      </c>
      <c r="C469" s="195" t="s">
        <v>151</v>
      </c>
      <c r="D469" s="183"/>
      <c r="E469" s="183"/>
      <c r="F469" s="184"/>
      <c r="G469" s="169">
        <f t="shared" si="30"/>
        <v>0</v>
      </c>
      <c r="H469" s="168"/>
      <c r="I469" s="170">
        <f t="shared" ref="I469:I500" si="32">E469*H469</f>
        <v>0</v>
      </c>
      <c r="J469" s="169">
        <f t="shared" si="31"/>
        <v>0</v>
      </c>
    </row>
    <row r="470" spans="1:10" ht="15.75" customHeight="1">
      <c r="A470" s="174"/>
      <c r="B470" s="181" t="s">
        <v>266</v>
      </c>
      <c r="C470" s="195" t="s">
        <v>122</v>
      </c>
      <c r="D470" s="183"/>
      <c r="E470" s="183"/>
      <c r="F470" s="184"/>
      <c r="G470" s="169">
        <f t="shared" si="30"/>
        <v>0</v>
      </c>
      <c r="H470" s="168"/>
      <c r="I470" s="170">
        <f t="shared" si="32"/>
        <v>0</v>
      </c>
      <c r="J470" s="169">
        <f t="shared" si="31"/>
        <v>0</v>
      </c>
    </row>
    <row r="471" spans="1:10" ht="15.75" customHeight="1">
      <c r="A471" s="174"/>
      <c r="B471" s="181" t="s">
        <v>154</v>
      </c>
      <c r="C471" s="195" t="s">
        <v>151</v>
      </c>
      <c r="D471" s="183"/>
      <c r="E471" s="183"/>
      <c r="F471" s="184"/>
      <c r="G471" s="169">
        <f t="shared" si="30"/>
        <v>0</v>
      </c>
      <c r="H471" s="168"/>
      <c r="I471" s="170">
        <f t="shared" si="32"/>
        <v>0</v>
      </c>
      <c r="J471" s="169">
        <f t="shared" si="31"/>
        <v>0</v>
      </c>
    </row>
    <row r="472" spans="1:10" ht="15.75" customHeight="1">
      <c r="A472" s="187"/>
      <c r="B472" s="175" t="s">
        <v>155</v>
      </c>
      <c r="C472" s="195" t="s">
        <v>21</v>
      </c>
      <c r="D472" s="183"/>
      <c r="E472" s="177"/>
      <c r="F472" s="184"/>
      <c r="G472" s="169">
        <f t="shared" si="30"/>
        <v>0</v>
      </c>
      <c r="H472" s="168"/>
      <c r="I472" s="170">
        <f t="shared" si="32"/>
        <v>0</v>
      </c>
      <c r="J472" s="169">
        <f t="shared" si="31"/>
        <v>0</v>
      </c>
    </row>
    <row r="473" spans="1:10" ht="15.75" customHeight="1">
      <c r="A473" s="174"/>
      <c r="B473" s="181" t="s">
        <v>156</v>
      </c>
      <c r="C473" s="182" t="s">
        <v>21</v>
      </c>
      <c r="D473" s="182"/>
      <c r="E473" s="183"/>
      <c r="F473" s="184"/>
      <c r="G473" s="169">
        <f t="shared" si="30"/>
        <v>0</v>
      </c>
      <c r="H473" s="168"/>
      <c r="I473" s="170">
        <f t="shared" si="32"/>
        <v>0</v>
      </c>
      <c r="J473" s="169">
        <f t="shared" si="31"/>
        <v>0</v>
      </c>
    </row>
    <row r="474" spans="1:10" ht="15.75" customHeight="1">
      <c r="A474" s="174"/>
      <c r="B474" s="181" t="s">
        <v>157</v>
      </c>
      <c r="C474" s="182" t="s">
        <v>21</v>
      </c>
      <c r="D474" s="183"/>
      <c r="E474" s="183"/>
      <c r="F474" s="184"/>
      <c r="G474" s="169">
        <f t="shared" si="30"/>
        <v>0</v>
      </c>
      <c r="H474" s="168"/>
      <c r="I474" s="170">
        <f t="shared" si="32"/>
        <v>0</v>
      </c>
      <c r="J474" s="169">
        <f t="shared" si="31"/>
        <v>0</v>
      </c>
    </row>
    <row r="475" spans="1:10" ht="15.75" customHeight="1">
      <c r="A475" s="174"/>
      <c r="B475" s="175" t="s">
        <v>158</v>
      </c>
      <c r="C475" s="195" t="s">
        <v>21</v>
      </c>
      <c r="D475" s="183"/>
      <c r="E475" s="183"/>
      <c r="F475" s="184"/>
      <c r="G475" s="169">
        <f t="shared" si="30"/>
        <v>0</v>
      </c>
      <c r="H475" s="168"/>
      <c r="I475" s="170">
        <f t="shared" si="32"/>
        <v>0</v>
      </c>
      <c r="J475" s="169">
        <f t="shared" si="31"/>
        <v>0</v>
      </c>
    </row>
    <row r="476" spans="1:10" ht="15.75" customHeight="1">
      <c r="A476" s="174"/>
      <c r="B476" s="181" t="s">
        <v>159</v>
      </c>
      <c r="C476" s="182" t="s">
        <v>21</v>
      </c>
      <c r="D476" s="183"/>
      <c r="E476" s="183"/>
      <c r="F476" s="184"/>
      <c r="G476" s="169">
        <f t="shared" si="30"/>
        <v>0</v>
      </c>
      <c r="H476" s="168"/>
      <c r="I476" s="170">
        <f t="shared" si="32"/>
        <v>0</v>
      </c>
      <c r="J476" s="169">
        <f t="shared" si="31"/>
        <v>0</v>
      </c>
    </row>
    <row r="477" spans="1:10" ht="15.75" customHeight="1">
      <c r="A477" s="174"/>
      <c r="B477" s="175" t="s">
        <v>160</v>
      </c>
      <c r="C477" s="176" t="s">
        <v>21</v>
      </c>
      <c r="D477" s="177"/>
      <c r="E477" s="177"/>
      <c r="F477" s="178"/>
      <c r="G477" s="169">
        <f t="shared" si="30"/>
        <v>0</v>
      </c>
      <c r="H477" s="168"/>
      <c r="I477" s="170">
        <f t="shared" si="32"/>
        <v>0</v>
      </c>
      <c r="J477" s="169">
        <f t="shared" si="31"/>
        <v>0</v>
      </c>
    </row>
    <row r="478" spans="1:10" ht="15.75" customHeight="1">
      <c r="A478" s="174"/>
      <c r="B478" s="181" t="s">
        <v>161</v>
      </c>
      <c r="C478" s="182" t="s">
        <v>21</v>
      </c>
      <c r="D478" s="183"/>
      <c r="E478" s="183"/>
      <c r="F478" s="184"/>
      <c r="G478" s="169">
        <f t="shared" si="30"/>
        <v>0</v>
      </c>
      <c r="H478" s="168"/>
      <c r="I478" s="170">
        <f t="shared" si="32"/>
        <v>0</v>
      </c>
      <c r="J478" s="169">
        <f t="shared" si="31"/>
        <v>0</v>
      </c>
    </row>
    <row r="479" spans="1:10" ht="15.75" customHeight="1">
      <c r="A479" s="174"/>
      <c r="B479" s="181" t="s">
        <v>157</v>
      </c>
      <c r="C479" s="182" t="s">
        <v>21</v>
      </c>
      <c r="D479" s="183"/>
      <c r="E479" s="183"/>
      <c r="F479" s="184"/>
      <c r="G479" s="169">
        <f t="shared" si="30"/>
        <v>0</v>
      </c>
      <c r="H479" s="168"/>
      <c r="I479" s="170">
        <f t="shared" si="32"/>
        <v>0</v>
      </c>
      <c r="J479" s="169">
        <f t="shared" si="31"/>
        <v>0</v>
      </c>
    </row>
    <row r="480" spans="1:10" ht="15.75" customHeight="1">
      <c r="A480" s="187"/>
      <c r="B480" s="181"/>
      <c r="C480" s="182"/>
      <c r="D480" s="183"/>
      <c r="E480" s="183"/>
      <c r="F480" s="184"/>
      <c r="G480" s="169">
        <f t="shared" si="30"/>
        <v>0</v>
      </c>
      <c r="H480" s="168"/>
      <c r="I480" s="170">
        <f t="shared" si="32"/>
        <v>0</v>
      </c>
      <c r="J480" s="169">
        <f t="shared" si="31"/>
        <v>0</v>
      </c>
    </row>
    <row r="481" spans="1:10" ht="15.75" customHeight="1">
      <c r="A481" s="174"/>
      <c r="B481" s="173" t="s">
        <v>162</v>
      </c>
      <c r="C481" s="182"/>
      <c r="D481" s="182"/>
      <c r="E481" s="183"/>
      <c r="F481" s="184"/>
      <c r="G481" s="169">
        <f t="shared" si="30"/>
        <v>0</v>
      </c>
      <c r="H481" s="168"/>
      <c r="I481" s="170">
        <f t="shared" si="32"/>
        <v>0</v>
      </c>
      <c r="J481" s="169">
        <f t="shared" si="31"/>
        <v>0</v>
      </c>
    </row>
    <row r="482" spans="1:10" ht="15.75" customHeight="1">
      <c r="A482" s="174"/>
      <c r="B482" s="175" t="s">
        <v>163</v>
      </c>
      <c r="C482" s="195" t="s">
        <v>21</v>
      </c>
      <c r="D482" s="183"/>
      <c r="E482" s="183"/>
      <c r="F482" s="184"/>
      <c r="G482" s="169">
        <f t="shared" si="30"/>
        <v>0</v>
      </c>
      <c r="H482" s="168"/>
      <c r="I482" s="170">
        <f t="shared" si="32"/>
        <v>0</v>
      </c>
      <c r="J482" s="169">
        <f t="shared" si="31"/>
        <v>0</v>
      </c>
    </row>
    <row r="483" spans="1:10" ht="15.75" customHeight="1">
      <c r="A483" s="174"/>
      <c r="B483" s="181" t="s">
        <v>164</v>
      </c>
      <c r="C483" s="176" t="s">
        <v>21</v>
      </c>
      <c r="D483" s="177"/>
      <c r="E483" s="183"/>
      <c r="F483" s="178"/>
      <c r="G483" s="169">
        <f t="shared" si="30"/>
        <v>0</v>
      </c>
      <c r="H483" s="168"/>
      <c r="I483" s="170">
        <f t="shared" si="32"/>
        <v>0</v>
      </c>
      <c r="J483" s="169">
        <f t="shared" si="31"/>
        <v>0</v>
      </c>
    </row>
    <row r="484" spans="1:10" ht="15.75" customHeight="1">
      <c r="A484" s="174"/>
      <c r="B484" s="181" t="s">
        <v>165</v>
      </c>
      <c r="C484" s="176" t="s">
        <v>166</v>
      </c>
      <c r="D484" s="177"/>
      <c r="E484" s="183"/>
      <c r="F484" s="178"/>
      <c r="G484" s="169">
        <f t="shared" si="30"/>
        <v>0</v>
      </c>
      <c r="H484" s="168"/>
      <c r="I484" s="170">
        <f t="shared" si="32"/>
        <v>0</v>
      </c>
      <c r="J484" s="169">
        <f t="shared" si="31"/>
        <v>0</v>
      </c>
    </row>
    <row r="485" spans="1:10" ht="15.75" customHeight="1">
      <c r="A485" s="174"/>
      <c r="B485" s="181" t="s">
        <v>167</v>
      </c>
      <c r="C485" s="176" t="s">
        <v>21</v>
      </c>
      <c r="D485" s="177"/>
      <c r="E485" s="183"/>
      <c r="F485" s="178"/>
      <c r="G485" s="169">
        <f t="shared" si="30"/>
        <v>0</v>
      </c>
      <c r="H485" s="168"/>
      <c r="I485" s="170">
        <f t="shared" si="32"/>
        <v>0</v>
      </c>
      <c r="J485" s="169">
        <f t="shared" si="31"/>
        <v>0</v>
      </c>
    </row>
    <row r="486" spans="1:10" ht="15.75" customHeight="1">
      <c r="A486" s="174"/>
      <c r="B486" s="175" t="s">
        <v>168</v>
      </c>
      <c r="C486" s="195" t="s">
        <v>122</v>
      </c>
      <c r="D486" s="177"/>
      <c r="E486" s="177"/>
      <c r="F486" s="184"/>
      <c r="G486" s="169">
        <f t="shared" si="30"/>
        <v>0</v>
      </c>
      <c r="H486" s="168"/>
      <c r="I486" s="170">
        <f t="shared" si="32"/>
        <v>0</v>
      </c>
      <c r="J486" s="169">
        <f t="shared" si="31"/>
        <v>0</v>
      </c>
    </row>
    <row r="487" spans="1:10" ht="15.75" customHeight="1">
      <c r="A487" s="174"/>
      <c r="B487" s="181" t="s">
        <v>267</v>
      </c>
      <c r="C487" s="182" t="s">
        <v>122</v>
      </c>
      <c r="D487" s="183"/>
      <c r="E487" s="183"/>
      <c r="F487" s="184"/>
      <c r="G487" s="169">
        <f t="shared" si="30"/>
        <v>0</v>
      </c>
      <c r="H487" s="168"/>
      <c r="I487" s="170">
        <f t="shared" si="32"/>
        <v>0</v>
      </c>
      <c r="J487" s="169">
        <f t="shared" si="31"/>
        <v>0</v>
      </c>
    </row>
    <row r="488" spans="1:10" ht="15.75" customHeight="1">
      <c r="A488" s="187"/>
      <c r="B488" s="181" t="s">
        <v>170</v>
      </c>
      <c r="C488" s="182" t="s">
        <v>21</v>
      </c>
      <c r="D488" s="183"/>
      <c r="E488" s="183"/>
      <c r="F488" s="184"/>
      <c r="G488" s="169">
        <f t="shared" si="30"/>
        <v>0</v>
      </c>
      <c r="H488" s="168"/>
      <c r="I488" s="170">
        <f t="shared" si="32"/>
        <v>0</v>
      </c>
      <c r="J488" s="169">
        <f t="shared" si="31"/>
        <v>0</v>
      </c>
    </row>
    <row r="489" spans="1:10" ht="15.75" customHeight="1">
      <c r="A489" s="174"/>
      <c r="B489" s="181" t="s">
        <v>268</v>
      </c>
      <c r="C489" s="182" t="s">
        <v>21</v>
      </c>
      <c r="D489" s="182"/>
      <c r="E489" s="183"/>
      <c r="F489" s="184"/>
      <c r="G489" s="169">
        <f t="shared" si="30"/>
        <v>0</v>
      </c>
      <c r="H489" s="168"/>
      <c r="I489" s="170">
        <f t="shared" si="32"/>
        <v>0</v>
      </c>
      <c r="J489" s="169">
        <f t="shared" si="31"/>
        <v>0</v>
      </c>
    </row>
    <row r="490" spans="1:10" ht="15.75" customHeight="1">
      <c r="A490" s="174"/>
      <c r="B490" s="181" t="s">
        <v>269</v>
      </c>
      <c r="C490" s="182" t="s">
        <v>21</v>
      </c>
      <c r="D490" s="183"/>
      <c r="E490" s="183"/>
      <c r="F490" s="184"/>
      <c r="G490" s="169">
        <f t="shared" si="30"/>
        <v>0</v>
      </c>
      <c r="H490" s="168"/>
      <c r="I490" s="170">
        <f t="shared" si="32"/>
        <v>0</v>
      </c>
      <c r="J490" s="169">
        <f t="shared" si="31"/>
        <v>0</v>
      </c>
    </row>
    <row r="491" spans="1:10" ht="15.75" customHeight="1">
      <c r="A491" s="174"/>
      <c r="B491" s="181" t="s">
        <v>270</v>
      </c>
      <c r="C491" s="182" t="s">
        <v>122</v>
      </c>
      <c r="D491" s="183"/>
      <c r="E491" s="183"/>
      <c r="F491" s="184"/>
      <c r="G491" s="169">
        <f t="shared" si="30"/>
        <v>0</v>
      </c>
      <c r="H491" s="168"/>
      <c r="I491" s="170">
        <f t="shared" si="32"/>
        <v>0</v>
      </c>
      <c r="J491" s="169">
        <f t="shared" si="31"/>
        <v>0</v>
      </c>
    </row>
    <row r="492" spans="1:10" ht="15.75" customHeight="1">
      <c r="A492" s="204"/>
      <c r="B492" s="205" t="s">
        <v>271</v>
      </c>
      <c r="C492" s="206" t="s">
        <v>122</v>
      </c>
      <c r="D492" s="204"/>
      <c r="E492" s="206"/>
      <c r="F492" s="204"/>
      <c r="G492" s="169">
        <f t="shared" si="30"/>
        <v>0</v>
      </c>
      <c r="H492" s="168"/>
      <c r="I492" s="170">
        <f t="shared" si="32"/>
        <v>0</v>
      </c>
      <c r="J492" s="169">
        <f t="shared" si="31"/>
        <v>0</v>
      </c>
    </row>
    <row r="493" spans="1:10" ht="15.75" customHeight="1">
      <c r="A493" s="204"/>
      <c r="B493" s="205" t="s">
        <v>272</v>
      </c>
      <c r="C493" s="206" t="s">
        <v>21</v>
      </c>
      <c r="D493" s="204"/>
      <c r="E493" s="206"/>
      <c r="F493" s="204"/>
      <c r="G493" s="169">
        <f t="shared" si="30"/>
        <v>0</v>
      </c>
      <c r="H493" s="168"/>
      <c r="I493" s="170">
        <f t="shared" si="32"/>
        <v>0</v>
      </c>
      <c r="J493" s="169">
        <f t="shared" si="31"/>
        <v>0</v>
      </c>
    </row>
    <row r="494" spans="1:10" ht="15.75" customHeight="1">
      <c r="B494" s="199" t="s">
        <v>176</v>
      </c>
      <c r="C494" s="166" t="s">
        <v>21</v>
      </c>
      <c r="D494" s="166"/>
      <c r="E494" s="167"/>
      <c r="F494" s="204"/>
      <c r="G494" s="169">
        <f t="shared" si="30"/>
        <v>0</v>
      </c>
      <c r="H494" s="168"/>
      <c r="I494" s="170">
        <f t="shared" si="32"/>
        <v>0</v>
      </c>
      <c r="J494" s="169">
        <f t="shared" si="31"/>
        <v>0</v>
      </c>
    </row>
    <row r="495" spans="1:10" ht="15.75" customHeight="1">
      <c r="B495" s="205" t="s">
        <v>177</v>
      </c>
      <c r="C495" s="207" t="s">
        <v>21</v>
      </c>
      <c r="D495" s="204"/>
      <c r="E495" s="206"/>
      <c r="F495" s="204"/>
      <c r="G495" s="169">
        <f t="shared" si="30"/>
        <v>0</v>
      </c>
      <c r="H495" s="168"/>
      <c r="I495" s="170">
        <f t="shared" si="32"/>
        <v>0</v>
      </c>
      <c r="J495" s="169">
        <f t="shared" si="31"/>
        <v>0</v>
      </c>
    </row>
    <row r="496" spans="1:10" ht="15.75" customHeight="1">
      <c r="B496" s="205" t="s">
        <v>178</v>
      </c>
      <c r="C496" s="207" t="s">
        <v>21</v>
      </c>
      <c r="D496" s="204"/>
      <c r="E496" s="206"/>
      <c r="F496" s="204"/>
      <c r="G496" s="169">
        <f t="shared" si="30"/>
        <v>0</v>
      </c>
      <c r="H496" s="168"/>
      <c r="I496" s="170">
        <f t="shared" si="32"/>
        <v>0</v>
      </c>
      <c r="J496" s="169">
        <f t="shared" si="31"/>
        <v>0</v>
      </c>
    </row>
    <row r="497" spans="2:10" ht="15.75" customHeight="1">
      <c r="B497" s="205" t="s">
        <v>179</v>
      </c>
      <c r="C497" s="207" t="s">
        <v>21</v>
      </c>
      <c r="D497" s="204"/>
      <c r="E497" s="206"/>
      <c r="F497" s="204"/>
      <c r="G497" s="169">
        <f t="shared" si="30"/>
        <v>0</v>
      </c>
      <c r="H497" s="168"/>
      <c r="I497" s="170">
        <f t="shared" si="32"/>
        <v>0</v>
      </c>
      <c r="J497" s="169">
        <f t="shared" si="31"/>
        <v>0</v>
      </c>
    </row>
    <row r="498" spans="2:10" ht="15.75" customHeight="1">
      <c r="B498" s="205" t="s">
        <v>180</v>
      </c>
      <c r="C498" s="207" t="s">
        <v>21</v>
      </c>
      <c r="D498" s="204"/>
      <c r="E498" s="206"/>
      <c r="F498" s="204"/>
      <c r="G498" s="169">
        <f t="shared" si="30"/>
        <v>0</v>
      </c>
      <c r="H498" s="168"/>
      <c r="I498" s="170">
        <f t="shared" si="32"/>
        <v>0</v>
      </c>
      <c r="J498" s="169">
        <f t="shared" si="31"/>
        <v>0</v>
      </c>
    </row>
    <row r="499" spans="2:10" ht="15.75" customHeight="1">
      <c r="B499" s="205" t="s">
        <v>181</v>
      </c>
      <c r="C499" s="207" t="s">
        <v>21</v>
      </c>
      <c r="D499" s="204"/>
      <c r="E499" s="206"/>
      <c r="F499" s="204"/>
      <c r="G499" s="169">
        <f t="shared" si="30"/>
        <v>0</v>
      </c>
      <c r="H499" s="168"/>
      <c r="I499" s="170">
        <f t="shared" si="32"/>
        <v>0</v>
      </c>
      <c r="J499" s="169">
        <f t="shared" si="31"/>
        <v>0</v>
      </c>
    </row>
    <row r="500" spans="2:10" ht="15.75" customHeight="1">
      <c r="B500" s="205" t="s">
        <v>273</v>
      </c>
      <c r="C500" s="204"/>
      <c r="D500" s="204"/>
      <c r="E500" s="206"/>
      <c r="F500" s="204"/>
      <c r="G500" s="169">
        <f t="shared" si="30"/>
        <v>0</v>
      </c>
      <c r="H500" s="168"/>
      <c r="I500" s="170">
        <f t="shared" si="32"/>
        <v>0</v>
      </c>
      <c r="J500" s="169">
        <f t="shared" si="31"/>
        <v>0</v>
      </c>
    </row>
    <row r="501" spans="2:10" ht="15.75" customHeight="1">
      <c r="B501" s="212" t="s">
        <v>274</v>
      </c>
      <c r="C501" s="212"/>
      <c r="D501" s="212"/>
      <c r="E501" s="212"/>
      <c r="F501" s="181"/>
      <c r="G501" s="213">
        <f>SUM(G8:G500)</f>
        <v>0</v>
      </c>
      <c r="H501" s="181"/>
      <c r="I501" s="213">
        <f t="shared" ref="I501:J501" si="33">SUM(I8:I500)</f>
        <v>0</v>
      </c>
      <c r="J501" s="213">
        <f t="shared" si="33"/>
        <v>0</v>
      </c>
    </row>
    <row r="502" spans="2:10" ht="15.75" customHeight="1">
      <c r="B502" s="212" t="s">
        <v>275</v>
      </c>
      <c r="C502" s="212"/>
      <c r="D502" s="212"/>
      <c r="E502" s="212"/>
      <c r="F502" s="181"/>
      <c r="G502" s="213">
        <f>0.2*G501</f>
        <v>0</v>
      </c>
      <c r="H502" s="181"/>
      <c r="I502" s="213">
        <f t="shared" ref="I502:J502" si="34">0.2*I501</f>
        <v>0</v>
      </c>
      <c r="J502" s="213">
        <f t="shared" si="34"/>
        <v>0</v>
      </c>
    </row>
    <row r="503" spans="2:10" ht="15.75" customHeight="1">
      <c r="B503" s="214" t="s">
        <v>276</v>
      </c>
      <c r="C503" s="214"/>
      <c r="D503" s="214"/>
      <c r="E503" s="214"/>
      <c r="F503" s="181"/>
      <c r="G503" s="215">
        <f>G502+G501</f>
        <v>0</v>
      </c>
      <c r="H503" s="180"/>
      <c r="I503" s="215">
        <f t="shared" ref="I503:J503" si="35">I502+I501</f>
        <v>0</v>
      </c>
      <c r="J503" s="215">
        <f t="shared" si="35"/>
        <v>0</v>
      </c>
    </row>
    <row r="504" spans="2:10" ht="15.75" customHeight="1"/>
    <row r="505" spans="2:10" ht="15.75" customHeight="1"/>
    <row r="506" spans="2:10" ht="15.75" customHeight="1"/>
    <row r="507" spans="2:10" ht="15.75" customHeight="1"/>
    <row r="508" spans="2:10" ht="15.75" customHeight="1"/>
    <row r="509" spans="2:10" ht="15.75" customHeight="1"/>
    <row r="510" spans="2:10" ht="15.75" customHeight="1"/>
    <row r="511" spans="2:10" ht="15.75" customHeight="1"/>
    <row r="512" spans="2:10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412:J412"/>
    <mergeCell ref="A457:J457"/>
    <mergeCell ref="F4:G4"/>
    <mergeCell ref="H4:I4"/>
    <mergeCell ref="J4:J5"/>
    <mergeCell ref="A7:J7"/>
    <mergeCell ref="A52:J52"/>
    <mergeCell ref="A97:J97"/>
    <mergeCell ref="A142:J142"/>
    <mergeCell ref="A187:J187"/>
    <mergeCell ref="A232:J232"/>
    <mergeCell ref="A277:J277"/>
    <mergeCell ref="A322:J322"/>
    <mergeCell ref="A367:J367"/>
    <mergeCell ref="C2:G2"/>
    <mergeCell ref="C3:G3"/>
    <mergeCell ref="A4:A5"/>
    <mergeCell ref="B4:B5"/>
    <mergeCell ref="C4:C5"/>
    <mergeCell ref="D4:D5"/>
    <mergeCell ref="E4:E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Бомбосховище</vt:lpstr>
      <vt:lpstr>Стіни</vt:lpstr>
      <vt:lpstr>Електрика-Опалення</vt:lpstr>
      <vt:lpstr>Бомбосховище!_Hlk113020310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Admin</cp:lastModifiedBy>
  <dcterms:created xsi:type="dcterms:W3CDTF">2021-07-09T07:57:54Z</dcterms:created>
  <dcterms:modified xsi:type="dcterms:W3CDTF">2022-09-27T19:07:53Z</dcterms:modified>
</cp:coreProperties>
</file>