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Днепр Апполо\"/>
    </mc:Choice>
  </mc:AlternateContent>
  <bookViews>
    <workbookView xWindow="0" yWindow="0" windowWidth="20490" windowHeight="7245"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Лист1!$A$7:$I$131</definedName>
    <definedName name="Виконується">#REF!</definedName>
  </definedNames>
  <calcPr calcId="162913" iterateDelta="1E-4"/>
</workbook>
</file>

<file path=xl/calcChain.xml><?xml version="1.0" encoding="utf-8"?>
<calcChain xmlns="http://schemas.openxmlformats.org/spreadsheetml/2006/main">
  <c r="K119" i="51" l="1"/>
  <c r="F119" i="51"/>
  <c r="F10" i="51" l="1"/>
  <c r="F40" i="51"/>
  <c r="F89" i="51"/>
  <c r="D76" i="51" l="1"/>
  <c r="F118" i="51"/>
  <c r="F68" i="51"/>
  <c r="F63" i="51"/>
  <c r="F54" i="51"/>
  <c r="F55" i="51"/>
  <c r="I101" i="51"/>
  <c r="F13" i="51"/>
  <c r="F12" i="51"/>
  <c r="I40" i="51"/>
  <c r="D37" i="51"/>
  <c r="I38" i="51" s="1"/>
  <c r="I33" i="51"/>
  <c r="I32" i="51"/>
  <c r="F11" i="51"/>
  <c r="F22" i="51"/>
  <c r="I22" i="51"/>
  <c r="K22" i="51" s="1"/>
  <c r="K23" i="51"/>
  <c r="K24" i="51"/>
  <c r="K25" i="51"/>
  <c r="K26" i="51"/>
  <c r="I27" i="51"/>
  <c r="K27" i="51" s="1"/>
  <c r="K28" i="51"/>
  <c r="K19" i="51"/>
  <c r="F19" i="51"/>
  <c r="F9" i="51"/>
  <c r="F18" i="51" l="1"/>
  <c r="F20" i="51"/>
  <c r="F29" i="51"/>
  <c r="F32" i="51"/>
  <c r="F34" i="51"/>
  <c r="F35" i="51"/>
  <c r="F38" i="51"/>
  <c r="F39" i="51"/>
  <c r="F41" i="51"/>
  <c r="F47" i="51"/>
  <c r="F48" i="51"/>
  <c r="F49" i="51"/>
  <c r="F51" i="51"/>
  <c r="F52" i="51"/>
  <c r="F53" i="51"/>
  <c r="F58" i="51"/>
  <c r="F59" i="51"/>
  <c r="F60" i="51"/>
  <c r="F61" i="51"/>
  <c r="F62" i="51"/>
  <c r="F64" i="51"/>
  <c r="F65" i="51"/>
  <c r="F66" i="51"/>
  <c r="F67" i="51"/>
  <c r="F69" i="51"/>
  <c r="F70" i="51"/>
  <c r="F71" i="51"/>
  <c r="F72" i="51"/>
  <c r="F73" i="51"/>
  <c r="F76" i="51"/>
  <c r="F81" i="51"/>
  <c r="F84" i="51"/>
  <c r="F85" i="51"/>
  <c r="F86" i="51"/>
  <c r="F87" i="51"/>
  <c r="F88" i="51"/>
  <c r="F92" i="51"/>
  <c r="F93" i="51"/>
  <c r="F94" i="51"/>
  <c r="F95" i="51"/>
  <c r="F96" i="51"/>
  <c r="F99" i="51"/>
  <c r="F101" i="51"/>
  <c r="F102" i="51"/>
  <c r="F103" i="51"/>
  <c r="F106" i="51"/>
  <c r="F108" i="51"/>
  <c r="F110" i="51"/>
  <c r="F111" i="51"/>
  <c r="F112" i="51"/>
  <c r="F113" i="51"/>
  <c r="F117" i="51"/>
  <c r="F120" i="51"/>
  <c r="F121" i="51"/>
  <c r="F123" i="51"/>
  <c r="F124" i="51"/>
  <c r="F14" i="51"/>
  <c r="I84" i="51"/>
  <c r="K84" i="51" s="1"/>
  <c r="F31" i="51"/>
  <c r="I18" i="51"/>
  <c r="F104" i="51" l="1"/>
  <c r="F125" i="51"/>
  <c r="F115" i="51"/>
  <c r="F74" i="51"/>
  <c r="I114" i="51"/>
  <c r="I113" i="51"/>
  <c r="I112" i="51"/>
  <c r="I50" i="51"/>
  <c r="I49" i="51"/>
  <c r="I48" i="51"/>
  <c r="K34" i="51"/>
  <c r="I30" i="51" l="1"/>
  <c r="K30" i="51" s="1"/>
  <c r="K29" i="51"/>
  <c r="I31" i="51" l="1"/>
  <c r="I37" i="51" l="1"/>
  <c r="F37" i="51"/>
  <c r="F56" i="51" s="1"/>
  <c r="I111" i="51"/>
  <c r="F127" i="51" l="1"/>
  <c r="F129" i="51" s="1"/>
  <c r="K31" i="51"/>
  <c r="I39" i="51" l="1"/>
  <c r="I54" i="51" l="1"/>
  <c r="I53" i="51"/>
  <c r="I17" i="51" l="1"/>
  <c r="I16" i="51"/>
  <c r="I15" i="51"/>
  <c r="I14" i="51"/>
  <c r="I85" i="51"/>
  <c r="I86" i="51" l="1"/>
  <c r="I95" i="51"/>
  <c r="I97" i="51"/>
  <c r="I99" i="51"/>
  <c r="I100" i="51"/>
  <c r="K101" i="51" l="1"/>
  <c r="K83" i="51" l="1"/>
  <c r="K82" i="51"/>
  <c r="K52" i="51"/>
  <c r="K36" i="51"/>
  <c r="K35" i="51"/>
  <c r="K47" i="51"/>
  <c r="K21" i="51" l="1"/>
  <c r="K20" i="51"/>
  <c r="K18" i="51"/>
  <c r="K17" i="51"/>
  <c r="K16" i="51"/>
  <c r="K15" i="51"/>
  <c r="K14" i="51"/>
  <c r="K46" i="51" l="1"/>
  <c r="K45" i="51"/>
  <c r="K44" i="51"/>
  <c r="K43" i="51"/>
  <c r="K42" i="51"/>
  <c r="K41" i="51"/>
  <c r="K54" i="51"/>
  <c r="K79" i="51" l="1"/>
  <c r="K78" i="51"/>
  <c r="K77" i="51"/>
  <c r="K76" i="51"/>
  <c r="K51" i="51" l="1"/>
  <c r="K33" i="51" l="1"/>
  <c r="K32" i="51"/>
  <c r="K85" i="51" l="1"/>
  <c r="K50" i="51" l="1"/>
  <c r="K91" i="51"/>
  <c r="K80" i="51" l="1"/>
  <c r="K81" i="51"/>
  <c r="K120" i="51" l="1"/>
  <c r="K125" i="51" s="1"/>
  <c r="K100" i="51" l="1"/>
  <c r="K99" i="51"/>
  <c r="K98" i="51"/>
  <c r="K97" i="51"/>
  <c r="K96" i="51"/>
  <c r="K95" i="51"/>
  <c r="K104" i="51" l="1"/>
  <c r="K114" i="51"/>
  <c r="K113" i="51"/>
  <c r="K112" i="51"/>
  <c r="K111" i="51"/>
  <c r="K115" i="51" l="1"/>
  <c r="K74" i="51"/>
  <c r="K40" i="51"/>
  <c r="K39" i="51"/>
  <c r="K38" i="51"/>
  <c r="K37" i="51"/>
  <c r="K56" i="51" l="1"/>
  <c r="K126" i="51" s="1"/>
  <c r="K127" i="51" s="1"/>
  <c r="K128" i="51" s="1"/>
  <c r="K129" i="51" l="1"/>
  <c r="K130" i="51" s="1"/>
  <c r="K131" i="51" s="1"/>
</calcChain>
</file>

<file path=xl/sharedStrings.xml><?xml version="1.0" encoding="utf-8"?>
<sst xmlns="http://schemas.openxmlformats.org/spreadsheetml/2006/main" count="425" uniqueCount="269">
  <si>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</si>
  <si>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</si>
  <si>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</si>
  <si>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</si>
  <si>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</si>
  <si>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</si>
  <si>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</si>
  <si>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</si>
  <si>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</si>
  <si>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</si>
  <si>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</si>
  <si>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</si>
  <si>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</si>
  <si>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</si>
  <si>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</si>
  <si>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</si>
  <si>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</si>
  <si>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</si>
  <si>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</si>
  <si>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</si>
  <si>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</si>
  <si>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</si>
  <si>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</si>
  <si>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</si>
  <si>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</si>
  <si>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</si>
  <si>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</si>
  <si>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</si>
  <si>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</si>
  <si>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</si>
  <si>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</si>
  <si>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</si>
  <si>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</si>
  <si>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</si>
  <si>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</si>
  <si>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</si>
  <si>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</si>
  <si>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</si>
  <si>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</si>
  <si>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</si>
  <si>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</si>
  <si>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</si>
  <si>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</si>
  <si>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</si>
  <si>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</si>
  <si>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</si>
  <si>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</si>
  <si>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</si>
  <si>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</si>
  <si>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</si>
  <si>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</si>
  <si>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</si>
  <si>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</si>
  <si>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</si>
  <si>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</si>
  <si>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</si>
  <si>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</si>
  <si>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</si>
  <si>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</si>
  <si>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</si>
  <si>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</si>
  <si>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</si>
  <si>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</si>
  <si>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</si>
  <si>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</si>
  <si>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</si>
  <si>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</si>
  <si>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</si>
  <si>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</si>
  <si>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</si>
  <si>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</si>
  <si>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</si>
  <si>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</si>
  <si>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</si>
  <si>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</si>
  <si>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</si>
  <si>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</si>
  <si>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</si>
  <si>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</si>
  <si>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</si>
  <si>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Загальнобудівельні роботи</t>
  </si>
  <si>
    <t>шт</t>
  </si>
  <si>
    <t>кг</t>
  </si>
  <si>
    <t>л</t>
  </si>
  <si>
    <t>Електромонтажні роботи</t>
  </si>
  <si>
    <t>СКС</t>
  </si>
  <si>
    <t>Інші роботи</t>
  </si>
  <si>
    <t>м.кв</t>
  </si>
  <si>
    <t>м.кв.</t>
  </si>
  <si>
    <t>м.п.</t>
  </si>
  <si>
    <t>паков.</t>
  </si>
  <si>
    <t>Меблі</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</si>
  <si>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</si>
  <si>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</si>
  <si>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РОБІТ, грн.( без ПДВ):</t>
  </si>
  <si>
    <t>ВСЬОГО  ВАРТІСТЬ МАТЕРІАЛІВ,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</si>
  <si>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</si>
  <si>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</si>
  <si>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</si>
  <si>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</si>
  <si>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</si>
  <si>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</si>
  <si>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Підключення кабелю електроживлення від виведення (з-під підлоги) до столу відкритої викладки через колодку на 6 гнізд</t>
  </si>
  <si>
    <t>Влаштування виводу з-під стелі</t>
  </si>
  <si>
    <t>Монтаж реле часу</t>
  </si>
  <si>
    <t>Монтаж розподільчих коробок</t>
  </si>
  <si>
    <t>Монтаж розеток з підрозетником</t>
  </si>
  <si>
    <t>Прокладання кабеля більше 4 мм2</t>
  </si>
  <si>
    <t>Рамка двомісна Schneider Electric Asfora горизонтальна білий</t>
  </si>
  <si>
    <t>компл.</t>
  </si>
  <si>
    <t>Проектні роботи (електрика)</t>
  </si>
  <si>
    <t>Роботи по заміру опору ізоляції електропроводки з наданням технічного звіту</t>
  </si>
  <si>
    <t>поставка замовника</t>
  </si>
  <si>
    <t>Монтаж вимикачів з підрозетником</t>
  </si>
  <si>
    <t>Монтаж вогнегасника</t>
  </si>
  <si>
    <t>поставка Замовника</t>
  </si>
  <si>
    <t>Вогнегасник ВП5 (матеріал замовника)</t>
  </si>
  <si>
    <t>Монтаж коммутаційної шафи 19</t>
  </si>
  <si>
    <t>Монтаж патч-кордів</t>
  </si>
  <si>
    <t>Монтаж фільтра мережового 19</t>
  </si>
  <si>
    <t>Прокладання кабелю вітой пари UTP</t>
  </si>
  <si>
    <t xml:space="preserve">Обжим UTP кабелю </t>
  </si>
  <si>
    <t>Монтаж інформаційної розетки</t>
  </si>
  <si>
    <t>Конектор RJ-45</t>
  </si>
  <si>
    <t>Patch Cord RJ45, 568B-P, UTP, Cat 5e,  1,0 м, Сірий</t>
  </si>
  <si>
    <t xml:space="preserve">Patch Cord RJ45, 568B-P, UTP, Cat 5e,  2,0 м, Сірий </t>
  </si>
  <si>
    <t>19" Patch Panel</t>
  </si>
  <si>
    <t>СКС Шафа 19" 600*600</t>
  </si>
  <si>
    <t>Блок 19" на 9 роз.</t>
  </si>
  <si>
    <t>Післябудівельне прибирання</t>
  </si>
  <si>
    <t>Виніс та навантаження сміття</t>
  </si>
  <si>
    <t>маш</t>
  </si>
  <si>
    <t>т</t>
  </si>
  <si>
    <t>Вивіз сміття (машина до 2 т)</t>
  </si>
  <si>
    <t>Кабель комп'ютерный монолит Одескабель FTP КПВЭ-ВП cat.5E 4x2х0,51 мідь</t>
  </si>
  <si>
    <t>Розетка комп’ютерна подвійна Schneider Electric Asfora RJ45+RJ45 білий</t>
  </si>
  <si>
    <t xml:space="preserve">Дюбель для гіпсокартону MOLLY 5x65 мм 4 шт. Expert Fix </t>
  </si>
  <si>
    <t>Кронштейн під ТВ</t>
  </si>
  <si>
    <t>Штробління підлоги з заробленням</t>
  </si>
  <si>
    <t>Колодка Makel з захистними шторками із заземленням 6 гн.</t>
  </si>
  <si>
    <t>Обєм на одиницю виміру</t>
  </si>
  <si>
    <t>ВСЬОГО вартість робіт, грн.( без ПДВ)</t>
  </si>
  <si>
    <t>ВСЬОГО вартість матеріалів, грн.  (без ПДВ)</t>
  </si>
  <si>
    <t>км</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</si>
  <si>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</si>
  <si>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</si>
  <si>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</si>
  <si>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</si>
  <si>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</si>
  <si>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Шпаклювання стін і перегородок (шпаклівка старт + фініш, 2-х разова шпаклівка  грунтовка і шліфування)</t>
  </si>
  <si>
    <t>Кабель силовий моноліт ЗЗЦМ ВВГнгд 3х1,5 мідь</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</si>
  <si>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</si>
  <si>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</si>
  <si>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</si>
  <si>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</si>
  <si>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</si>
  <si>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Доставка обладнання зі складу в с. Мартусовка</t>
  </si>
  <si>
    <t>ВСЬОГО ВАРТІСТЬ МАТЕРІАЛІВ Інших РОБІТ, грн. (без ПДВ):</t>
  </si>
  <si>
    <t>ВСЬОГО ПО Кошторису  без ПДВ, ГРН.:</t>
  </si>
  <si>
    <t>ВСЬОГО ПО Кошторису  з ПДВ, ГРН.:</t>
  </si>
  <si>
    <t>Фарба інтер'єрна акрилова  RAL 3020</t>
  </si>
  <si>
    <t>Мішок господарський 55х83 (40 г)</t>
  </si>
  <si>
    <t>Монтаж вивіски та підключення</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</si>
  <si>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</si>
  <si>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</si>
  <si>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</si>
  <si>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Штукатурка Ферозіт 220 25 кг</t>
  </si>
  <si>
    <t>Шпаклівка Knauf НР FINISH 10 кг</t>
  </si>
  <si>
    <t>Коробка розподільча E.NEXT 100x100x45 IP20 s027026</t>
  </si>
  <si>
    <t>Прокладання кабеля для колонок</t>
  </si>
  <si>
    <t>Кабель силовий багатожильний ЗЗКМ ШВВП 2х0,75 мідь</t>
  </si>
  <si>
    <t>Шина нульова на DIN-рейку універсальна E.NEXT (e.bsi.pro.2.8) </t>
  </si>
  <si>
    <t>Монтаж та підлючення акустичної колонки</t>
  </si>
  <si>
    <t>колонка акустична</t>
  </si>
  <si>
    <t>Монтаж та підлючення підсилювача</t>
  </si>
  <si>
    <t>підсилювач</t>
  </si>
  <si>
    <t xml:space="preserve">Фарбування стін (за 2 рази + грунт) ral 3020 </t>
  </si>
  <si>
    <t xml:space="preserve">Монтаж серцевини замка двері </t>
  </si>
  <si>
    <t>Сейф</t>
  </si>
  <si>
    <t>Кріплення анкерами сейфа/металлевої шкафи до полу(стіни)</t>
  </si>
  <si>
    <t>Анкер розпірний з болтом 10х80 EU 10x80 мм</t>
  </si>
  <si>
    <t xml:space="preserve">Монтаж ПВХ плінтуса на саморізи </t>
  </si>
  <si>
    <t>мп</t>
  </si>
  <si>
    <t>комп</t>
  </si>
  <si>
    <t>Саморіз по металу 3.5x25 мм 100 шт Expert Fix</t>
  </si>
  <si>
    <t>уп</t>
  </si>
  <si>
    <t>Вивіска внутрішня</t>
  </si>
  <si>
    <t>м2</t>
  </si>
  <si>
    <t>Укладання плитки с прирізкою (подготування, грунтування, укладання)</t>
  </si>
  <si>
    <t xml:space="preserve">Фуга Ceresit CE 40 aguastatic </t>
  </si>
  <si>
    <t>Плитка Cersanit Henley Light Grey 30x60</t>
  </si>
  <si>
    <t>Саморез со сверлом по металу 3.5x25 мм 250 шт</t>
  </si>
  <si>
    <t>Дюбель ударний потай 6x60 мм 100 шт.</t>
  </si>
  <si>
    <t>Гіпсокартон Knauf 2600x1200х12,5 мм</t>
  </si>
  <si>
    <t xml:space="preserve"> Профіль BauGut ARMOSTEEL UW 100/3 м 0,5 мм</t>
  </si>
  <si>
    <t>Профіль BauGut ARMOSTEEL CW 100/3 м 0,5 мм</t>
  </si>
  <si>
    <t xml:space="preserve">Шпаклівка Knauf FUGENFULLER 25 кг
</t>
  </si>
  <si>
    <t>Склострічка самоклейка BauGut 50мм х 20м</t>
  </si>
  <si>
    <t>Фарбування стін (за 2 рази + грунт) ral 7047</t>
  </si>
  <si>
    <t>Фарба інтер'єрна акрилова  RAL 7047</t>
  </si>
  <si>
    <t>Плінтус ПВХ TIS 18х56х2500 мм</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</si>
  <si>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</si>
  <si>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</si>
  <si>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</si>
  <si>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</si>
  <si>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Монтаж ТВ кронштейна та  монтаж ТВ</t>
  </si>
  <si>
    <t>Піна монтажна SOUDAL PRO 750 мл</t>
  </si>
  <si>
    <t>Двері білі в комплекті</t>
  </si>
  <si>
    <t>Шпаклювання відкосів  (шпаклівка старт + фініш, 2-х разова шпаклівка  грунтовка і шліфування)</t>
  </si>
  <si>
    <t>Кріплення касового ящика</t>
  </si>
  <si>
    <t>Ізострічка EMT 0,13x15 мм 10 м чорна ПВХ 12-0403 BK</t>
  </si>
  <si>
    <t>Стяжка для кабелю нейлоновий 3.6x370 (100 шт./уп.) білий</t>
  </si>
  <si>
    <t>Розетка із заземленням Schneider Electric Asfora 16 А 250 В без шторок білий</t>
  </si>
  <si>
    <t>Стіл-каса для технічної зони 800 мм</t>
  </si>
  <si>
    <t>Стіл для консультацій 800 мм</t>
  </si>
  <si>
    <t>Стіл двухрівневий 1250 грн</t>
  </si>
  <si>
    <t>Модуль настінний універсальний 2400 мм</t>
  </si>
  <si>
    <t>Стелаж кутовий 1200*500*500</t>
  </si>
  <si>
    <t>Операторська панель 900 мм</t>
  </si>
  <si>
    <t>Стелаж для крупногабаритних товарів 1000*2000*400</t>
  </si>
  <si>
    <t>Стелаж прямокутний 1200*1000*500</t>
  </si>
  <si>
    <t>Стіл</t>
  </si>
  <si>
    <t>Занос стільців</t>
  </si>
  <si>
    <t>Стелаж прямокутний 1800*900*400 мм</t>
  </si>
  <si>
    <t xml:space="preserve">Автоматичний вимикач </t>
  </si>
  <si>
    <t xml:space="preserve">Дефектний акт </t>
  </si>
  <si>
    <t>Модуль настінний універсальний 1200 мм</t>
  </si>
  <si>
    <t xml:space="preserve">Встановлення дерев'яних дверних блоків  </t>
  </si>
  <si>
    <t>Встановлення перфорованного кутника</t>
  </si>
  <si>
    <t>м/п</t>
  </si>
  <si>
    <t>Уголок ПВХ перфорированный с сеткой 100х100 мм 3 м</t>
  </si>
  <si>
    <t>Пристрій перегородки з ГКЛ в 1 слої (каркас+обшивка)</t>
  </si>
  <si>
    <t>Посилення ГКЛ перегородок металевой конструкцій в місці встановлення дверей</t>
  </si>
  <si>
    <t xml:space="preserve">Фарбування відкосів (за 2 рази + грунт) </t>
  </si>
  <si>
    <t xml:space="preserve">Встановлення закладної деталі під ТВ та вивіску </t>
  </si>
  <si>
    <t>замок на скляних дверях</t>
  </si>
  <si>
    <t>Профиль монтажный универсальный 41 2,1 м</t>
  </si>
  <si>
    <t>Монтаж профіля під освітлення</t>
  </si>
  <si>
    <t>елементи кріплення</t>
  </si>
  <si>
    <t>Вимикач одноклавішний Schneider Electric Asfora самозажиммаючий 10 А 220В IP20 білий EPH0300121</t>
  </si>
  <si>
    <t>Світильник світлодіодний промисловий EVROLIGHT WL2-36 36Вт 6400K IP65</t>
  </si>
  <si>
    <t>Монтаж лінійних освітлених приборів</t>
  </si>
  <si>
    <t>Труба гофрированная с протяжкой UP! (Underprice) ПВХ 20 мм / 50 м</t>
  </si>
  <si>
    <t>Шафа 600*600*2000</t>
  </si>
  <si>
    <t>Панель з ТВ 2400</t>
  </si>
  <si>
    <t>щиток</t>
  </si>
  <si>
    <t xml:space="preserve">Клей для плитки Ceresit </t>
  </si>
  <si>
    <t>Кабель силовой монолит ЗЗЦМ ВВГнгд 3х2,5 медь</t>
  </si>
  <si>
    <t>Таймер механічний Timer-3 Horoz Electric на дін рейку</t>
  </si>
  <si>
    <t xml:space="preserve">Клей для гіпсокартону Knauf PERLFIX  </t>
  </si>
  <si>
    <t>Найменування будови та її адреса : Відкриття нової ТТ  за адресою: м.Дніпро, ТЦ Апполо</t>
  </si>
  <si>
    <t>Демонтаж плитки</t>
  </si>
  <si>
    <t>Замена плит стелі Армстронг</t>
  </si>
  <si>
    <t>Демонтаж перегородки з ГКЛ</t>
  </si>
  <si>
    <t>Демонтж дверного блоку</t>
  </si>
  <si>
    <t>Демонтаж плинтуса з плитки</t>
  </si>
  <si>
    <t>ТО кондиціонера</t>
  </si>
  <si>
    <t>Модуль настінний універсальний 1800 мм</t>
  </si>
  <si>
    <t>Операторська панель 1200 мм</t>
  </si>
  <si>
    <t>Зняття старої реклами зі скла</t>
  </si>
  <si>
    <t xml:space="preserve">Вироблення отворів із заробленням </t>
  </si>
  <si>
    <t>ячейка біла 100*100 (600*600)</t>
  </si>
  <si>
    <t>Демонтаж ЩР</t>
  </si>
  <si>
    <t>Монтаж ЩР</t>
  </si>
  <si>
    <t>Перекомутація</t>
  </si>
  <si>
    <t>Фарбування дверного блоку ral 7047</t>
  </si>
  <si>
    <t>м.ква</t>
  </si>
  <si>
    <t>Захист фасадного скла плівкою</t>
  </si>
  <si>
    <t xml:space="preserve">Плівка біла не прозора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</si>
</sst>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2">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color theme="1"/>
      <name val="Calibri"/>
      <family val="2"/>
      <charset val="204"/>
      <scheme val="minor"/>
    </font>
    <font>
      <sz val="11"/>
      <name val="Calibri"/>
      <family val="2"/>
      <charset val="204"/>
      <scheme val="minor"/>
    </font>
    <font>
      <sz val="10"/>
      <name val="Calibri"/>
      <family val="2"/>
      <charset val="204"/>
      <scheme val="minor"/>
    </font>
    <font>
      <sz val="10"/>
      <color rgb="FF000000"/>
      <name val="Calibri"/>
      <family val="2"/>
      <charset val="204"/>
      <scheme val="minor"/>
    </font>
    <font>
      <b/>
      <sz val="10"/>
      <color theme="1"/>
      <name val="Calibri"/>
      <family val="2"/>
      <charset val="204"/>
      <scheme val="minor"/>
    </font>
    <font>
      <sz val="10"/>
      <color indexed="8"/>
      <name val="Calibri"/>
      <family val="2"/>
      <charset val="204"/>
      <scheme val="minor"/>
    </font>
    <font>
      <b/>
      <sz val="12"/>
      <color theme="1"/>
      <name val="Times New Roman"/>
      <family val="1"/>
      <charset val="204"/>
    </font>
    <font>
      <sz val="10"/>
      <color theme="1"/>
      <name val="Calibri"/>
      <family val="2"/>
      <scheme val="minor"/>
    </font>
    <font>
      <b/>
      <sz val="11"/>
      <name val="Arial"/>
      <family val="2"/>
      <charset val="204"/>
    </font>
    <font>
      <b/>
      <sz val="11"/>
      <name val="Calibri"/>
      <family val="2"/>
      <charset val="204"/>
      <scheme val="minor"/>
    </font>
    <font>
      <sz val="10"/>
      <name val="Arial Cyr"/>
      <family val="2"/>
      <charset val="204"/>
    </font>
    <font>
      <b/>
      <sz val="10"/>
      <name val="Calibri"/>
      <family val="2"/>
      <charset val="204"/>
      <scheme val="minor"/>
    </font>
    <font>
      <sz val="10"/>
      <name val="Arial"/>
      <family val="2"/>
    </font>
    <font>
      <b/>
      <sz val="11"/>
      <color rgb="FF000000"/>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61">
    <xf numFmtId="0" fontId="0" fillId="0" borderId="0"/>
    <xf numFmtId="0" fontId="19" fillId="0" borderId="0"/>
    <xf numFmtId="0" fontId="17" fillId="0" borderId="0">
      <alignment horizontal="center" vertical="center"/>
    </xf>
    <xf numFmtId="164" fontId="2" fillId="0" borderId="0" applyFont="0" applyFill="0" applyBorder="0" applyAlignment="0" applyProtection="0"/>
    <xf numFmtId="0" fontId="4" fillId="0" borderId="0"/>
    <xf numFmtId="0" fontId="28" fillId="0" borderId="0">
      <alignment horizontal="left" vertical="top"/>
    </xf>
    <xf numFmtId="0" fontId="16" fillId="0" borderId="0" applyNumberFormat="0" applyFill="0" applyBorder="0" applyAlignment="0" applyProtection="0"/>
    <xf numFmtId="0" fontId="26" fillId="0" borderId="0"/>
    <xf numFmtId="0" fontId="17" fillId="0" borderId="0">
      <alignment horizontal="center" vertical="center"/>
    </xf>
    <xf numFmtId="0" fontId="18" fillId="0" borderId="0" applyNumberFormat="0" applyFill="0" applyBorder="0" applyAlignment="0" applyProtection="0"/>
    <xf numFmtId="0" fontId="26" fillId="0" borderId="0"/>
    <xf numFmtId="0" fontId="3" fillId="0" borderId="0">
      <alignment vertical="center"/>
    </xf>
    <xf numFmtId="0" fontId="22" fillId="0" borderId="0">
      <alignment horizontal="left" vertical="top"/>
    </xf>
    <xf numFmtId="0" fontId="26" fillId="0" borderId="0"/>
    <xf numFmtId="0" fontId="36" fillId="0" borderId="0">
      <alignment horizontal="left" vertical="top"/>
    </xf>
    <xf numFmtId="0" fontId="22" fillId="0" borderId="0">
      <alignment horizontal="right" vertical="top"/>
    </xf>
    <xf numFmtId="0" fontId="4" fillId="0" borderId="0"/>
    <xf numFmtId="0" fontId="27" fillId="0" borderId="0">
      <alignment horizontal="left" vertical="top"/>
    </xf>
    <xf numFmtId="0" fontId="22" fillId="0" borderId="0">
      <alignment horizontal="center" vertical="top"/>
    </xf>
    <xf numFmtId="0" fontId="32" fillId="0" borderId="0"/>
    <xf numFmtId="0" fontId="4" fillId="0" borderId="0">
      <protection locked="0"/>
    </xf>
    <xf numFmtId="0" fontId="33" fillId="0" borderId="0"/>
    <xf numFmtId="0" fontId="37" fillId="0" borderId="0">
      <alignment horizontal="left" vertical="top"/>
    </xf>
    <xf numFmtId="0" fontId="31" fillId="8" borderId="0" applyNumberFormat="0" applyBorder="0" applyAlignment="0" applyProtection="0"/>
    <xf numFmtId="0" fontId="17" fillId="0" borderId="0">
      <alignment horizontal="center" vertical="center"/>
    </xf>
    <xf numFmtId="0" fontId="2" fillId="0" borderId="0"/>
    <xf numFmtId="165" fontId="35" fillId="0" borderId="0" applyBorder="0" applyProtection="0"/>
    <xf numFmtId="0" fontId="21" fillId="0" borderId="15" applyNumberFormat="0" applyFill="0" applyAlignment="0" applyProtection="0"/>
    <xf numFmtId="0" fontId="24" fillId="0" borderId="0">
      <alignment horizontal="left" vertical="top"/>
    </xf>
    <xf numFmtId="0" fontId="4" fillId="0" borderId="0"/>
    <xf numFmtId="0" fontId="26" fillId="0" borderId="0"/>
    <xf numFmtId="0" fontId="22" fillId="0" borderId="0">
      <alignment horizontal="center" vertical="top"/>
    </xf>
    <xf numFmtId="0" fontId="27" fillId="0" borderId="0">
      <alignment horizontal="left" vertical="top"/>
    </xf>
    <xf numFmtId="0" fontId="42" fillId="0" borderId="0"/>
    <xf numFmtId="0" fontId="27" fillId="0" borderId="0">
      <alignment horizontal="right" vertical="top"/>
    </xf>
    <xf numFmtId="0" fontId="25" fillId="0" borderId="0">
      <alignment horizontal="right" vertical="top"/>
    </xf>
    <xf numFmtId="0" fontId="38" fillId="0" borderId="0">
      <alignment horizontal="left" vertical="top"/>
    </xf>
    <xf numFmtId="0" fontId="34" fillId="0" borderId="0">
      <alignment horizontal="left" vertical="top"/>
    </xf>
    <xf numFmtId="0" fontId="23" fillId="0" borderId="0">
      <alignment horizontal="left" vertical="top"/>
    </xf>
    <xf numFmtId="0" fontId="25" fillId="0" borderId="0">
      <alignment horizontal="left" vertical="top"/>
    </xf>
    <xf numFmtId="0" fontId="23" fillId="0" borderId="0">
      <alignment horizontal="left" vertical="top"/>
    </xf>
    <xf numFmtId="0" fontId="30" fillId="0" borderId="0">
      <alignment horizontal="left" vertical="center"/>
    </xf>
    <xf numFmtId="0" fontId="25" fillId="0" borderId="0">
      <alignment horizontal="left" vertical="top"/>
    </xf>
    <xf numFmtId="0" fontId="29"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39" fillId="0" borderId="0" applyNumberFormat="0" applyFill="0" applyBorder="0" applyAlignment="0" applyProtection="0"/>
    <xf numFmtId="0" fontId="26" fillId="0" borderId="1"/>
    <xf numFmtId="0" fontId="19" fillId="0" borderId="0"/>
    <xf numFmtId="0" fontId="26" fillId="0" borderId="0"/>
    <xf numFmtId="0" fontId="20" fillId="0" borderId="0">
      <alignment vertical="center"/>
    </xf>
    <xf numFmtId="0" fontId="26" fillId="0" borderId="0"/>
    <xf numFmtId="0" fontId="26" fillId="0" borderId="0"/>
    <xf numFmtId="0" fontId="26" fillId="0" borderId="0"/>
    <xf numFmtId="0" fontId="19" fillId="0" borderId="0"/>
    <xf numFmtId="0" fontId="32" fillId="0" borderId="0"/>
    <xf numFmtId="164" fontId="2" fillId="0" borderId="0" applyFont="0" applyFill="0" applyBorder="0" applyAlignment="0" applyProtection="0"/>
    <xf numFmtId="0" fontId="45" fillId="0" borderId="0">
      <protection locked="0"/>
    </xf>
    <xf numFmtId="0" fontId="45" fillId="0" borderId="0"/>
    <xf numFmtId="0" fontId="58" fillId="0" borderId="0"/>
  </cellStyleXfs>
  <cellXfs count="238">
    <xf numFmtId="0" fontId="0" fillId="0" borderId="0" xfId="0"/>
    <xf numFmtId="0" fontId="4" fillId="0" borderId="0" xfId="4" applyFont="1" applyFill="1" applyBorder="1"/>
    <xf numFmtId="0" fontId="5" fillId="0" borderId="0" xfId="49" applyFont="1" applyFill="1" applyBorder="1" applyAlignment="1">
      <alignment horizontal="left" vertical="top"/>
    </xf>
    <xf numFmtId="0" fontId="6" fillId="0" borderId="0" xfId="4" applyFont="1" applyFill="1" applyBorder="1" applyAlignment="1">
      <alignment vertical="center" wrapText="1"/>
    </xf>
    <xf numFmtId="0" fontId="8" fillId="0" borderId="5" xfId="4" applyFont="1" applyFill="1" applyBorder="1" applyAlignment="1">
      <alignment horizontal="left" vertical="top"/>
    </xf>
    <xf numFmtId="0" fontId="4" fillId="0" borderId="5" xfId="4" applyFont="1" applyFill="1" applyBorder="1" applyAlignment="1">
      <alignment horizontal="left" vertical="center"/>
    </xf>
    <xf numFmtId="0" fontId="4" fillId="0" borderId="0" xfId="4" applyFont="1" applyFill="1" applyBorder="1" applyAlignment="1">
      <alignment horizontal="left" vertical="center"/>
    </xf>
    <xf numFmtId="0" fontId="4" fillId="0" borderId="5" xfId="4" applyFont="1" applyFill="1" applyBorder="1"/>
    <xf numFmtId="0" fontId="4" fillId="0" borderId="10" xfId="4" applyFont="1" applyFill="1" applyBorder="1" applyAlignment="1">
      <alignment horizontal="left" vertical="center"/>
    </xf>
    <xf numFmtId="0" fontId="4" fillId="0" borderId="10" xfId="4" applyFont="1" applyFill="1" applyBorder="1"/>
    <xf numFmtId="0" fontId="9" fillId="0" borderId="0" xfId="10" applyFont="1"/>
    <xf numFmtId="0" fontId="11" fillId="0" borderId="0" xfId="10" applyFont="1"/>
    <xf numFmtId="0" fontId="5" fillId="0" borderId="0" xfId="49" applyFont="1" applyFill="1" applyAlignment="1">
      <alignment horizontal="center" vertical="top" wrapText="1"/>
    </xf>
    <xf numFmtId="0" fontId="11" fillId="0" borderId="0" xfId="10" applyFont="1" applyAlignment="1">
      <alignment horizontal="center" vertical="top" wrapText="1"/>
    </xf>
    <xf numFmtId="0" fontId="11" fillId="0" borderId="0" xfId="10" applyFont="1" applyAlignment="1">
      <alignment wrapText="1"/>
    </xf>
    <xf numFmtId="0" fontId="9" fillId="0" borderId="1" xfId="10" applyFont="1" applyBorder="1"/>
    <xf numFmtId="0" fontId="6" fillId="0" borderId="1" xfId="10" applyFont="1" applyBorder="1" applyAlignment="1">
      <alignment horizontal="center" vertical="center"/>
    </xf>
    <xf numFmtId="0" fontId="11" fillId="0" borderId="13" xfId="10" applyFont="1" applyBorder="1"/>
    <xf numFmtId="0" fontId="11" fillId="0" borderId="0" xfId="10" applyFont="1" applyBorder="1"/>
    <xf numFmtId="0" fontId="11" fillId="0" borderId="0" xfId="10" applyFont="1" applyBorder="1" applyAlignment="1">
      <alignment horizontal="left" wrapText="1"/>
    </xf>
    <xf numFmtId="0" fontId="11" fillId="0" borderId="0" xfId="10" applyFont="1" applyBorder="1" applyAlignment="1">
      <alignment horizontal="left"/>
    </xf>
    <xf numFmtId="0" fontId="9" fillId="0" borderId="0" xfId="10" applyFont="1" applyBorder="1"/>
    <xf numFmtId="0" fontId="44" fillId="3" borderId="1" xfId="49" applyFont="1" applyFill="1" applyBorder="1" applyAlignment="1">
      <alignment horizontal="left" wrapText="1"/>
    </xf>
    <xf numFmtId="4" fontId="44" fillId="3" borderId="1" xfId="49" applyNumberFormat="1" applyFont="1" applyFill="1" applyBorder="1" applyAlignment="1">
      <alignment horizontal="left" wrapText="1"/>
    </xf>
    <xf numFmtId="4" fontId="44" fillId="3" borderId="1" xfId="49" applyNumberFormat="1" applyFont="1" applyFill="1" applyBorder="1" applyAlignment="1">
      <alignment horizontal="left"/>
    </xf>
    <xf numFmtId="49" fontId="44" fillId="3" borderId="1" xfId="49" applyNumberFormat="1" applyFont="1" applyFill="1" applyBorder="1" applyAlignment="1" applyProtection="1">
      <alignment horizontal="left" wrapText="1"/>
      <protection locked="0"/>
    </xf>
    <xf numFmtId="0" fontId="43" fillId="0" borderId="0" xfId="0" applyFont="1"/>
    <xf numFmtId="0" fontId="46" fillId="2" borderId="1" xfId="20" applyFont="1" applyFill="1" applyBorder="1" applyAlignment="1" applyProtection="1">
      <alignment horizontal="left" wrapText="1"/>
    </xf>
    <xf numFmtId="0" fontId="52" fillId="2" borderId="1" xfId="20" applyFont="1" applyFill="1" applyBorder="1" applyAlignment="1" applyProtection="1">
      <alignment horizontal="left" wrapText="1"/>
    </xf>
    <xf numFmtId="0" fontId="48" fillId="3" borderId="1" xfId="49" applyFont="1" applyFill="1" applyBorder="1" applyAlignment="1">
      <alignment horizontal="left" wrapText="1"/>
    </xf>
    <xf numFmtId="0" fontId="54" fillId="3" borderId="1" xfId="49" applyFont="1" applyFill="1" applyBorder="1" applyAlignment="1">
      <alignment horizontal="left" wrapText="1"/>
    </xf>
    <xf numFmtId="0" fontId="44" fillId="3" borderId="1" xfId="49" applyFont="1" applyFill="1" applyBorder="1" applyAlignment="1">
      <alignment horizontal="center" vertical="center" wrapText="1"/>
    </xf>
    <xf numFmtId="1" fontId="44" fillId="3" borderId="1" xfId="49" applyNumberFormat="1" applyFont="1" applyFill="1" applyBorder="1" applyAlignment="1">
      <alignment horizontal="center" vertical="center"/>
    </xf>
    <xf numFmtId="0" fontId="43" fillId="0" borderId="0" xfId="0" applyFont="1" applyAlignment="1">
      <alignment horizontal="center" vertical="center"/>
    </xf>
    <xf numFmtId="49" fontId="52" fillId="2" borderId="1" xfId="49" applyNumberFormat="1" applyFont="1" applyFill="1" applyBorder="1" applyAlignment="1" applyProtection="1">
      <alignment horizontal="center" vertical="center" wrapText="1"/>
      <protection locked="0"/>
    </xf>
    <xf numFmtId="4" fontId="52" fillId="2" borderId="1" xfId="49" applyNumberFormat="1" applyFont="1" applyFill="1" applyBorder="1" applyAlignment="1">
      <alignment horizontal="center" vertical="center"/>
    </xf>
    <xf numFmtId="4" fontId="52" fillId="2" borderId="1" xfId="49" applyNumberFormat="1" applyFont="1" applyFill="1" applyBorder="1" applyAlignment="1">
      <alignment horizontal="center" vertical="center" wrapText="1"/>
    </xf>
    <xf numFmtId="0" fontId="48" fillId="3" borderId="1" xfId="49" applyFont="1" applyFill="1" applyBorder="1" applyAlignment="1">
      <alignment horizontal="center" vertical="center" wrapText="1"/>
    </xf>
    <xf numFmtId="4" fontId="48" fillId="3" borderId="1" xfId="49" applyNumberFormat="1" applyFont="1" applyFill="1" applyBorder="1" applyAlignment="1">
      <alignment horizontal="center" vertical="center"/>
    </xf>
    <xf numFmtId="4" fontId="48" fillId="3" borderId="1" xfId="49" applyNumberFormat="1" applyFont="1" applyFill="1" applyBorder="1" applyAlignment="1">
      <alignment horizontal="center" vertical="center" wrapText="1"/>
    </xf>
    <xf numFmtId="49" fontId="46" fillId="2" borderId="1" xfId="49" applyNumberFormat="1" applyFont="1" applyFill="1" applyBorder="1" applyAlignment="1" applyProtection="1">
      <alignment horizontal="center" vertical="center" wrapText="1"/>
      <protection locked="0"/>
    </xf>
    <xf numFmtId="4" fontId="46" fillId="2" borderId="1" xfId="49" applyNumberFormat="1" applyFont="1" applyFill="1" applyBorder="1" applyAlignment="1">
      <alignment horizontal="center" vertical="center"/>
    </xf>
    <xf numFmtId="4" fontId="46" fillId="2" borderId="1" xfId="49" applyNumberFormat="1" applyFont="1" applyFill="1" applyBorder="1" applyAlignment="1">
      <alignment horizontal="center" vertical="center" wrapText="1"/>
    </xf>
    <xf numFmtId="4" fontId="44" fillId="3" borderId="1" xfId="49" applyNumberFormat="1" applyFont="1" applyFill="1" applyBorder="1" applyAlignment="1">
      <alignment horizontal="center" vertical="center"/>
    </xf>
    <xf numFmtId="4" fontId="44" fillId="3" borderId="1" xfId="49" applyNumberFormat="1" applyFont="1" applyFill="1" applyBorder="1" applyAlignment="1">
      <alignment horizontal="center" vertical="center" wrapText="1"/>
    </xf>
    <xf numFmtId="49" fontId="44" fillId="3" borderId="1" xfId="49" applyNumberFormat="1" applyFont="1" applyFill="1" applyBorder="1" applyAlignment="1" applyProtection="1">
      <alignment horizontal="center" vertical="center" wrapText="1"/>
      <protection locked="0"/>
    </xf>
    <xf numFmtId="0" fontId="52" fillId="2" borderId="1" xfId="29" applyFont="1" applyFill="1" applyBorder="1" applyAlignment="1" applyProtection="1">
      <alignment horizontal="center" vertical="center" wrapText="1"/>
    </xf>
    <xf numFmtId="0" fontId="46" fillId="2" borderId="1" xfId="29" applyFont="1" applyFill="1" applyBorder="1" applyAlignment="1" applyProtection="1">
      <alignment horizontal="center" vertical="center" wrapText="1"/>
    </xf>
    <xf numFmtId="0" fontId="47" fillId="3" borderId="1" xfId="49" applyFont="1" applyFill="1" applyBorder="1" applyAlignment="1">
      <alignment horizontal="center" wrapText="1"/>
    </xf>
    <xf numFmtId="0" fontId="47" fillId="3" borderId="1" xfId="49" applyFont="1" applyFill="1" applyBorder="1" applyAlignment="1">
      <alignment horizontal="left"/>
    </xf>
    <xf numFmtId="0" fontId="47" fillId="3" borderId="1" xfId="49" applyFont="1" applyFill="1" applyBorder="1" applyAlignment="1">
      <alignment horizontal="left" wrapText="1"/>
    </xf>
    <xf numFmtId="4" fontId="47" fillId="3" borderId="1" xfId="49" applyNumberFormat="1" applyFont="1" applyFill="1" applyBorder="1" applyAlignment="1">
      <alignment horizontal="left" wrapText="1"/>
    </xf>
    <xf numFmtId="1" fontId="48" fillId="0" borderId="1" xfId="49" applyNumberFormat="1" applyFont="1" applyFill="1" applyBorder="1" applyAlignment="1">
      <alignment horizontal="center" vertical="center"/>
    </xf>
    <xf numFmtId="166" fontId="50" fillId="0" borderId="1" xfId="9" applyNumberFormat="1" applyFont="1" applyFill="1" applyBorder="1" applyAlignment="1" applyProtection="1">
      <alignment horizontal="center" vertical="center" wrapText="1"/>
      <protection locked="0"/>
    </xf>
    <xf numFmtId="0" fontId="43" fillId="0" borderId="0" xfId="0" applyFont="1" applyFill="1"/>
    <xf numFmtId="166" fontId="48" fillId="0" borderId="1" xfId="0" applyNumberFormat="1" applyFont="1" applyFill="1" applyBorder="1" applyAlignment="1">
      <alignment horizontal="center" vertical="center"/>
    </xf>
    <xf numFmtId="0" fontId="48" fillId="0" borderId="1" xfId="49" applyFont="1" applyFill="1" applyBorder="1" applyAlignment="1">
      <alignment horizontal="left" vertical="center" wrapText="1"/>
    </xf>
    <xf numFmtId="166" fontId="48" fillId="0" borderId="1" xfId="49" applyNumberFormat="1" applyFont="1" applyFill="1" applyBorder="1" applyAlignment="1">
      <alignment horizontal="center" vertical="center"/>
    </xf>
    <xf numFmtId="0" fontId="48" fillId="0" borderId="16" xfId="0" applyFont="1" applyFill="1" applyBorder="1" applyAlignment="1">
      <alignment horizontal="center" vertical="center"/>
    </xf>
    <xf numFmtId="166" fontId="55" fillId="0" borderId="1" xfId="0" applyNumberFormat="1" applyFont="1" applyFill="1" applyBorder="1" applyAlignment="1">
      <alignment horizontal="left" vertical="center" wrapText="1"/>
    </xf>
    <xf numFmtId="0" fontId="50" fillId="0" borderId="0" xfId="0" applyFont="1" applyFill="1" applyAlignment="1">
      <alignment horizontal="left" vertical="center"/>
    </xf>
    <xf numFmtId="0" fontId="0" fillId="0" borderId="0" xfId="0" applyFill="1"/>
    <xf numFmtId="0" fontId="43" fillId="2" borderId="0" xfId="60" applyFont="1" applyFill="1" applyAlignment="1">
      <alignment horizontal="left" vertical="top"/>
    </xf>
    <xf numFmtId="1" fontId="43" fillId="0" borderId="1" xfId="60" applyNumberFormat="1" applyFont="1" applyFill="1" applyBorder="1" applyAlignment="1">
      <alignment horizontal="left" vertical="top"/>
    </xf>
    <xf numFmtId="166" fontId="59" fillId="0" borderId="1" xfId="9" applyNumberFormat="1" applyFont="1" applyFill="1" applyBorder="1" applyAlignment="1" applyProtection="1">
      <alignment horizontal="center" vertical="center" wrapText="1"/>
      <protection locked="0"/>
    </xf>
    <xf numFmtId="166" fontId="52" fillId="0" borderId="1" xfId="49" applyNumberFormat="1" applyFont="1" applyFill="1" applyBorder="1" applyAlignment="1">
      <alignment horizontal="center" vertical="center"/>
    </xf>
    <xf numFmtId="0" fontId="49" fillId="0" borderId="1" xfId="0" applyFont="1" applyFill="1" applyBorder="1" applyAlignment="1">
      <alignment horizontal="left"/>
    </xf>
    <xf numFmtId="0" fontId="49" fillId="0" borderId="1" xfId="0" applyFont="1" applyBorder="1" applyAlignment="1">
      <alignment horizontal="center" vertical="center"/>
    </xf>
    <xf numFmtId="0" fontId="1" fillId="0" borderId="1" xfId="0" applyFont="1" applyBorder="1" applyAlignment="1">
      <alignment horizontal="left"/>
    </xf>
    <xf numFmtId="4" fontId="49" fillId="2" borderId="1" xfId="49" applyNumberFormat="1" applyFont="1" applyFill="1" applyBorder="1" applyAlignment="1">
      <alignment horizontal="center" vertical="center"/>
    </xf>
    <xf numFmtId="0" fontId="57" fillId="2" borderId="1" xfId="49" applyFont="1" applyFill="1" applyBorder="1" applyAlignment="1">
      <alignment horizontal="left" wrapText="1"/>
    </xf>
    <xf numFmtId="0" fontId="57" fillId="2" borderId="1" xfId="49" applyFont="1" applyFill="1" applyBorder="1" applyAlignment="1">
      <alignment horizontal="center" vertical="center" wrapText="1"/>
    </xf>
    <xf numFmtId="166" fontId="49" fillId="2" borderId="1" xfId="49" applyNumberFormat="1" applyFont="1" applyFill="1" applyBorder="1" applyAlignment="1">
      <alignment horizontal="center" vertical="center"/>
    </xf>
    <xf numFmtId="166" fontId="57" fillId="2" borderId="1" xfId="49" applyNumberFormat="1" applyFont="1" applyFill="1" applyBorder="1" applyAlignment="1">
      <alignment horizontal="center" vertical="center"/>
    </xf>
    <xf numFmtId="4" fontId="49" fillId="2" borderId="1" xfId="49" applyNumberFormat="1" applyFont="1" applyFill="1" applyBorder="1" applyAlignment="1">
      <alignment horizontal="left" wrapText="1"/>
    </xf>
    <xf numFmtId="4" fontId="49" fillId="2" borderId="1" xfId="49" applyNumberFormat="1" applyFont="1" applyFill="1" applyBorder="1" applyAlignment="1">
      <alignment horizontal="left"/>
    </xf>
    <xf numFmtId="4" fontId="57" fillId="2" borderId="1" xfId="49" applyNumberFormat="1" applyFont="1" applyFill="1" applyBorder="1" applyAlignment="1">
      <alignment horizontal="center" vertical="center"/>
    </xf>
    <xf numFmtId="0" fontId="57" fillId="2" borderId="1" xfId="29" applyFont="1" applyFill="1" applyBorder="1" applyAlignment="1">
      <alignment horizontal="left" wrapText="1"/>
    </xf>
    <xf numFmtId="10" fontId="57" fillId="2" borderId="1" xfId="49" applyNumberFormat="1" applyFont="1" applyFill="1" applyBorder="1" applyAlignment="1">
      <alignment horizontal="center" vertical="center" wrapText="1"/>
    </xf>
    <xf numFmtId="9" fontId="57" fillId="2" borderId="1" xfId="49" applyNumberFormat="1" applyFont="1" applyFill="1" applyBorder="1" applyAlignment="1">
      <alignment horizontal="center" vertical="center" wrapText="1"/>
    </xf>
    <xf numFmtId="0" fontId="57" fillId="2" borderId="1" xfId="49" applyFont="1" applyFill="1" applyBorder="1" applyAlignment="1">
      <alignment horizontal="left"/>
    </xf>
    <xf numFmtId="0" fontId="49" fillId="2" borderId="1" xfId="49" applyFont="1" applyFill="1" applyBorder="1" applyAlignment="1">
      <alignment horizontal="center" vertical="center"/>
    </xf>
    <xf numFmtId="0" fontId="49" fillId="2" borderId="1" xfId="49" applyFont="1" applyFill="1" applyBorder="1" applyAlignment="1">
      <alignment horizontal="left"/>
    </xf>
    <xf numFmtId="166" fontId="50" fillId="4" borderId="1" xfId="9" applyNumberFormat="1" applyFont="1" applyFill="1" applyBorder="1" applyAlignment="1">
      <alignment horizontal="center" vertical="center"/>
    </xf>
    <xf numFmtId="0" fontId="46" fillId="2" borderId="1" xfId="20" applyFont="1" applyFill="1" applyBorder="1" applyAlignment="1" applyProtection="1">
      <alignment horizontal="left" vertical="center" wrapText="1"/>
    </xf>
    <xf numFmtId="0" fontId="60" fillId="0" borderId="0" xfId="49" applyFont="1" applyAlignment="1">
      <alignment horizontal="left" vertical="top"/>
    </xf>
    <xf numFmtId="166" fontId="60" fillId="0" borderId="0" xfId="49" applyNumberFormat="1" applyFont="1" applyAlignment="1">
      <alignment horizontal="center" vertical="center"/>
    </xf>
    <xf numFmtId="166" fontId="56" fillId="4" borderId="0" xfId="0" applyNumberFormat="1" applyFont="1" applyFill="1" applyAlignment="1">
      <alignment horizontal="center" vertical="center" wrapText="1"/>
    </xf>
    <xf numFmtId="1" fontId="47" fillId="0" borderId="0" xfId="49" applyNumberFormat="1" applyFont="1" applyFill="1" applyBorder="1" applyAlignment="1"/>
    <xf numFmtId="0" fontId="61" fillId="0" borderId="0" xfId="0" applyFont="1" applyAlignment="1">
      <alignment vertical="center"/>
    </xf>
    <xf numFmtId="0" fontId="47" fillId="0" borderId="0" xfId="49" applyFont="1" applyFill="1" applyBorder="1" applyAlignment="1">
      <alignment horizontal="left" vertical="center" wrapText="1"/>
    </xf>
    <xf numFmtId="166" fontId="47" fillId="0" borderId="0" xfId="49" applyNumberFormat="1" applyFont="1" applyFill="1" applyBorder="1" applyAlignment="1">
      <alignment horizontal="center" vertical="center" wrapText="1"/>
    </xf>
    <xf numFmtId="0" fontId="47" fillId="0" borderId="0" xfId="49" applyFont="1" applyFill="1" applyAlignment="1">
      <alignment horizontal="left" vertical="top"/>
    </xf>
    <xf numFmtId="0" fontId="46" fillId="0" borderId="0" xfId="0" applyFont="1" applyAlignment="1">
      <alignment horizontal="left" vertical="top" wrapText="1"/>
    </xf>
    <xf numFmtId="166" fontId="47" fillId="0" borderId="0" xfId="49" applyNumberFormat="1" applyFont="1" applyAlignment="1">
      <alignment horizontal="center" vertical="center"/>
    </xf>
    <xf numFmtId="0" fontId="46" fillId="2" borderId="1" xfId="49" applyFont="1" applyFill="1" applyBorder="1" applyAlignment="1">
      <alignment horizontal="left" wrapText="1"/>
    </xf>
    <xf numFmtId="49" fontId="50" fillId="4" borderId="1" xfId="49" applyNumberFormat="1" applyFont="1" applyFill="1" applyBorder="1" applyAlignment="1" applyProtection="1">
      <alignment horizontal="left" vertical="center" wrapText="1"/>
      <protection locked="0"/>
    </xf>
    <xf numFmtId="49" fontId="50" fillId="4" borderId="1" xfId="49" applyNumberFormat="1" applyFont="1" applyFill="1" applyBorder="1" applyAlignment="1" applyProtection="1">
      <alignment horizontal="center" vertical="center" wrapText="1"/>
      <protection locked="0"/>
    </xf>
    <xf numFmtId="2" fontId="50" fillId="4" borderId="1" xfId="49" applyNumberFormat="1" applyFont="1" applyFill="1" applyBorder="1" applyAlignment="1" applyProtection="1">
      <alignment horizontal="center" vertical="center" wrapText="1"/>
      <protection locked="0"/>
    </xf>
    <xf numFmtId="0" fontId="48" fillId="4" borderId="1" xfId="0" applyFont="1" applyFill="1" applyBorder="1" applyAlignment="1">
      <alignment horizontal="left" vertical="center" wrapText="1"/>
    </xf>
    <xf numFmtId="0" fontId="48" fillId="4" borderId="1" xfId="49" applyFont="1" applyFill="1" applyBorder="1" applyAlignment="1">
      <alignment horizontal="center" vertical="center" wrapText="1"/>
    </xf>
    <xf numFmtId="166" fontId="48" fillId="4" borderId="1" xfId="49" applyNumberFormat="1" applyFont="1" applyFill="1" applyBorder="1" applyAlignment="1">
      <alignment horizontal="center" vertical="center"/>
    </xf>
    <xf numFmtId="166" fontId="48" fillId="4" borderId="1" xfId="0" applyNumberFormat="1" applyFont="1" applyFill="1" applyBorder="1" applyAlignment="1">
      <alignment horizontal="center" vertical="center"/>
    </xf>
    <xf numFmtId="4" fontId="50" fillId="4" borderId="1" xfId="49" applyNumberFormat="1" applyFont="1" applyFill="1" applyBorder="1" applyAlignment="1">
      <alignment horizontal="center" vertical="center" wrapText="1"/>
    </xf>
    <xf numFmtId="49" fontId="48" fillId="4" borderId="1" xfId="49" applyNumberFormat="1" applyFont="1" applyFill="1" applyBorder="1" applyAlignment="1" applyProtection="1">
      <alignment horizontal="left" wrapText="1"/>
      <protection locked="0"/>
    </xf>
    <xf numFmtId="49" fontId="48" fillId="4" borderId="1" xfId="49" applyNumberFormat="1" applyFont="1" applyFill="1" applyBorder="1" applyAlignment="1" applyProtection="1">
      <alignment horizontal="center" vertical="center" wrapText="1"/>
      <protection locked="0"/>
    </xf>
    <xf numFmtId="0" fontId="48" fillId="4" borderId="1" xfId="0" applyFont="1" applyFill="1" applyBorder="1" applyAlignment="1">
      <alignment horizontal="left" wrapText="1"/>
    </xf>
    <xf numFmtId="166" fontId="48" fillId="4" borderId="1" xfId="49" applyNumberFormat="1" applyFont="1" applyFill="1" applyBorder="1" applyAlignment="1">
      <alignment horizontal="center" vertical="center" wrapText="1"/>
    </xf>
    <xf numFmtId="4" fontId="48" fillId="4" borderId="1" xfId="49" applyNumberFormat="1" applyFont="1" applyFill="1" applyBorder="1" applyAlignment="1">
      <alignment horizontal="center" vertical="center"/>
    </xf>
    <xf numFmtId="0" fontId="48" fillId="4" borderId="1" xfId="49" applyFont="1" applyFill="1" applyBorder="1" applyAlignment="1">
      <alignment horizontal="left" wrapText="1"/>
    </xf>
    <xf numFmtId="9" fontId="50" fillId="4" borderId="1" xfId="49" applyNumberFormat="1" applyFont="1" applyFill="1" applyBorder="1" applyAlignment="1">
      <alignment horizontal="center" vertical="center" wrapText="1"/>
    </xf>
    <xf numFmtId="166" fontId="50" fillId="4" borderId="1" xfId="49" applyNumberFormat="1" applyFont="1" applyFill="1" applyBorder="1" applyAlignment="1">
      <alignment horizontal="center" vertical="center"/>
    </xf>
    <xf numFmtId="166" fontId="50" fillId="4" borderId="1" xfId="49" applyNumberFormat="1" applyFont="1" applyFill="1" applyBorder="1" applyAlignment="1">
      <alignment horizontal="center" vertical="center" wrapText="1"/>
    </xf>
    <xf numFmtId="0" fontId="48" fillId="4" borderId="1" xfId="20" applyFont="1" applyFill="1" applyBorder="1" applyAlignment="1" applyProtection="1">
      <alignment horizontal="left" vertical="center" wrapText="1"/>
    </xf>
    <xf numFmtId="0" fontId="48" fillId="4" borderId="1" xfId="29" applyFont="1" applyFill="1" applyBorder="1" applyAlignment="1" applyProtection="1">
      <alignment horizontal="center" vertical="center" wrapText="1"/>
    </xf>
    <xf numFmtId="166" fontId="50" fillId="4" borderId="1" xfId="9" applyNumberFormat="1" applyFont="1" applyFill="1" applyBorder="1" applyAlignment="1" applyProtection="1">
      <alignment horizontal="center" vertical="center" wrapText="1"/>
      <protection locked="0"/>
    </xf>
    <xf numFmtId="0" fontId="48" fillId="4" borderId="1" xfId="49" applyFont="1" applyFill="1" applyBorder="1" applyAlignment="1">
      <alignment horizontal="left" vertical="center" wrapText="1"/>
    </xf>
    <xf numFmtId="0" fontId="50" fillId="4" borderId="1" xfId="49" applyFont="1" applyFill="1" applyBorder="1" applyAlignment="1">
      <alignment horizontal="center" vertical="center" wrapText="1"/>
    </xf>
    <xf numFmtId="0" fontId="50" fillId="4" borderId="1" xfId="20" applyFont="1" applyFill="1" applyBorder="1" applyAlignment="1" applyProtection="1">
      <alignment horizontal="left" vertical="center" wrapText="1"/>
    </xf>
    <xf numFmtId="0" fontId="50" fillId="4" borderId="1" xfId="29" applyFont="1" applyFill="1" applyBorder="1" applyAlignment="1" applyProtection="1">
      <alignment horizontal="center" vertical="center" wrapText="1"/>
    </xf>
    <xf numFmtId="49" fontId="48" fillId="4" borderId="1" xfId="49" applyNumberFormat="1" applyFont="1" applyFill="1" applyBorder="1" applyAlignment="1" applyProtection="1">
      <alignment horizontal="left" vertical="center" wrapText="1"/>
      <protection locked="0"/>
    </xf>
    <xf numFmtId="0" fontId="50" fillId="4" borderId="1" xfId="0" applyFont="1" applyFill="1" applyBorder="1" applyAlignment="1">
      <alignment horizontal="left" vertical="center" wrapText="1"/>
    </xf>
    <xf numFmtId="0" fontId="50" fillId="4" borderId="1" xfId="0" applyFont="1" applyFill="1" applyBorder="1" applyAlignment="1">
      <alignment vertical="center"/>
    </xf>
    <xf numFmtId="0" fontId="53" fillId="4" borderId="1" xfId="49" applyFont="1" applyFill="1" applyBorder="1" applyAlignment="1">
      <alignment horizontal="center" vertical="center" wrapText="1"/>
    </xf>
    <xf numFmtId="166" fontId="53" fillId="4" borderId="1" xfId="49" applyNumberFormat="1" applyFont="1" applyFill="1" applyBorder="1" applyAlignment="1">
      <alignment horizontal="center" vertical="center" wrapText="1"/>
    </xf>
    <xf numFmtId="0" fontId="50" fillId="4" borderId="1" xfId="9" applyFont="1" applyFill="1" applyBorder="1" applyAlignment="1">
      <alignment horizontal="left" wrapText="1"/>
    </xf>
    <xf numFmtId="0" fontId="50" fillId="4" borderId="1" xfId="9" applyFont="1" applyFill="1" applyBorder="1" applyAlignment="1">
      <alignment horizontal="center" vertical="center" wrapText="1"/>
    </xf>
    <xf numFmtId="0" fontId="53" fillId="4" borderId="1" xfId="49" applyFont="1" applyFill="1" applyBorder="1" applyAlignment="1">
      <alignment horizontal="left" vertical="center" wrapText="1"/>
    </xf>
    <xf numFmtId="49" fontId="50" fillId="4" borderId="1" xfId="49" applyNumberFormat="1" applyFont="1" applyFill="1" applyBorder="1" applyAlignment="1" applyProtection="1">
      <alignment horizontal="left" vertical="top" wrapText="1"/>
      <protection locked="0"/>
    </xf>
    <xf numFmtId="166" fontId="48" fillId="4" borderId="1" xfId="0" applyNumberFormat="1" applyFont="1" applyFill="1" applyBorder="1" applyAlignment="1">
      <alignment horizontal="left" vertical="center"/>
    </xf>
    <xf numFmtId="166" fontId="50" fillId="4" borderId="1" xfId="0" applyNumberFormat="1" applyFont="1" applyFill="1" applyBorder="1" applyAlignment="1">
      <alignment horizontal="center" vertical="center"/>
    </xf>
    <xf numFmtId="0" fontId="50" fillId="4" borderId="1" xfId="0" applyFont="1" applyFill="1" applyBorder="1" applyAlignment="1">
      <alignment horizontal="center" vertical="center"/>
    </xf>
    <xf numFmtId="0" fontId="50" fillId="4" borderId="1" xfId="0" applyFont="1" applyFill="1" applyBorder="1" applyAlignment="1">
      <alignment vertical="center" wrapText="1"/>
    </xf>
    <xf numFmtId="0" fontId="50" fillId="4" borderId="1" xfId="49" applyFont="1" applyFill="1" applyBorder="1" applyAlignment="1">
      <alignment horizontal="left" vertical="center" wrapText="1"/>
    </xf>
    <xf numFmtId="0" fontId="50" fillId="4" borderId="1" xfId="49" applyFont="1" applyFill="1" applyBorder="1" applyAlignment="1">
      <alignment horizontal="left" wrapText="1"/>
    </xf>
    <xf numFmtId="0" fontId="50" fillId="4" borderId="1" xfId="0" applyFont="1" applyFill="1" applyBorder="1" applyAlignment="1">
      <alignment wrapText="1"/>
    </xf>
    <xf numFmtId="0" fontId="48" fillId="4" borderId="16" xfId="0" applyFont="1" applyFill="1" applyBorder="1" applyAlignment="1">
      <alignment horizontal="center" vertical="center"/>
    </xf>
    <xf numFmtId="166" fontId="48" fillId="4" borderId="16" xfId="0" applyNumberFormat="1" applyFont="1" applyFill="1" applyBorder="1" applyAlignment="1">
      <alignment horizontal="center" vertical="center"/>
    </xf>
    <xf numFmtId="166" fontId="55" fillId="4" borderId="1" xfId="0" applyNumberFormat="1" applyFont="1" applyFill="1" applyBorder="1" applyAlignment="1">
      <alignment horizontal="left" vertical="center" wrapText="1"/>
    </xf>
    <xf numFmtId="0" fontId="51" fillId="4" borderId="1" xfId="0" applyFont="1" applyFill="1" applyBorder="1" applyAlignment="1">
      <alignment vertical="center" wrapText="1"/>
    </xf>
    <xf numFmtId="0" fontId="48" fillId="4" borderId="1" xfId="0" applyFont="1" applyFill="1" applyBorder="1" applyAlignment="1">
      <alignment vertical="center" wrapText="1"/>
    </xf>
    <xf numFmtId="166" fontId="50" fillId="4" borderId="1" xfId="0" applyNumberFormat="1" applyFont="1" applyFill="1" applyBorder="1" applyAlignment="1">
      <alignment horizontal="left" vertical="center"/>
    </xf>
    <xf numFmtId="166" fontId="48" fillId="4" borderId="1" xfId="0" applyNumberFormat="1" applyFont="1" applyFill="1" applyBorder="1" applyAlignment="1">
      <alignment horizontal="left" vertical="center" wrapText="1"/>
    </xf>
    <xf numFmtId="0" fontId="48" fillId="4" borderId="1" xfId="0" applyFont="1" applyFill="1" applyBorder="1" applyAlignment="1">
      <alignment horizontal="center" vertical="center"/>
    </xf>
    <xf numFmtId="0" fontId="55" fillId="4" borderId="1" xfId="0" applyFont="1" applyFill="1" applyBorder="1" applyAlignment="1">
      <alignment vertical="center" wrapText="1"/>
    </xf>
    <xf numFmtId="0" fontId="55" fillId="4" borderId="1" xfId="0" applyFont="1" applyFill="1" applyBorder="1" applyAlignment="1">
      <alignment horizontal="center" vertical="center"/>
    </xf>
    <xf numFmtId="166" fontId="48" fillId="4" borderId="1" xfId="49" applyNumberFormat="1" applyFont="1" applyFill="1" applyBorder="1" applyAlignment="1" applyProtection="1">
      <alignment horizontal="center" vertical="center" wrapText="1"/>
      <protection locked="0"/>
    </xf>
    <xf numFmtId="0" fontId="50" fillId="4" borderId="1" xfId="49" applyFont="1" applyFill="1" applyBorder="1" applyAlignment="1">
      <alignment horizontal="left" vertical="center"/>
    </xf>
    <xf numFmtId="0" fontId="50" fillId="4" borderId="1" xfId="49" applyFont="1" applyFill="1" applyBorder="1" applyAlignment="1">
      <alignment horizontal="center" vertical="center"/>
    </xf>
    <xf numFmtId="4" fontId="43" fillId="0" borderId="0" xfId="0" applyNumberFormat="1" applyFont="1"/>
    <xf numFmtId="4" fontId="46" fillId="4" borderId="1" xfId="49" applyNumberFormat="1" applyFont="1" applyFill="1" applyBorder="1" applyAlignment="1">
      <alignment horizontal="center" vertical="center" wrapText="1"/>
    </xf>
    <xf numFmtId="0" fontId="0" fillId="4" borderId="0" xfId="0" applyFill="1"/>
    <xf numFmtId="0" fontId="43" fillId="4" borderId="0" xfId="0" applyFont="1" applyFill="1"/>
    <xf numFmtId="0" fontId="50" fillId="4" borderId="1" xfId="9" applyFont="1" applyFill="1" applyBorder="1" applyAlignment="1">
      <alignment horizontal="left" vertical="center" wrapText="1"/>
    </xf>
    <xf numFmtId="49" fontId="50" fillId="4" borderId="1" xfId="60" applyNumberFormat="1" applyFont="1" applyFill="1" applyBorder="1" applyAlignment="1" applyProtection="1">
      <alignment horizontal="center" vertical="center" wrapText="1"/>
      <protection locked="0"/>
    </xf>
    <xf numFmtId="4" fontId="50" fillId="4" borderId="1" xfId="60" applyNumberFormat="1" applyFont="1" applyFill="1" applyBorder="1" applyAlignment="1">
      <alignment horizontal="center" vertical="center"/>
    </xf>
    <xf numFmtId="2" fontId="50" fillId="4" borderId="1" xfId="0" applyNumberFormat="1" applyFont="1" applyFill="1" applyBorder="1" applyAlignment="1">
      <alignment horizontal="center"/>
    </xf>
    <xf numFmtId="0" fontId="53" fillId="4" borderId="1" xfId="58" applyFont="1" applyFill="1" applyBorder="1" applyAlignment="1" applyProtection="1">
      <alignment horizontal="left" vertical="center" wrapText="1"/>
    </xf>
    <xf numFmtId="0" fontId="53" fillId="4" borderId="1" xfId="59" applyFont="1" applyFill="1" applyBorder="1" applyAlignment="1" applyProtection="1">
      <alignment horizontal="center" vertical="center" wrapText="1"/>
    </xf>
    <xf numFmtId="166" fontId="53" fillId="4" borderId="1" xfId="49" applyNumberFormat="1" applyFont="1" applyFill="1" applyBorder="1" applyAlignment="1">
      <alignment horizontal="center" vertical="center"/>
    </xf>
    <xf numFmtId="49" fontId="53" fillId="4" borderId="1" xfId="49" applyNumberFormat="1" applyFont="1" applyFill="1" applyBorder="1" applyAlignment="1" applyProtection="1">
      <alignment horizontal="left" vertical="center" wrapText="1"/>
      <protection locked="0"/>
    </xf>
    <xf numFmtId="49" fontId="53" fillId="4" borderId="1" xfId="49" applyNumberFormat="1" applyFont="1" applyFill="1" applyBorder="1" applyAlignment="1" applyProtection="1">
      <alignment horizontal="center" vertical="center" wrapText="1"/>
      <protection locked="0"/>
    </xf>
    <xf numFmtId="166" fontId="48" fillId="4" borderId="1" xfId="3" applyNumberFormat="1" applyFont="1" applyFill="1" applyBorder="1" applyAlignment="1">
      <alignment horizontal="center" vertical="center" wrapText="1"/>
    </xf>
    <xf numFmtId="0" fontId="16" fillId="0" borderId="0" xfId="6"/>
    <xf numFmtId="0" fontId="50" fillId="4" borderId="1" xfId="0" applyFont="1" applyFill="1" applyBorder="1" applyAlignment="1">
      <alignment horizontal="left" vertical="top"/>
    </xf>
    <xf numFmtId="0" fontId="50" fillId="4" borderId="1" xfId="0" applyFont="1" applyFill="1" applyBorder="1" applyAlignment="1">
      <alignment horizontal="left" vertical="top" wrapText="1"/>
    </xf>
    <xf numFmtId="166" fontId="54" fillId="3" borderId="1" xfId="49" applyNumberFormat="1" applyFont="1" applyFill="1" applyBorder="1" applyAlignment="1">
      <alignment horizontal="left" wrapText="1"/>
    </xf>
    <xf numFmtId="0" fontId="50" fillId="4" borderId="1" xfId="0" applyFont="1" applyFill="1" applyBorder="1" applyAlignment="1">
      <alignment horizontal="center" vertical="top"/>
    </xf>
    <xf numFmtId="2" fontId="50" fillId="4" borderId="1" xfId="0" applyNumberFormat="1" applyFont="1" applyFill="1" applyBorder="1" applyAlignment="1">
      <alignment horizontal="center" vertical="top"/>
    </xf>
    <xf numFmtId="2" fontId="50" fillId="4" borderId="1" xfId="0" applyNumberFormat="1" applyFont="1" applyFill="1" applyBorder="1" applyAlignment="1">
      <alignment horizontal="center" vertical="center" wrapText="1"/>
    </xf>
    <xf numFmtId="166" fontId="50" fillId="4" borderId="16" xfId="0" applyNumberFormat="1" applyFont="1" applyFill="1" applyBorder="1" applyAlignment="1">
      <alignment horizontal="center" vertical="center"/>
    </xf>
    <xf numFmtId="0" fontId="2" fillId="4" borderId="1" xfId="0" applyFont="1" applyFill="1" applyBorder="1"/>
    <xf numFmtId="166" fontId="50" fillId="4" borderId="16" xfId="49" applyNumberFormat="1" applyFont="1" applyFill="1" applyBorder="1" applyAlignment="1">
      <alignment horizontal="center" vertical="center"/>
    </xf>
    <xf numFmtId="166" fontId="51" fillId="4" borderId="1" xfId="0" applyNumberFormat="1" applyFont="1" applyFill="1" applyBorder="1" applyAlignment="1">
      <alignment horizontal="center" vertical="center"/>
    </xf>
    <xf numFmtId="166" fontId="50" fillId="4" borderId="1" xfId="49" applyNumberFormat="1" applyFont="1" applyFill="1" applyBorder="1" applyAlignment="1" applyProtection="1">
      <alignment horizontal="center" vertical="center" wrapText="1"/>
      <protection locked="0"/>
    </xf>
    <xf numFmtId="166" fontId="55" fillId="4" borderId="1" xfId="0" applyNumberFormat="1" applyFont="1" applyFill="1" applyBorder="1" applyAlignment="1">
      <alignment horizontal="center" vertical="center"/>
    </xf>
    <xf numFmtId="0" fontId="60" fillId="0" borderId="0" xfId="49" applyFont="1" applyAlignment="1">
      <alignment horizontal="left" vertical="top"/>
    </xf>
    <xf numFmtId="0" fontId="10" fillId="0" borderId="0" xfId="10" applyFont="1" applyAlignment="1">
      <alignment horizontal="right" vertical="top" wrapText="1"/>
    </xf>
    <xf numFmtId="0" fontId="10" fillId="0" borderId="0" xfId="10" applyFont="1" applyAlignment="1">
      <alignment horizontal="right" vertical="top"/>
    </xf>
    <xf numFmtId="0" fontId="6" fillId="0" borderId="0" xfId="10" applyFont="1" applyAlignment="1">
      <alignment horizontal="right" wrapText="1"/>
    </xf>
    <xf numFmtId="0" fontId="6" fillId="0" borderId="0" xfId="10" applyFont="1" applyAlignment="1">
      <alignment horizontal="right"/>
    </xf>
    <xf numFmtId="0" fontId="12" fillId="0" borderId="0" xfId="49" applyFont="1" applyFill="1" applyAlignment="1">
      <alignment horizontal="center" vertical="top" wrapText="1"/>
    </xf>
    <xf numFmtId="0" fontId="13" fillId="0" borderId="0" xfId="10" applyFont="1" applyAlignment="1">
      <alignment horizontal="center" vertical="top" wrapText="1"/>
    </xf>
    <xf numFmtId="0" fontId="13" fillId="0" borderId="0" xfId="10" applyFont="1" applyAlignment="1">
      <alignment wrapText="1"/>
    </xf>
    <xf numFmtId="0" fontId="14" fillId="0" borderId="2" xfId="49" applyFont="1" applyBorder="1" applyAlignment="1">
      <alignment horizontal="left" vertical="top" wrapText="1"/>
    </xf>
    <xf numFmtId="0" fontId="14" fillId="0" borderId="12" xfId="10" applyFont="1" applyBorder="1" applyAlignment="1">
      <alignment horizontal="left" wrapText="1"/>
    </xf>
    <xf numFmtId="0" fontId="14" fillId="0" borderId="14" xfId="10" applyFont="1" applyBorder="1" applyAlignment="1">
      <alignment horizontal="left" wrapText="1"/>
    </xf>
    <xf numFmtId="0" fontId="11" fillId="0" borderId="2" xfId="10" applyFont="1" applyBorder="1" applyAlignment="1">
      <alignment horizontal="left" wrapText="1"/>
    </xf>
    <xf numFmtId="0" fontId="11" fillId="0" borderId="12" xfId="10" applyFont="1" applyBorder="1" applyAlignment="1">
      <alignment horizontal="left"/>
    </xf>
    <xf numFmtId="0" fontId="11" fillId="0" borderId="14" xfId="10" applyFont="1" applyBorder="1" applyAlignment="1">
      <alignment horizontal="left"/>
    </xf>
    <xf numFmtId="0" fontId="11" fillId="0" borderId="2" xfId="10" applyFont="1" applyFill="1" applyBorder="1" applyAlignment="1">
      <alignment horizontal="left" wrapText="1"/>
    </xf>
    <xf numFmtId="0" fontId="11" fillId="0" borderId="12" xfId="10" applyFont="1" applyFill="1" applyBorder="1" applyAlignment="1">
      <alignment horizontal="left"/>
    </xf>
    <xf numFmtId="0" fontId="11" fillId="0" borderId="14" xfId="10" applyFont="1" applyFill="1" applyBorder="1" applyAlignment="1">
      <alignment horizontal="left"/>
    </xf>
    <xf numFmtId="0" fontId="11" fillId="0" borderId="13" xfId="10" applyFont="1" applyBorder="1" applyAlignment="1">
      <alignment horizontal="left" wrapText="1"/>
    </xf>
    <xf numFmtId="0" fontId="11" fillId="0" borderId="13" xfId="10" applyFont="1" applyBorder="1" applyAlignment="1">
      <alignment horizontal="left"/>
    </xf>
    <xf numFmtId="0" fontId="6" fillId="0" borderId="1" xfId="10" applyFont="1" applyBorder="1" applyAlignment="1">
      <alignment horizontal="center"/>
    </xf>
    <xf numFmtId="0" fontId="15" fillId="0" borderId="1" xfId="10" applyFont="1" applyBorder="1" applyAlignment="1">
      <alignment horizontal="left"/>
    </xf>
    <xf numFmtId="0" fontId="15" fillId="0" borderId="1" xfId="10" applyFont="1" applyBorder="1" applyAlignment="1">
      <alignment horizontal="left" wrapText="1"/>
    </xf>
    <xf numFmtId="0" fontId="5" fillId="0" borderId="1" xfId="10" applyFont="1" applyBorder="1" applyAlignment="1">
      <alignment horizontal="center"/>
    </xf>
    <xf numFmtId="0" fontId="15" fillId="0" borderId="1" xfId="10" applyFont="1" applyBorder="1" applyAlignment="1">
      <alignment horizontal="center"/>
    </xf>
    <xf numFmtId="0" fontId="15" fillId="0" borderId="1" xfId="10" applyFont="1" applyBorder="1" applyAlignment="1">
      <alignment horizontal="left" vertical="top" wrapText="1"/>
    </xf>
    <xf numFmtId="0" fontId="15" fillId="0" borderId="1" xfId="10" applyFont="1" applyBorder="1" applyAlignment="1">
      <alignment horizontal="left" vertical="top"/>
    </xf>
    <xf numFmtId="0" fontId="15" fillId="0" borderId="1" xfId="10" applyFont="1" applyBorder="1" applyAlignment="1">
      <alignment horizontal="left" vertical="center" wrapText="1"/>
    </xf>
    <xf numFmtId="0" fontId="15" fillId="0" borderId="1" xfId="10" applyFont="1" applyBorder="1" applyAlignment="1">
      <alignment horizontal="center" vertical="center" wrapText="1"/>
    </xf>
    <xf numFmtId="0" fontId="15" fillId="0" borderId="1" xfId="10" applyFont="1" applyBorder="1" applyAlignment="1">
      <alignment horizontal="center" vertical="center"/>
    </xf>
    <xf numFmtId="0" fontId="5" fillId="0" borderId="1" xfId="10" applyFont="1" applyBorder="1" applyAlignment="1">
      <alignment horizontal="left" vertical="top" wrapText="1"/>
    </xf>
    <xf numFmtId="0" fontId="7" fillId="5" borderId="3" xfId="49" applyFont="1" applyFill="1" applyBorder="1" applyAlignment="1">
      <alignment horizontal="center" vertical="center" wrapText="1"/>
    </xf>
    <xf numFmtId="0" fontId="7" fillId="5" borderId="4" xfId="49" applyFont="1" applyFill="1" applyBorder="1" applyAlignment="1">
      <alignment horizontal="center" vertical="center"/>
    </xf>
    <xf numFmtId="0" fontId="7" fillId="5" borderId="8" xfId="49" applyFont="1" applyFill="1" applyBorder="1" applyAlignment="1">
      <alignment horizontal="center" vertical="center"/>
    </xf>
    <xf numFmtId="0" fontId="5" fillId="5" borderId="3" xfId="49" applyFont="1" applyFill="1" applyBorder="1" applyAlignment="1">
      <alignment horizontal="left" vertical="center"/>
    </xf>
    <xf numFmtId="0" fontId="5" fillId="5" borderId="4" xfId="49" applyFont="1" applyFill="1" applyBorder="1" applyAlignment="1">
      <alignment horizontal="left" vertical="center"/>
    </xf>
    <xf numFmtId="0" fontId="5" fillId="5" borderId="8" xfId="49" applyFont="1" applyFill="1" applyBorder="1" applyAlignment="1">
      <alignment horizontal="left" vertical="center"/>
    </xf>
    <xf numFmtId="0" fontId="4" fillId="0" borderId="6" xfId="4" applyFont="1" applyFill="1" applyBorder="1" applyAlignment="1">
      <alignment horizontal="left" vertical="center" wrapText="1"/>
    </xf>
    <xf numFmtId="0" fontId="4" fillId="0" borderId="9" xfId="4" applyFont="1" applyFill="1" applyBorder="1" applyAlignment="1">
      <alignment horizontal="left" vertical="center" wrapText="1"/>
    </xf>
    <xf numFmtId="0" fontId="4" fillId="0" borderId="5"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0" borderId="5" xfId="4" applyFont="1" applyFill="1" applyBorder="1" applyAlignment="1">
      <alignment wrapText="1"/>
    </xf>
    <xf numFmtId="0" fontId="4" fillId="0" borderId="0" xfId="4" applyFont="1" applyFill="1" applyBorder="1"/>
    <xf numFmtId="0" fontId="4" fillId="0" borderId="10" xfId="4" applyFont="1" applyFill="1" applyBorder="1"/>
    <xf numFmtId="0" fontId="4" fillId="6" borderId="7" xfId="4" applyFont="1" applyFill="1" applyBorder="1" applyAlignment="1">
      <alignment wrapText="1"/>
    </xf>
    <xf numFmtId="0" fontId="4" fillId="6" borderId="1" xfId="4" applyFont="1" applyFill="1" applyBorder="1" applyAlignment="1">
      <alignment wrapText="1"/>
    </xf>
    <xf numFmtId="0" fontId="4" fillId="6" borderId="11" xfId="4" applyFont="1" applyFill="1" applyBorder="1" applyAlignment="1">
      <alignment wrapText="1"/>
    </xf>
    <xf numFmtId="0" fontId="4" fillId="7" borderId="5" xfId="4" applyFont="1" applyFill="1" applyBorder="1" applyAlignment="1">
      <alignment wrapText="1"/>
    </xf>
    <xf numFmtId="0" fontId="4" fillId="7" borderId="0" xfId="4" applyFont="1" applyFill="1" applyBorder="1"/>
    <xf numFmtId="0" fontId="4" fillId="7" borderId="10" xfId="4" applyFont="1" applyFill="1" applyBorder="1"/>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47" fillId="0" borderId="0" xfId="49" applyFont="1" applyFill="1" applyBorder="1" applyAlignment="1">
      <alignment horizontal="left" vertical="center" wrapText="1"/>
    </xf>
    <xf numFmtId="0" fontId="61" fillId="0" borderId="0" xfId="0" applyFont="1" applyAlignment="1">
      <alignment vertical="center" wrapText="1"/>
    </xf>
    <xf numFmtId="0" fontId="56" fillId="4" borderId="0" xfId="0" applyFont="1" applyFill="1" applyAlignment="1">
      <alignment horizontal="left" vertical="top" wrapText="1"/>
    </xf>
    <xf numFmtId="0" fontId="56" fillId="0" borderId="0" xfId="49" applyFont="1" applyAlignment="1">
      <alignment horizontal="left"/>
    </xf>
    <xf numFmtId="0" fontId="60" fillId="0" borderId="0" xfId="49" applyFont="1" applyAlignment="1">
      <alignment horizontal="left" vertical="top"/>
    </xf>
    <xf numFmtId="0" fontId="56" fillId="4" borderId="0" xfId="0" applyFont="1" applyFill="1" applyBorder="1" applyAlignment="1">
      <alignment horizontal="center" vertical="center" wrapText="1"/>
    </xf>
    <xf numFmtId="0" fontId="48" fillId="0" borderId="1" xfId="0" applyFont="1" applyFill="1" applyBorder="1" applyAlignment="1">
      <alignment horizontal="left" vertical="center" wrapText="1"/>
    </xf>
    <xf numFmtId="0" fontId="48" fillId="0" borderId="1" xfId="49" applyFont="1" applyFill="1" applyBorder="1" applyAlignment="1">
      <alignment horizontal="center" vertical="center" wrapText="1"/>
    </xf>
    <xf numFmtId="49" fontId="48" fillId="0" borderId="1" xfId="49" applyNumberFormat="1" applyFont="1" applyFill="1" applyBorder="1" applyAlignment="1" applyProtection="1">
      <alignment horizontal="left" wrapText="1"/>
      <protection locked="0"/>
    </xf>
  </cellXfs>
  <cellStyles count="61">
    <cellStyle name="60% — акцент2 2" xfId="23"/>
    <cellStyle name="Excel Built-in Normal" xfId="26"/>
    <cellStyle name="Heading 2 2" xfId="27"/>
    <cellStyle name="Normal 2" xfId="29"/>
    <cellStyle name="Normal 2 2" xfId="20"/>
    <cellStyle name="Normal 2 2 2" xfId="58"/>
    <cellStyle name="Normal 2 3" xfId="21"/>
    <cellStyle name="Normal 2 4" xfId="59"/>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Обычный" xfId="0" builtinId="0"/>
    <cellStyle name="Обычный 2" xfId="25"/>
    <cellStyle name="Обычный 2 2" xfId="49"/>
    <cellStyle name="Обычный 2 2 2" xfId="60"/>
    <cellStyle name="Обычный 3" xfId="7"/>
    <cellStyle name="Обычный 3 2" xfId="50"/>
    <cellStyle name="Обычный 4" xfId="1"/>
    <cellStyle name="Обычный 4 2" xfId="11"/>
    <cellStyle name="Обычный 4 2 2" xfId="51"/>
    <cellStyle name="Обычный 5" xfId="4"/>
    <cellStyle name="Обычный 6" xfId="10"/>
    <cellStyle name="Обычный 6 2" xfId="52"/>
    <cellStyle name="Обычный 6 2 2" xfId="53"/>
    <cellStyle name="Обычный 6 3" xfId="54"/>
    <cellStyle name="Обычный 7" xfId="13"/>
    <cellStyle name="Обычный 7 2" xfId="30"/>
    <cellStyle name="Обычный 8" xfId="16"/>
    <cellStyle name="Обычный 8 2" xfId="55"/>
    <cellStyle name="Обычный 9" xfId="33"/>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40625" defaultRowHeight="16.5"/>
  <cols>
    <col min="1" max="16384" width="9.140625" style="10"/>
  </cols>
  <sheetData>
    <row r="1" spans="1:18" ht="55.5" customHeight="1">
      <c r="A1" s="177" t="s">
        <v>0</v>
      </c>
      <c r="B1" s="178"/>
      <c r="C1" s="178"/>
      <c r="D1" s="178"/>
      <c r="E1" s="178"/>
      <c r="F1" s="178"/>
      <c r="G1" s="178"/>
      <c r="H1" s="178"/>
      <c r="I1" s="178"/>
      <c r="J1" s="178"/>
      <c r="K1" s="178"/>
      <c r="L1" s="178"/>
      <c r="M1" s="178"/>
      <c r="N1" s="178"/>
      <c r="O1" s="178"/>
      <c r="P1" s="178"/>
      <c r="Q1" s="178"/>
    </row>
    <row r="2" spans="1:18" ht="30" customHeight="1">
      <c r="A2" s="179" t="s">
        <v>1</v>
      </c>
      <c r="B2" s="180"/>
      <c r="C2" s="180"/>
      <c r="D2" s="180"/>
      <c r="E2" s="180"/>
      <c r="F2" s="180"/>
      <c r="G2" s="180"/>
      <c r="H2" s="180"/>
      <c r="I2" s="180"/>
      <c r="J2" s="180"/>
      <c r="K2" s="180"/>
      <c r="L2" s="180"/>
      <c r="M2" s="180"/>
      <c r="N2" s="180"/>
      <c r="O2" s="180"/>
      <c r="P2" s="180"/>
      <c r="Q2" s="180"/>
    </row>
    <row r="3" spans="1:18" ht="20.25" customHeight="1">
      <c r="B3" s="11"/>
      <c r="C3" s="11"/>
      <c r="D3" s="11"/>
      <c r="E3" s="181" t="s">
        <v>2</v>
      </c>
      <c r="F3" s="182"/>
      <c r="G3" s="183"/>
      <c r="H3" s="183"/>
      <c r="I3" s="183"/>
      <c r="J3" s="183"/>
      <c r="K3" s="183"/>
      <c r="L3" s="183"/>
      <c r="M3" s="183"/>
      <c r="N3" s="183"/>
      <c r="O3" s="11"/>
      <c r="P3" s="11"/>
      <c r="Q3" s="11"/>
    </row>
    <row r="4" spans="1:18">
      <c r="B4" s="11"/>
      <c r="C4" s="11"/>
      <c r="D4" s="11"/>
      <c r="E4" s="12"/>
      <c r="F4" s="13"/>
      <c r="G4" s="14"/>
      <c r="H4" s="14"/>
      <c r="I4" s="14"/>
      <c r="J4" s="14"/>
      <c r="K4" s="14"/>
      <c r="L4" s="14"/>
      <c r="M4" s="14"/>
      <c r="N4" s="14"/>
      <c r="O4" s="11"/>
      <c r="P4" s="11"/>
      <c r="Q4" s="11"/>
    </row>
    <row r="5" spans="1:18" ht="59.25" customHeight="1">
      <c r="A5" s="15"/>
      <c r="B5" s="184" t="s">
        <v>3</v>
      </c>
      <c r="C5" s="185"/>
      <c r="D5" s="185"/>
      <c r="E5" s="185"/>
      <c r="F5" s="185"/>
      <c r="G5" s="185"/>
      <c r="H5" s="185"/>
      <c r="I5" s="185"/>
      <c r="J5" s="185"/>
      <c r="K5" s="185"/>
      <c r="L5" s="185"/>
      <c r="M5" s="185"/>
      <c r="N5" s="185"/>
      <c r="O5" s="185"/>
      <c r="P5" s="185"/>
      <c r="Q5" s="186"/>
    </row>
    <row r="6" spans="1:18" ht="64.5" customHeight="1">
      <c r="A6" s="16">
        <v>1</v>
      </c>
      <c r="B6" s="187" t="s">
        <v>4</v>
      </c>
      <c r="C6" s="188"/>
      <c r="D6" s="188"/>
      <c r="E6" s="188"/>
      <c r="F6" s="188"/>
      <c r="G6" s="188"/>
      <c r="H6" s="188"/>
      <c r="I6" s="188"/>
      <c r="J6" s="188"/>
      <c r="K6" s="188"/>
      <c r="L6" s="188"/>
      <c r="M6" s="188"/>
      <c r="N6" s="188"/>
      <c r="O6" s="188"/>
      <c r="P6" s="188"/>
      <c r="Q6" s="189"/>
    </row>
    <row r="7" spans="1:18" ht="18" customHeight="1">
      <c r="A7" s="16">
        <v>2</v>
      </c>
      <c r="B7" s="187" t="s">
        <v>5</v>
      </c>
      <c r="C7" s="188"/>
      <c r="D7" s="188"/>
      <c r="E7" s="188"/>
      <c r="F7" s="188"/>
      <c r="G7" s="188"/>
      <c r="H7" s="188"/>
      <c r="I7" s="188"/>
      <c r="J7" s="188"/>
      <c r="K7" s="188"/>
      <c r="L7" s="188"/>
      <c r="M7" s="188"/>
      <c r="N7" s="188"/>
      <c r="O7" s="188"/>
      <c r="P7" s="188"/>
      <c r="Q7" s="189"/>
    </row>
    <row r="8" spans="1:18" ht="45" customHeight="1">
      <c r="A8" s="16">
        <v>3</v>
      </c>
      <c r="B8" s="190" t="s">
        <v>6</v>
      </c>
      <c r="C8" s="191"/>
      <c r="D8" s="191"/>
      <c r="E8" s="191"/>
      <c r="F8" s="191"/>
      <c r="G8" s="191"/>
      <c r="H8" s="191"/>
      <c r="I8" s="191"/>
      <c r="J8" s="191"/>
      <c r="K8" s="191"/>
      <c r="L8" s="191"/>
      <c r="M8" s="191"/>
      <c r="N8" s="191"/>
      <c r="O8" s="191"/>
      <c r="P8" s="191"/>
      <c r="Q8" s="192"/>
    </row>
    <row r="9" spans="1:18" ht="24" customHeight="1">
      <c r="A9" s="16">
        <v>4</v>
      </c>
      <c r="B9" s="187" t="s">
        <v>7</v>
      </c>
      <c r="C9" s="188"/>
      <c r="D9" s="188"/>
      <c r="E9" s="188"/>
      <c r="F9" s="188"/>
      <c r="G9" s="188"/>
      <c r="H9" s="188"/>
      <c r="I9" s="188"/>
      <c r="J9" s="188"/>
      <c r="K9" s="188"/>
      <c r="L9" s="188"/>
      <c r="M9" s="188"/>
      <c r="N9" s="188"/>
      <c r="O9" s="188"/>
      <c r="P9" s="188"/>
      <c r="Q9" s="189"/>
    </row>
    <row r="10" spans="1:18" ht="19.5" customHeight="1">
      <c r="A10" s="16">
        <v>5</v>
      </c>
      <c r="B10" s="187" t="s">
        <v>8</v>
      </c>
      <c r="C10" s="188"/>
      <c r="D10" s="188"/>
      <c r="E10" s="188"/>
      <c r="F10" s="188"/>
      <c r="G10" s="188"/>
      <c r="H10" s="188"/>
      <c r="I10" s="188"/>
      <c r="J10" s="188"/>
      <c r="K10" s="188"/>
      <c r="L10" s="188"/>
      <c r="M10" s="188"/>
      <c r="N10" s="188"/>
      <c r="O10" s="188"/>
      <c r="P10" s="188"/>
      <c r="Q10" s="189"/>
    </row>
    <row r="11" spans="1:18" ht="21" customHeight="1">
      <c r="A11" s="17"/>
      <c r="B11" s="193" t="s">
        <v>9</v>
      </c>
      <c r="C11" s="194"/>
      <c r="D11" s="194"/>
      <c r="E11" s="194"/>
      <c r="F11" s="194"/>
      <c r="G11" s="194"/>
      <c r="H11" s="194"/>
      <c r="I11" s="194"/>
      <c r="J11" s="194"/>
      <c r="K11" s="194"/>
      <c r="L11" s="194"/>
      <c r="M11" s="194"/>
      <c r="N11" s="194"/>
      <c r="O11" s="194"/>
      <c r="P11" s="194"/>
      <c r="Q11" s="194"/>
      <c r="R11" s="21"/>
    </row>
    <row r="12" spans="1:18" ht="21" customHeight="1">
      <c r="A12" s="18"/>
      <c r="B12" s="19"/>
      <c r="C12" s="20"/>
      <c r="D12" s="20"/>
      <c r="E12" s="20"/>
      <c r="F12" s="20"/>
      <c r="G12" s="20"/>
      <c r="H12" s="20"/>
      <c r="I12" s="20"/>
      <c r="J12" s="20"/>
      <c r="K12" s="20"/>
      <c r="L12" s="20"/>
      <c r="M12" s="20"/>
      <c r="N12" s="20"/>
      <c r="O12" s="20"/>
      <c r="P12" s="20"/>
      <c r="Q12" s="20"/>
    </row>
    <row r="13" spans="1:18">
      <c r="A13" s="195" t="s">
        <v>10</v>
      </c>
      <c r="B13" s="195"/>
      <c r="C13" s="195"/>
      <c r="D13" s="195"/>
      <c r="E13" s="195"/>
      <c r="F13" s="195"/>
      <c r="G13" s="195"/>
      <c r="H13" s="195"/>
      <c r="I13" s="195"/>
      <c r="J13" s="195"/>
      <c r="K13" s="195"/>
      <c r="L13" s="195"/>
      <c r="M13" s="195"/>
      <c r="N13" s="195"/>
      <c r="O13" s="195"/>
      <c r="P13" s="195"/>
      <c r="Q13" s="195"/>
    </row>
    <row r="14" spans="1:18" ht="15.75" customHeight="1">
      <c r="A14" s="195" t="s">
        <v>11</v>
      </c>
      <c r="B14" s="195"/>
      <c r="C14" s="195"/>
      <c r="D14" s="195"/>
      <c r="E14" s="195" t="s">
        <v>12</v>
      </c>
      <c r="F14" s="195"/>
      <c r="G14" s="195"/>
      <c r="H14" s="195"/>
      <c r="I14" s="195"/>
      <c r="J14" s="195"/>
      <c r="K14" s="195"/>
      <c r="L14" s="195"/>
      <c r="M14" s="195"/>
      <c r="N14" s="195"/>
      <c r="O14" s="195"/>
      <c r="P14" s="195"/>
      <c r="Q14" s="195"/>
    </row>
    <row r="15" spans="1:18" ht="15.75" customHeight="1">
      <c r="A15" s="195" t="s">
        <v>13</v>
      </c>
      <c r="B15" s="195"/>
      <c r="C15" s="195"/>
      <c r="D15" s="195"/>
      <c r="E15" s="195"/>
      <c r="F15" s="195"/>
      <c r="G15" s="195"/>
      <c r="H15" s="195"/>
      <c r="I15" s="195"/>
      <c r="J15" s="195"/>
      <c r="K15" s="195"/>
      <c r="L15" s="195"/>
      <c r="M15" s="195"/>
      <c r="N15" s="195"/>
      <c r="O15" s="195"/>
      <c r="P15" s="195"/>
      <c r="Q15" s="195"/>
    </row>
    <row r="16" spans="1:18" ht="24" customHeight="1">
      <c r="A16" s="203" t="s">
        <v>14</v>
      </c>
      <c r="B16" s="203"/>
      <c r="C16" s="203"/>
      <c r="D16" s="203"/>
      <c r="E16" s="196" t="s">
        <v>15</v>
      </c>
      <c r="F16" s="196"/>
      <c r="G16" s="196"/>
      <c r="H16" s="196"/>
      <c r="I16" s="196"/>
      <c r="J16" s="196"/>
      <c r="K16" s="196"/>
      <c r="L16" s="196"/>
      <c r="M16" s="196"/>
      <c r="N16" s="196"/>
      <c r="O16" s="196"/>
      <c r="P16" s="196"/>
      <c r="Q16" s="196"/>
    </row>
    <row r="17" spans="1:17" ht="47.25" customHeight="1">
      <c r="A17" s="203"/>
      <c r="B17" s="203"/>
      <c r="C17" s="203"/>
      <c r="D17" s="203"/>
      <c r="E17" s="197" t="s">
        <v>16</v>
      </c>
      <c r="F17" s="197"/>
      <c r="G17" s="197"/>
      <c r="H17" s="197"/>
      <c r="I17" s="197"/>
      <c r="J17" s="197"/>
      <c r="K17" s="197"/>
      <c r="L17" s="197"/>
      <c r="M17" s="197"/>
      <c r="N17" s="197"/>
      <c r="O17" s="197"/>
      <c r="P17" s="197"/>
      <c r="Q17" s="197"/>
    </row>
    <row r="18" spans="1:17" ht="39.75" customHeight="1">
      <c r="A18" s="203"/>
      <c r="B18" s="203"/>
      <c r="C18" s="203"/>
      <c r="D18" s="203"/>
      <c r="E18" s="197" t="s">
        <v>17</v>
      </c>
      <c r="F18" s="197"/>
      <c r="G18" s="197"/>
      <c r="H18" s="197"/>
      <c r="I18" s="197"/>
      <c r="J18" s="197"/>
      <c r="K18" s="197"/>
      <c r="L18" s="197"/>
      <c r="M18" s="197"/>
      <c r="N18" s="197"/>
      <c r="O18" s="197"/>
      <c r="P18" s="197"/>
      <c r="Q18" s="197"/>
    </row>
    <row r="19" spans="1:17" ht="38.25" customHeight="1">
      <c r="A19" s="203"/>
      <c r="B19" s="203"/>
      <c r="C19" s="203"/>
      <c r="D19" s="203"/>
      <c r="E19" s="197" t="s">
        <v>18</v>
      </c>
      <c r="F19" s="197"/>
      <c r="G19" s="197"/>
      <c r="H19" s="197"/>
      <c r="I19" s="197"/>
      <c r="J19" s="197"/>
      <c r="K19" s="197"/>
      <c r="L19" s="197"/>
      <c r="M19" s="197"/>
      <c r="N19" s="197"/>
      <c r="O19" s="197"/>
      <c r="P19" s="197"/>
      <c r="Q19" s="197"/>
    </row>
    <row r="20" spans="1:17" ht="30" customHeight="1">
      <c r="A20" s="203"/>
      <c r="B20" s="203"/>
      <c r="C20" s="203"/>
      <c r="D20" s="203"/>
      <c r="E20" s="197" t="s">
        <v>19</v>
      </c>
      <c r="F20" s="197"/>
      <c r="G20" s="197"/>
      <c r="H20" s="197"/>
      <c r="I20" s="197"/>
      <c r="J20" s="197"/>
      <c r="K20" s="197"/>
      <c r="L20" s="197"/>
      <c r="M20" s="197"/>
      <c r="N20" s="197"/>
      <c r="O20" s="197"/>
      <c r="P20" s="197"/>
      <c r="Q20" s="197"/>
    </row>
    <row r="21" spans="1:17" ht="53.25" customHeight="1">
      <c r="A21" s="203"/>
      <c r="B21" s="203"/>
      <c r="C21" s="203"/>
      <c r="D21" s="203"/>
      <c r="E21" s="197" t="s">
        <v>20</v>
      </c>
      <c r="F21" s="197"/>
      <c r="G21" s="197"/>
      <c r="H21" s="197"/>
      <c r="I21" s="197"/>
      <c r="J21" s="197"/>
      <c r="K21" s="197"/>
      <c r="L21" s="197"/>
      <c r="M21" s="197"/>
      <c r="N21" s="197"/>
      <c r="O21" s="197"/>
      <c r="P21" s="197"/>
      <c r="Q21" s="197"/>
    </row>
    <row r="22" spans="1:17">
      <c r="A22" s="198" t="s">
        <v>21</v>
      </c>
      <c r="B22" s="199"/>
      <c r="C22" s="199"/>
      <c r="D22" s="199"/>
      <c r="E22" s="199"/>
      <c r="F22" s="199"/>
      <c r="G22" s="199"/>
      <c r="H22" s="199"/>
      <c r="I22" s="199"/>
      <c r="J22" s="199"/>
      <c r="K22" s="199"/>
      <c r="L22" s="199"/>
      <c r="M22" s="199"/>
      <c r="N22" s="199"/>
      <c r="O22" s="199"/>
      <c r="P22" s="199"/>
      <c r="Q22" s="199"/>
    </row>
    <row r="23" spans="1:17" ht="48" customHeight="1">
      <c r="A23" s="203" t="s">
        <v>22</v>
      </c>
      <c r="B23" s="204"/>
      <c r="C23" s="204"/>
      <c r="D23" s="204"/>
      <c r="E23" s="197" t="s">
        <v>23</v>
      </c>
      <c r="F23" s="197"/>
      <c r="G23" s="197"/>
      <c r="H23" s="197"/>
      <c r="I23" s="197"/>
      <c r="J23" s="197"/>
      <c r="K23" s="197"/>
      <c r="L23" s="197"/>
      <c r="M23" s="197"/>
      <c r="N23" s="197"/>
      <c r="O23" s="197"/>
      <c r="P23" s="197"/>
      <c r="Q23" s="197"/>
    </row>
    <row r="24" spans="1:17" ht="46.5" customHeight="1">
      <c r="A24" s="204"/>
      <c r="B24" s="204"/>
      <c r="C24" s="204"/>
      <c r="D24" s="204"/>
      <c r="E24" s="197" t="s">
        <v>24</v>
      </c>
      <c r="F24" s="197"/>
      <c r="G24" s="197"/>
      <c r="H24" s="197"/>
      <c r="I24" s="197"/>
      <c r="J24" s="197"/>
      <c r="K24" s="197"/>
      <c r="L24" s="197"/>
      <c r="M24" s="197"/>
      <c r="N24" s="197"/>
      <c r="O24" s="197"/>
      <c r="P24" s="197"/>
      <c r="Q24" s="197"/>
    </row>
    <row r="25" spans="1:17" ht="46.5" customHeight="1">
      <c r="A25" s="204"/>
      <c r="B25" s="204"/>
      <c r="C25" s="204"/>
      <c r="D25" s="204"/>
      <c r="E25" s="197" t="s">
        <v>25</v>
      </c>
      <c r="F25" s="197"/>
      <c r="G25" s="197"/>
      <c r="H25" s="197"/>
      <c r="I25" s="197"/>
      <c r="J25" s="197"/>
      <c r="K25" s="197"/>
      <c r="L25" s="197"/>
      <c r="M25" s="197"/>
      <c r="N25" s="197"/>
      <c r="O25" s="197"/>
      <c r="P25" s="197"/>
      <c r="Q25" s="197"/>
    </row>
    <row r="26" spans="1:17">
      <c r="A26" s="204"/>
      <c r="B26" s="204"/>
      <c r="C26" s="204"/>
      <c r="D26" s="204"/>
      <c r="E26" s="197" t="s">
        <v>26</v>
      </c>
      <c r="F26" s="197"/>
      <c r="G26" s="197"/>
      <c r="H26" s="197"/>
      <c r="I26" s="197"/>
      <c r="J26" s="197"/>
      <c r="K26" s="197"/>
      <c r="L26" s="197"/>
      <c r="M26" s="197"/>
      <c r="N26" s="197"/>
      <c r="O26" s="197"/>
      <c r="P26" s="197"/>
      <c r="Q26" s="197"/>
    </row>
    <row r="27" spans="1:17">
      <c r="A27" s="198" t="s">
        <v>27</v>
      </c>
      <c r="B27" s="198"/>
      <c r="C27" s="198"/>
      <c r="D27" s="198"/>
      <c r="E27" s="198"/>
      <c r="F27" s="198"/>
      <c r="G27" s="198"/>
      <c r="H27" s="198"/>
      <c r="I27" s="198"/>
      <c r="J27" s="198"/>
      <c r="K27" s="198"/>
      <c r="L27" s="198"/>
      <c r="M27" s="198"/>
      <c r="N27" s="198"/>
      <c r="O27" s="198"/>
      <c r="P27" s="198"/>
      <c r="Q27" s="198"/>
    </row>
    <row r="28" spans="1:17" ht="58.5" customHeight="1">
      <c r="A28" s="203" t="s">
        <v>28</v>
      </c>
      <c r="B28" s="203"/>
      <c r="C28" s="203"/>
      <c r="D28" s="203"/>
      <c r="E28" s="197" t="s">
        <v>29</v>
      </c>
      <c r="F28" s="197"/>
      <c r="G28" s="197"/>
      <c r="H28" s="197"/>
      <c r="I28" s="197"/>
      <c r="J28" s="197"/>
      <c r="K28" s="197"/>
      <c r="L28" s="197"/>
      <c r="M28" s="197"/>
      <c r="N28" s="197"/>
      <c r="O28" s="197"/>
      <c r="P28" s="197"/>
      <c r="Q28" s="197"/>
    </row>
    <row r="29" spans="1:17" ht="24" customHeight="1">
      <c r="A29" s="198" t="s">
        <v>30</v>
      </c>
      <c r="B29" s="198"/>
      <c r="C29" s="198"/>
      <c r="D29" s="198"/>
      <c r="E29" s="198"/>
      <c r="F29" s="198"/>
      <c r="G29" s="198"/>
      <c r="H29" s="198"/>
      <c r="I29" s="198"/>
      <c r="J29" s="198"/>
      <c r="K29" s="198"/>
      <c r="L29" s="198"/>
      <c r="M29" s="198"/>
      <c r="N29" s="198"/>
      <c r="O29" s="198"/>
      <c r="P29" s="198"/>
      <c r="Q29" s="198"/>
    </row>
    <row r="30" spans="1:17" ht="50.25" customHeight="1">
      <c r="A30" s="204">
        <v>4</v>
      </c>
      <c r="B30" s="204"/>
      <c r="C30" s="204"/>
      <c r="D30" s="204"/>
      <c r="E30" s="197" t="s">
        <v>31</v>
      </c>
      <c r="F30" s="197"/>
      <c r="G30" s="197"/>
      <c r="H30" s="197"/>
      <c r="I30" s="197"/>
      <c r="J30" s="197"/>
      <c r="K30" s="197"/>
      <c r="L30" s="197"/>
      <c r="M30" s="197"/>
      <c r="N30" s="197"/>
      <c r="O30" s="197"/>
      <c r="P30" s="197"/>
      <c r="Q30" s="197"/>
    </row>
    <row r="31" spans="1:17" ht="45.75" customHeight="1">
      <c r="A31" s="204"/>
      <c r="B31" s="204"/>
      <c r="C31" s="204"/>
      <c r="D31" s="204"/>
      <c r="E31" s="197" t="s">
        <v>32</v>
      </c>
      <c r="F31" s="197"/>
      <c r="G31" s="197"/>
      <c r="H31" s="197"/>
      <c r="I31" s="197"/>
      <c r="J31" s="197"/>
      <c r="K31" s="197"/>
      <c r="L31" s="197"/>
      <c r="M31" s="197"/>
      <c r="N31" s="197"/>
      <c r="O31" s="197"/>
      <c r="P31" s="197"/>
      <c r="Q31" s="197"/>
    </row>
    <row r="32" spans="1:17" ht="30" customHeight="1">
      <c r="A32" s="198" t="s">
        <v>33</v>
      </c>
      <c r="B32" s="198"/>
      <c r="C32" s="198"/>
      <c r="D32" s="198"/>
      <c r="E32" s="198"/>
      <c r="F32" s="198"/>
      <c r="G32" s="198"/>
      <c r="H32" s="198"/>
      <c r="I32" s="198"/>
      <c r="J32" s="198"/>
      <c r="K32" s="198"/>
      <c r="L32" s="198"/>
      <c r="M32" s="198"/>
      <c r="N32" s="198"/>
      <c r="O32" s="198"/>
      <c r="P32" s="198"/>
      <c r="Q32" s="198"/>
    </row>
    <row r="33" spans="1:17" ht="19.5" customHeight="1">
      <c r="A33" s="204">
        <v>5</v>
      </c>
      <c r="B33" s="204"/>
      <c r="C33" s="204"/>
      <c r="D33" s="204"/>
      <c r="E33" s="205" t="s">
        <v>34</v>
      </c>
      <c r="F33" s="205"/>
      <c r="G33" s="205"/>
      <c r="H33" s="205"/>
      <c r="I33" s="205"/>
      <c r="J33" s="205"/>
      <c r="K33" s="205"/>
      <c r="L33" s="205"/>
      <c r="M33" s="205"/>
      <c r="N33" s="205"/>
      <c r="O33" s="205"/>
      <c r="P33" s="205"/>
      <c r="Q33" s="205"/>
    </row>
    <row r="34" spans="1:17" ht="201.75" customHeight="1">
      <c r="A34" s="204"/>
      <c r="B34" s="204"/>
      <c r="C34" s="204"/>
      <c r="D34" s="204"/>
      <c r="E34" s="200" t="s">
        <v>35</v>
      </c>
      <c r="F34" s="200"/>
      <c r="G34" s="200"/>
      <c r="H34" s="200"/>
      <c r="I34" s="200"/>
      <c r="J34" s="200"/>
      <c r="K34" s="200"/>
      <c r="L34" s="200"/>
      <c r="M34" s="200"/>
      <c r="N34" s="200"/>
      <c r="O34" s="200"/>
      <c r="P34" s="200"/>
      <c r="Q34" s="200"/>
    </row>
    <row r="35" spans="1:17" ht="18.75" customHeight="1">
      <c r="A35" s="204"/>
      <c r="B35" s="204"/>
      <c r="C35" s="204"/>
      <c r="D35" s="204"/>
      <c r="E35" s="205" t="s">
        <v>36</v>
      </c>
      <c r="F35" s="205"/>
      <c r="G35" s="205"/>
      <c r="H35" s="205"/>
      <c r="I35" s="205"/>
      <c r="J35" s="205"/>
      <c r="K35" s="205"/>
      <c r="L35" s="205"/>
      <c r="M35" s="205"/>
      <c r="N35" s="205"/>
      <c r="O35" s="205"/>
      <c r="P35" s="205"/>
      <c r="Q35" s="205"/>
    </row>
    <row r="36" spans="1:17" ht="186.75" customHeight="1">
      <c r="A36" s="204"/>
      <c r="B36" s="204"/>
      <c r="C36" s="204"/>
      <c r="D36" s="204"/>
      <c r="E36" s="200" t="s">
        <v>37</v>
      </c>
      <c r="F36" s="201"/>
      <c r="G36" s="201"/>
      <c r="H36" s="201"/>
      <c r="I36" s="201"/>
      <c r="J36" s="201"/>
      <c r="K36" s="201"/>
      <c r="L36" s="201"/>
      <c r="M36" s="201"/>
      <c r="N36" s="201"/>
      <c r="O36" s="201"/>
      <c r="P36" s="201"/>
      <c r="Q36" s="201"/>
    </row>
    <row r="37" spans="1:17" ht="115.5" customHeight="1">
      <c r="A37" s="204"/>
      <c r="B37" s="204"/>
      <c r="C37" s="204"/>
      <c r="D37" s="204"/>
      <c r="E37" s="202" t="s">
        <v>38</v>
      </c>
      <c r="F37" s="202"/>
      <c r="G37" s="202"/>
      <c r="H37" s="202"/>
      <c r="I37" s="202"/>
      <c r="J37" s="202"/>
      <c r="K37" s="202"/>
      <c r="L37" s="202"/>
      <c r="M37" s="202"/>
      <c r="N37" s="202"/>
      <c r="O37" s="202"/>
      <c r="P37" s="202"/>
      <c r="Q37" s="202"/>
    </row>
    <row r="38" spans="1:17" ht="66.75" customHeight="1">
      <c r="A38" s="204"/>
      <c r="B38" s="204"/>
      <c r="C38" s="204"/>
      <c r="D38" s="204"/>
      <c r="E38" s="200" t="s">
        <v>39</v>
      </c>
      <c r="F38" s="201"/>
      <c r="G38" s="201"/>
      <c r="H38" s="201"/>
      <c r="I38" s="201"/>
      <c r="J38" s="201"/>
      <c r="K38" s="201"/>
      <c r="L38" s="201"/>
      <c r="M38" s="201"/>
      <c r="N38" s="201"/>
      <c r="O38" s="201"/>
      <c r="P38" s="201"/>
      <c r="Q38" s="201"/>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40625" defaultRowHeight="15"/>
  <cols>
    <col min="1" max="1" width="18.7109375" style="1" customWidth="1"/>
    <col min="2" max="13" width="9.140625" style="1"/>
    <col min="14" max="14" width="18.42578125" style="1" customWidth="1"/>
    <col min="15" max="16384" width="9.140625" style="1"/>
  </cols>
  <sheetData>
    <row r="1" spans="1:14">
      <c r="A1" s="2"/>
      <c r="F1" s="3"/>
      <c r="G1" s="3"/>
      <c r="H1" s="3"/>
      <c r="I1" s="3"/>
      <c r="J1" s="3"/>
      <c r="K1" s="3"/>
      <c r="L1" s="3"/>
      <c r="M1" s="3"/>
      <c r="N1" s="3" t="s">
        <v>40</v>
      </c>
    </row>
    <row r="2" spans="1:14">
      <c r="A2" s="206" t="s">
        <v>41</v>
      </c>
      <c r="B2" s="207"/>
      <c r="C2" s="207"/>
      <c r="D2" s="207"/>
      <c r="E2" s="207"/>
      <c r="F2" s="207"/>
      <c r="G2" s="207"/>
      <c r="H2" s="207"/>
      <c r="I2" s="207"/>
      <c r="J2" s="207"/>
      <c r="K2" s="207"/>
      <c r="L2" s="207"/>
      <c r="M2" s="207"/>
      <c r="N2" s="208"/>
    </row>
    <row r="3" spans="1:14">
      <c r="A3" s="209" t="s">
        <v>42</v>
      </c>
      <c r="B3" s="210"/>
      <c r="C3" s="210"/>
      <c r="D3" s="210"/>
      <c r="E3" s="210"/>
      <c r="F3" s="210"/>
      <c r="G3" s="210"/>
      <c r="H3" s="210"/>
      <c r="I3" s="210"/>
      <c r="J3" s="210"/>
      <c r="K3" s="210"/>
      <c r="L3" s="210"/>
      <c r="M3" s="210"/>
      <c r="N3" s="211"/>
    </row>
    <row r="4" spans="1:14" ht="46.5" customHeight="1">
      <c r="A4" s="4" t="s">
        <v>43</v>
      </c>
      <c r="B4" s="212" t="s">
        <v>44</v>
      </c>
      <c r="C4" s="212"/>
      <c r="D4" s="212"/>
      <c r="E4" s="212"/>
      <c r="F4" s="212"/>
      <c r="G4" s="212"/>
      <c r="H4" s="212"/>
      <c r="I4" s="212"/>
      <c r="J4" s="212"/>
      <c r="K4" s="212"/>
      <c r="L4" s="212"/>
      <c r="M4" s="212"/>
      <c r="N4" s="213"/>
    </row>
    <row r="5" spans="1:14" ht="45.75" customHeight="1">
      <c r="A5" s="214" t="s">
        <v>45</v>
      </c>
      <c r="B5" s="215"/>
      <c r="C5" s="215"/>
      <c r="D5" s="215"/>
      <c r="E5" s="215"/>
      <c r="F5" s="215"/>
      <c r="G5" s="215"/>
      <c r="H5" s="215"/>
      <c r="I5" s="215"/>
      <c r="J5" s="215"/>
      <c r="K5" s="215"/>
      <c r="L5" s="215"/>
      <c r="M5" s="215"/>
      <c r="N5" s="216"/>
    </row>
    <row r="6" spans="1:14" ht="29.25" customHeight="1">
      <c r="A6" s="214" t="s">
        <v>46</v>
      </c>
      <c r="B6" s="215"/>
      <c r="C6" s="215"/>
      <c r="D6" s="215"/>
      <c r="E6" s="215"/>
      <c r="F6" s="215"/>
      <c r="G6" s="215"/>
      <c r="H6" s="215"/>
      <c r="I6" s="215"/>
      <c r="J6" s="215"/>
      <c r="K6" s="215"/>
      <c r="L6" s="215"/>
      <c r="M6" s="215"/>
      <c r="N6" s="216"/>
    </row>
    <row r="7" spans="1:14" ht="17.25" customHeight="1">
      <c r="A7" s="5" t="s">
        <v>47</v>
      </c>
      <c r="B7" s="6"/>
      <c r="C7" s="6"/>
      <c r="D7" s="6"/>
      <c r="E7" s="6"/>
      <c r="F7" s="6"/>
      <c r="G7" s="6"/>
      <c r="H7" s="6"/>
      <c r="I7" s="6"/>
      <c r="J7" s="6"/>
      <c r="K7" s="6"/>
      <c r="L7" s="6"/>
      <c r="M7" s="6"/>
      <c r="N7" s="8"/>
    </row>
    <row r="8" spans="1:14" ht="51" customHeight="1">
      <c r="A8" s="214" t="s">
        <v>48</v>
      </c>
      <c r="B8" s="215"/>
      <c r="C8" s="215"/>
      <c r="D8" s="215"/>
      <c r="E8" s="215"/>
      <c r="F8" s="215"/>
      <c r="G8" s="215"/>
      <c r="H8" s="215"/>
      <c r="I8" s="215"/>
      <c r="J8" s="215"/>
      <c r="K8" s="215"/>
      <c r="L8" s="215"/>
      <c r="M8" s="215"/>
      <c r="N8" s="216"/>
    </row>
    <row r="9" spans="1:14" ht="36" customHeight="1">
      <c r="A9" s="214" t="s">
        <v>49</v>
      </c>
      <c r="B9" s="215"/>
      <c r="C9" s="215"/>
      <c r="D9" s="215"/>
      <c r="E9" s="215"/>
      <c r="F9" s="215"/>
      <c r="G9" s="215"/>
      <c r="H9" s="215"/>
      <c r="I9" s="215"/>
      <c r="J9" s="215"/>
      <c r="K9" s="215"/>
      <c r="L9" s="215"/>
      <c r="M9" s="215"/>
      <c r="N9" s="216"/>
    </row>
    <row r="10" spans="1:14" ht="30" customHeight="1">
      <c r="A10" s="214" t="s">
        <v>50</v>
      </c>
      <c r="B10" s="215"/>
      <c r="C10" s="215"/>
      <c r="D10" s="215"/>
      <c r="E10" s="215"/>
      <c r="F10" s="215"/>
      <c r="G10" s="215"/>
      <c r="H10" s="215"/>
      <c r="I10" s="215"/>
      <c r="J10" s="215"/>
      <c r="K10" s="215"/>
      <c r="L10" s="215"/>
      <c r="M10" s="215"/>
      <c r="N10" s="216"/>
    </row>
    <row r="11" spans="1:14" ht="18.75" customHeight="1">
      <c r="A11" s="214" t="s">
        <v>51</v>
      </c>
      <c r="B11" s="215"/>
      <c r="C11" s="215"/>
      <c r="D11" s="215"/>
      <c r="E11" s="215"/>
      <c r="F11" s="215"/>
      <c r="G11" s="215"/>
      <c r="H11" s="215"/>
      <c r="I11" s="215"/>
      <c r="J11" s="215"/>
      <c r="K11" s="215"/>
      <c r="L11" s="215"/>
      <c r="M11" s="215"/>
      <c r="N11" s="216"/>
    </row>
    <row r="12" spans="1:14">
      <c r="A12" s="209" t="s">
        <v>52</v>
      </c>
      <c r="B12" s="210"/>
      <c r="C12" s="210"/>
      <c r="D12" s="210"/>
      <c r="E12" s="210"/>
      <c r="F12" s="210"/>
      <c r="G12" s="210"/>
      <c r="H12" s="210"/>
      <c r="I12" s="210"/>
      <c r="J12" s="210"/>
      <c r="K12" s="210"/>
      <c r="L12" s="210"/>
      <c r="M12" s="210"/>
      <c r="N12" s="211"/>
    </row>
    <row r="13" spans="1:14">
      <c r="A13" s="7" t="s">
        <v>53</v>
      </c>
      <c r="N13" s="9"/>
    </row>
    <row r="14" spans="1:14" ht="117" customHeight="1">
      <c r="A14" s="217" t="s">
        <v>54</v>
      </c>
      <c r="B14" s="218"/>
      <c r="C14" s="218"/>
      <c r="D14" s="218"/>
      <c r="E14" s="218"/>
      <c r="F14" s="218"/>
      <c r="G14" s="218"/>
      <c r="H14" s="218"/>
      <c r="I14" s="218"/>
      <c r="J14" s="218"/>
      <c r="K14" s="218"/>
      <c r="L14" s="218"/>
      <c r="M14" s="218"/>
      <c r="N14" s="219"/>
    </row>
    <row r="15" spans="1:14" ht="28.5" customHeight="1">
      <c r="A15" s="220" t="s">
        <v>55</v>
      </c>
      <c r="B15" s="221"/>
      <c r="C15" s="221"/>
      <c r="D15" s="221"/>
      <c r="E15" s="221"/>
      <c r="F15" s="221"/>
      <c r="G15" s="221"/>
      <c r="H15" s="221"/>
      <c r="I15" s="221"/>
      <c r="J15" s="221"/>
      <c r="K15" s="221"/>
      <c r="L15" s="221"/>
      <c r="M15" s="221"/>
      <c r="N15" s="222"/>
    </row>
    <row r="16" spans="1:14" ht="120" customHeight="1">
      <c r="A16" s="223" t="s">
        <v>56</v>
      </c>
      <c r="B16" s="224"/>
      <c r="C16" s="224"/>
      <c r="D16" s="224"/>
      <c r="E16" s="224"/>
      <c r="F16" s="224"/>
      <c r="G16" s="224"/>
      <c r="H16" s="224"/>
      <c r="I16" s="224"/>
      <c r="J16" s="224"/>
      <c r="K16" s="224"/>
      <c r="L16" s="224"/>
      <c r="M16" s="224"/>
      <c r="N16" s="225"/>
    </row>
    <row r="17" spans="1:14" ht="13.5" customHeight="1">
      <c r="A17" s="214" t="s">
        <v>57</v>
      </c>
      <c r="B17" s="215"/>
      <c r="C17" s="215"/>
      <c r="D17" s="215"/>
      <c r="E17" s="215"/>
      <c r="F17" s="215"/>
      <c r="G17" s="215"/>
      <c r="H17" s="215"/>
      <c r="I17" s="215"/>
      <c r="J17" s="215"/>
      <c r="K17" s="215"/>
      <c r="L17" s="215"/>
      <c r="M17" s="215"/>
      <c r="N17" s="216"/>
    </row>
    <row r="18" spans="1:14" ht="15" customHeight="1">
      <c r="A18" s="214" t="s">
        <v>58</v>
      </c>
      <c r="B18" s="215"/>
      <c r="C18" s="215"/>
      <c r="D18" s="215"/>
      <c r="E18" s="215"/>
      <c r="F18" s="215"/>
      <c r="G18" s="215"/>
      <c r="H18" s="215"/>
      <c r="I18" s="215"/>
      <c r="J18" s="215"/>
      <c r="K18" s="215"/>
      <c r="L18" s="215"/>
      <c r="M18" s="215"/>
      <c r="N18" s="216"/>
    </row>
    <row r="19" spans="1:14" ht="49.5" customHeight="1">
      <c r="A19" s="214" t="s">
        <v>59</v>
      </c>
      <c r="B19" s="215"/>
      <c r="C19" s="215"/>
      <c r="D19" s="215"/>
      <c r="E19" s="215"/>
      <c r="F19" s="215"/>
      <c r="G19" s="215"/>
      <c r="H19" s="215"/>
      <c r="I19" s="215"/>
      <c r="J19" s="215"/>
      <c r="K19" s="215"/>
      <c r="L19" s="215"/>
      <c r="M19" s="215"/>
      <c r="N19" s="216"/>
    </row>
    <row r="20" spans="1:14">
      <c r="A20" s="209" t="s">
        <v>60</v>
      </c>
      <c r="B20" s="210"/>
      <c r="C20" s="210"/>
      <c r="D20" s="210"/>
      <c r="E20" s="210"/>
      <c r="F20" s="210"/>
      <c r="G20" s="210"/>
      <c r="H20" s="210"/>
      <c r="I20" s="210"/>
      <c r="J20" s="210"/>
      <c r="K20" s="210"/>
      <c r="L20" s="210"/>
      <c r="M20" s="210"/>
      <c r="N20" s="211"/>
    </row>
    <row r="21" spans="1:14" ht="77.25" customHeight="1">
      <c r="A21" s="226" t="s">
        <v>61</v>
      </c>
      <c r="B21" s="227"/>
      <c r="C21" s="227"/>
      <c r="D21" s="227"/>
      <c r="E21" s="227"/>
      <c r="F21" s="227"/>
      <c r="G21" s="227"/>
      <c r="H21" s="227"/>
      <c r="I21" s="227"/>
      <c r="J21" s="227"/>
      <c r="K21" s="227"/>
      <c r="L21" s="227"/>
      <c r="M21" s="227"/>
      <c r="N21" s="228"/>
    </row>
    <row r="22" spans="1:14">
      <c r="A22" s="209" t="s">
        <v>62</v>
      </c>
      <c r="B22" s="210"/>
      <c r="C22" s="210"/>
      <c r="D22" s="210"/>
      <c r="E22" s="210"/>
      <c r="F22" s="210"/>
      <c r="G22" s="210"/>
      <c r="H22" s="210"/>
      <c r="I22" s="210"/>
      <c r="J22" s="210"/>
      <c r="K22" s="210"/>
      <c r="L22" s="210"/>
      <c r="M22" s="210"/>
      <c r="N22" s="211"/>
    </row>
    <row r="23" spans="1:14" ht="51.75" customHeight="1">
      <c r="A23" s="226" t="s">
        <v>63</v>
      </c>
      <c r="B23" s="227"/>
      <c r="C23" s="227"/>
      <c r="D23" s="227"/>
      <c r="E23" s="227"/>
      <c r="F23" s="227"/>
      <c r="G23" s="227"/>
      <c r="H23" s="227"/>
      <c r="I23" s="227"/>
      <c r="J23" s="227"/>
      <c r="K23" s="227"/>
      <c r="L23" s="227"/>
      <c r="M23" s="227"/>
      <c r="N23" s="228"/>
    </row>
    <row r="24" spans="1:14">
      <c r="A24" s="209" t="s">
        <v>64</v>
      </c>
      <c r="B24" s="210"/>
      <c r="C24" s="210"/>
      <c r="D24" s="210"/>
      <c r="E24" s="210"/>
      <c r="F24" s="210"/>
      <c r="G24" s="210"/>
      <c r="H24" s="210"/>
      <c r="I24" s="210"/>
      <c r="J24" s="210"/>
      <c r="K24" s="210"/>
      <c r="L24" s="210"/>
      <c r="M24" s="210"/>
      <c r="N24" s="211"/>
    </row>
    <row r="25" spans="1:14" ht="14.25" customHeight="1">
      <c r="A25" s="226" t="s">
        <v>65</v>
      </c>
      <c r="B25" s="227"/>
      <c r="C25" s="227"/>
      <c r="D25" s="227"/>
      <c r="E25" s="227"/>
      <c r="F25" s="227"/>
      <c r="G25" s="227"/>
      <c r="H25" s="227"/>
      <c r="I25" s="227"/>
      <c r="J25" s="227"/>
      <c r="K25" s="227"/>
      <c r="L25" s="227"/>
      <c r="M25" s="227"/>
      <c r="N25" s="228"/>
    </row>
    <row r="26" spans="1:14">
      <c r="A26" s="209" t="s">
        <v>66</v>
      </c>
      <c r="B26" s="210"/>
      <c r="C26" s="210"/>
      <c r="D26" s="210"/>
      <c r="E26" s="210"/>
      <c r="F26" s="210"/>
      <c r="G26" s="210"/>
      <c r="H26" s="210"/>
      <c r="I26" s="210"/>
      <c r="J26" s="210"/>
      <c r="K26" s="210"/>
      <c r="L26" s="210"/>
      <c r="M26" s="210"/>
      <c r="N26" s="211"/>
    </row>
    <row r="27" spans="1:14" ht="63" customHeight="1">
      <c r="A27" s="226" t="s">
        <v>67</v>
      </c>
      <c r="B27" s="227"/>
      <c r="C27" s="227"/>
      <c r="D27" s="227"/>
      <c r="E27" s="227"/>
      <c r="F27" s="227"/>
      <c r="G27" s="227"/>
      <c r="H27" s="227"/>
      <c r="I27" s="227"/>
      <c r="J27" s="227"/>
      <c r="K27" s="227"/>
      <c r="L27" s="227"/>
      <c r="M27" s="227"/>
      <c r="N27" s="228"/>
    </row>
    <row r="28" spans="1:14">
      <c r="A28" s="209" t="s">
        <v>68</v>
      </c>
      <c r="B28" s="210"/>
      <c r="C28" s="210"/>
      <c r="D28" s="210"/>
      <c r="E28" s="210"/>
      <c r="F28" s="210"/>
      <c r="G28" s="210"/>
      <c r="H28" s="210"/>
      <c r="I28" s="210"/>
      <c r="J28" s="210"/>
      <c r="K28" s="210"/>
      <c r="L28" s="210"/>
      <c r="M28" s="210"/>
      <c r="N28" s="211"/>
    </row>
    <row r="29" spans="1:14" ht="17.25" customHeight="1">
      <c r="A29" s="226" t="s">
        <v>69</v>
      </c>
      <c r="B29" s="227"/>
      <c r="C29" s="227"/>
      <c r="D29" s="227"/>
      <c r="E29" s="227"/>
      <c r="F29" s="227"/>
      <c r="G29" s="227"/>
      <c r="H29" s="227"/>
      <c r="I29" s="227"/>
      <c r="J29" s="227"/>
      <c r="K29" s="227"/>
      <c r="L29" s="227"/>
      <c r="M29" s="227"/>
      <c r="N29" s="228"/>
    </row>
    <row r="30" spans="1:14" ht="36" customHeight="1">
      <c r="A30" s="226" t="s">
        <v>70</v>
      </c>
      <c r="B30" s="227"/>
      <c r="C30" s="227"/>
      <c r="D30" s="227"/>
      <c r="E30" s="227"/>
      <c r="F30" s="227"/>
      <c r="G30" s="227"/>
      <c r="H30" s="227"/>
      <c r="I30" s="227"/>
      <c r="J30" s="227"/>
      <c r="K30" s="227"/>
      <c r="L30" s="227"/>
      <c r="M30" s="227"/>
      <c r="N30" s="228"/>
    </row>
    <row r="31" spans="1:14">
      <c r="A31" s="209" t="s">
        <v>71</v>
      </c>
      <c r="B31" s="210"/>
      <c r="C31" s="210"/>
      <c r="D31" s="210"/>
      <c r="E31" s="210"/>
      <c r="F31" s="210"/>
      <c r="G31" s="210"/>
      <c r="H31" s="210"/>
      <c r="I31" s="210"/>
      <c r="J31" s="210"/>
      <c r="K31" s="210"/>
      <c r="L31" s="210"/>
      <c r="M31" s="210"/>
      <c r="N31" s="211"/>
    </row>
    <row r="32" spans="1:14">
      <c r="A32" s="209" t="s">
        <v>72</v>
      </c>
      <c r="B32" s="210"/>
      <c r="C32" s="210"/>
      <c r="D32" s="210"/>
      <c r="E32" s="210"/>
      <c r="F32" s="210"/>
      <c r="G32" s="210"/>
      <c r="H32" s="210"/>
      <c r="I32" s="210"/>
      <c r="J32" s="210"/>
      <c r="K32" s="210"/>
      <c r="L32" s="210"/>
      <c r="M32" s="210"/>
      <c r="N32" s="211"/>
    </row>
    <row r="33" spans="1:14" ht="34.5" customHeight="1">
      <c r="A33" s="226" t="s">
        <v>73</v>
      </c>
      <c r="B33" s="227"/>
      <c r="C33" s="227"/>
      <c r="D33" s="227"/>
      <c r="E33" s="227"/>
      <c r="F33" s="227"/>
      <c r="G33" s="227"/>
      <c r="H33" s="227"/>
      <c r="I33" s="227"/>
      <c r="J33" s="227"/>
      <c r="K33" s="227"/>
      <c r="L33" s="227"/>
      <c r="M33" s="227"/>
      <c r="N33" s="228"/>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5"/>
  <sheetViews>
    <sheetView tabSelected="1" topLeftCell="A99" zoomScale="90" zoomScaleNormal="90" workbookViewId="0">
      <selection activeCell="B123" sqref="B123"/>
    </sheetView>
  </sheetViews>
  <sheetFormatPr defaultColWidth="9.140625" defaultRowHeight="15"/>
  <cols>
    <col min="1" max="1" width="6.28515625" style="33" customWidth="1"/>
    <col min="2" max="2" width="45.5703125" style="26" customWidth="1"/>
    <col min="3" max="3" width="9.28515625" style="26" customWidth="1"/>
    <col min="4" max="5" width="9.85546875" style="26" customWidth="1"/>
    <col min="6" max="6" width="12.42578125" style="26" customWidth="1"/>
    <col min="7" max="7" width="57.28515625" style="26" customWidth="1"/>
    <col min="8" max="8" width="9.140625" style="26" customWidth="1"/>
    <col min="9" max="9" width="9.5703125" style="26" customWidth="1"/>
    <col min="10" max="10" width="10.7109375" style="26" customWidth="1"/>
    <col min="11" max="11" width="13.140625" style="26" customWidth="1"/>
    <col min="12" max="12" width="9.140625" style="26"/>
    <col min="13" max="13" width="10" style="26" bestFit="1" customWidth="1"/>
    <col min="14" max="16384" width="9.140625" style="26"/>
  </cols>
  <sheetData>
    <row r="1" spans="1:12">
      <c r="A1" s="232"/>
      <c r="B1" s="232"/>
      <c r="C1" s="85"/>
      <c r="D1" s="85"/>
      <c r="E1" s="176"/>
      <c r="F1" s="176"/>
      <c r="G1" s="233"/>
      <c r="H1" s="233"/>
      <c r="I1" s="233"/>
      <c r="J1" s="86"/>
      <c r="K1" s="86"/>
    </row>
    <row r="2" spans="1:12">
      <c r="A2" s="232"/>
      <c r="B2" s="232"/>
      <c r="C2" s="85"/>
      <c r="D2" s="85"/>
      <c r="E2" s="176"/>
      <c r="F2" s="176"/>
      <c r="G2" s="85"/>
      <c r="H2" s="85"/>
      <c r="I2" s="86"/>
      <c r="J2" s="86"/>
      <c r="K2" s="86"/>
    </row>
    <row r="3" spans="1:12">
      <c r="A3" s="231"/>
      <c r="B3" s="231"/>
      <c r="C3" s="231"/>
      <c r="D3" s="231"/>
      <c r="E3" s="231"/>
      <c r="F3" s="231"/>
      <c r="G3" s="231"/>
      <c r="H3" s="231"/>
      <c r="I3" s="231"/>
      <c r="J3" s="231"/>
      <c r="K3" s="87"/>
    </row>
    <row r="4" spans="1:12">
      <c r="A4" s="231" t="s">
        <v>250</v>
      </c>
      <c r="B4" s="231"/>
      <c r="C4" s="231"/>
      <c r="D4" s="231"/>
      <c r="E4" s="231"/>
      <c r="F4" s="231"/>
      <c r="G4" s="231"/>
      <c r="H4" s="231"/>
      <c r="I4" s="231"/>
    </row>
    <row r="5" spans="1:12">
      <c r="A5" s="234" t="s">
        <v>225</v>
      </c>
      <c r="B5" s="234"/>
      <c r="C5" s="234"/>
      <c r="D5" s="234"/>
      <c r="E5" s="234"/>
      <c r="F5" s="234"/>
      <c r="G5" s="234"/>
      <c r="H5" s="234"/>
      <c r="I5" s="234"/>
      <c r="J5" s="234"/>
      <c r="K5" s="234"/>
    </row>
    <row r="6" spans="1:12">
      <c r="A6" s="234"/>
      <c r="B6" s="234"/>
      <c r="C6" s="234"/>
      <c r="D6" s="234"/>
      <c r="E6" s="234"/>
      <c r="F6" s="234"/>
      <c r="G6" s="234"/>
      <c r="H6" s="234"/>
      <c r="I6" s="234"/>
      <c r="J6" s="234"/>
      <c r="K6" s="234"/>
    </row>
    <row r="7" spans="1:12" s="54" customFormat="1" ht="86.25">
      <c r="A7" s="48" t="s">
        <v>74</v>
      </c>
      <c r="B7" s="49" t="s">
        <v>75</v>
      </c>
      <c r="C7" s="50" t="s">
        <v>76</v>
      </c>
      <c r="D7" s="51" t="s">
        <v>140</v>
      </c>
      <c r="E7" s="51" t="s">
        <v>145</v>
      </c>
      <c r="F7" s="51" t="s">
        <v>146</v>
      </c>
      <c r="G7" s="50" t="s">
        <v>77</v>
      </c>
      <c r="H7" s="50" t="s">
        <v>78</v>
      </c>
      <c r="I7" s="51" t="s">
        <v>79</v>
      </c>
      <c r="J7" s="51" t="s">
        <v>147</v>
      </c>
      <c r="K7" s="51" t="s">
        <v>148</v>
      </c>
    </row>
    <row r="8" spans="1:12" s="54" customFormat="1" ht="15.75">
      <c r="A8" s="32"/>
      <c r="B8" s="30" t="s">
        <v>80</v>
      </c>
      <c r="C8" s="22"/>
      <c r="D8" s="23"/>
      <c r="E8" s="23"/>
      <c r="F8" s="23"/>
      <c r="G8" s="22"/>
      <c r="H8" s="22"/>
      <c r="I8" s="24"/>
      <c r="J8" s="24"/>
      <c r="K8" s="24"/>
    </row>
    <row r="9" spans="1:12" s="54" customFormat="1">
      <c r="A9" s="52">
        <v>1</v>
      </c>
      <c r="B9" s="133" t="s">
        <v>251</v>
      </c>
      <c r="C9" s="119" t="s">
        <v>87</v>
      </c>
      <c r="D9" s="112">
        <v>60.29</v>
      </c>
      <c r="E9" s="112">
        <v>48</v>
      </c>
      <c r="F9" s="112">
        <f t="shared" ref="F9:F14" si="0">D9*E9</f>
        <v>2893.92</v>
      </c>
      <c r="G9" s="141"/>
      <c r="H9" s="141"/>
      <c r="I9" s="130"/>
      <c r="J9" s="130"/>
      <c r="K9" s="103"/>
    </row>
    <row r="10" spans="1:12" s="54" customFormat="1">
      <c r="A10" s="52">
        <v>2</v>
      </c>
      <c r="B10" s="133" t="s">
        <v>262</v>
      </c>
      <c r="C10" s="119" t="s">
        <v>81</v>
      </c>
      <c r="D10" s="112">
        <v>1</v>
      </c>
      <c r="E10" s="112">
        <v>127.5</v>
      </c>
      <c r="F10" s="112">
        <f t="shared" si="0"/>
        <v>127.5</v>
      </c>
      <c r="G10" s="141"/>
      <c r="H10" s="141"/>
      <c r="I10" s="130"/>
      <c r="J10" s="130"/>
      <c r="K10" s="103"/>
    </row>
    <row r="11" spans="1:12" s="54" customFormat="1">
      <c r="A11" s="52">
        <v>3</v>
      </c>
      <c r="B11" s="133" t="s">
        <v>253</v>
      </c>
      <c r="C11" s="119" t="s">
        <v>87</v>
      </c>
      <c r="D11" s="112">
        <v>16</v>
      </c>
      <c r="E11" s="112">
        <v>71</v>
      </c>
      <c r="F11" s="112">
        <f t="shared" si="0"/>
        <v>1136</v>
      </c>
      <c r="G11" s="141"/>
      <c r="H11" s="141"/>
      <c r="I11" s="130"/>
      <c r="J11" s="130"/>
      <c r="K11" s="103"/>
    </row>
    <row r="12" spans="1:12" s="54" customFormat="1">
      <c r="A12" s="52">
        <v>4</v>
      </c>
      <c r="B12" s="133" t="s">
        <v>254</v>
      </c>
      <c r="C12" s="119" t="s">
        <v>81</v>
      </c>
      <c r="D12" s="112">
        <v>1</v>
      </c>
      <c r="E12" s="112">
        <v>189</v>
      </c>
      <c r="F12" s="112">
        <f t="shared" si="0"/>
        <v>189</v>
      </c>
      <c r="G12" s="141"/>
      <c r="H12" s="141"/>
      <c r="I12" s="130"/>
      <c r="J12" s="130"/>
      <c r="K12" s="103"/>
    </row>
    <row r="13" spans="1:12" s="54" customFormat="1">
      <c r="A13" s="52">
        <v>5</v>
      </c>
      <c r="B13" s="133" t="s">
        <v>255</v>
      </c>
      <c r="C13" s="119" t="s">
        <v>89</v>
      </c>
      <c r="D13" s="112">
        <v>25.33</v>
      </c>
      <c r="E13" s="112">
        <v>20</v>
      </c>
      <c r="F13" s="112">
        <f t="shared" si="0"/>
        <v>506.59999999999997</v>
      </c>
      <c r="G13" s="141"/>
      <c r="H13" s="141"/>
      <c r="I13" s="130"/>
      <c r="J13" s="130"/>
      <c r="K13" s="103"/>
    </row>
    <row r="14" spans="1:12" s="54" customFormat="1" ht="25.5">
      <c r="A14" s="52">
        <v>6</v>
      </c>
      <c r="B14" s="133" t="s">
        <v>188</v>
      </c>
      <c r="C14" s="119" t="s">
        <v>87</v>
      </c>
      <c r="D14" s="112">
        <v>60.29</v>
      </c>
      <c r="E14" s="112">
        <v>210.79999999999998</v>
      </c>
      <c r="F14" s="112">
        <f t="shared" si="0"/>
        <v>12709.132</v>
      </c>
      <c r="G14" s="141" t="s">
        <v>164</v>
      </c>
      <c r="H14" s="141" t="s">
        <v>83</v>
      </c>
      <c r="I14" s="130">
        <f>D14*0.1</f>
        <v>6.0289999999999999</v>
      </c>
      <c r="J14" s="130">
        <v>33.58</v>
      </c>
      <c r="K14" s="103">
        <f t="shared" ref="K14:K17" si="1">J14*I14</f>
        <v>202.45381999999998</v>
      </c>
    </row>
    <row r="15" spans="1:12" s="54" customFormat="1">
      <c r="A15" s="52">
        <v>7</v>
      </c>
      <c r="B15" s="116"/>
      <c r="C15" s="100"/>
      <c r="D15" s="107"/>
      <c r="E15" s="112"/>
      <c r="F15" s="112"/>
      <c r="G15" s="141" t="s">
        <v>190</v>
      </c>
      <c r="H15" s="141" t="s">
        <v>88</v>
      </c>
      <c r="I15" s="130">
        <f>D14*1.05</f>
        <v>63.304500000000004</v>
      </c>
      <c r="J15" s="130">
        <v>457.5</v>
      </c>
      <c r="K15" s="130">
        <f t="shared" si="1"/>
        <v>28961.808750000004</v>
      </c>
    </row>
    <row r="16" spans="1:12" s="54" customFormat="1">
      <c r="A16" s="52">
        <v>8</v>
      </c>
      <c r="B16" s="116"/>
      <c r="C16" s="100"/>
      <c r="D16" s="107"/>
      <c r="E16" s="112"/>
      <c r="F16" s="112"/>
      <c r="G16" s="141" t="s">
        <v>246</v>
      </c>
      <c r="H16" s="141" t="s">
        <v>82</v>
      </c>
      <c r="I16" s="130">
        <f>D14*6</f>
        <v>361.74</v>
      </c>
      <c r="J16" s="130">
        <v>4.7300000000000004</v>
      </c>
      <c r="K16" s="130">
        <f t="shared" si="1"/>
        <v>1711.0302000000001</v>
      </c>
      <c r="L16" s="163"/>
    </row>
    <row r="17" spans="1:11" s="54" customFormat="1">
      <c r="A17" s="52">
        <v>9</v>
      </c>
      <c r="B17" s="116"/>
      <c r="C17" s="100"/>
      <c r="D17" s="107"/>
      <c r="E17" s="112"/>
      <c r="F17" s="112"/>
      <c r="G17" s="141" t="s">
        <v>189</v>
      </c>
      <c r="H17" s="141" t="s">
        <v>82</v>
      </c>
      <c r="I17" s="130">
        <f>D14*0.3</f>
        <v>18.087</v>
      </c>
      <c r="J17" s="130">
        <v>100</v>
      </c>
      <c r="K17" s="130">
        <f t="shared" si="1"/>
        <v>1808.7</v>
      </c>
    </row>
    <row r="18" spans="1:11" s="54" customFormat="1">
      <c r="A18" s="52">
        <v>10</v>
      </c>
      <c r="B18" s="125" t="s">
        <v>138</v>
      </c>
      <c r="C18" s="126" t="s">
        <v>89</v>
      </c>
      <c r="D18" s="83">
        <v>19.600000000000001</v>
      </c>
      <c r="E18" s="112">
        <v>42.5</v>
      </c>
      <c r="F18" s="112">
        <f t="shared" ref="F18:F76" si="2">D18*E18</f>
        <v>833.00000000000011</v>
      </c>
      <c r="G18" s="141" t="s">
        <v>246</v>
      </c>
      <c r="H18" s="141" t="s">
        <v>82</v>
      </c>
      <c r="I18" s="130">
        <f>D18*0.5*6.3</f>
        <v>61.74</v>
      </c>
      <c r="J18" s="130">
        <v>4.7300000000000004</v>
      </c>
      <c r="K18" s="130">
        <f t="shared" ref="K18:K21" si="3">J18*I18</f>
        <v>292.03020000000004</v>
      </c>
    </row>
    <row r="19" spans="1:11" s="54" customFormat="1">
      <c r="A19" s="52">
        <v>11</v>
      </c>
      <c r="B19" s="125" t="s">
        <v>252</v>
      </c>
      <c r="C19" s="126" t="s">
        <v>87</v>
      </c>
      <c r="D19" s="83">
        <v>16.2</v>
      </c>
      <c r="E19" s="112">
        <v>40</v>
      </c>
      <c r="F19" s="112">
        <f t="shared" si="2"/>
        <v>648</v>
      </c>
      <c r="G19" s="141" t="s">
        <v>261</v>
      </c>
      <c r="H19" s="141" t="s">
        <v>81</v>
      </c>
      <c r="I19" s="170">
        <v>45</v>
      </c>
      <c r="J19" s="130">
        <v>150</v>
      </c>
      <c r="K19" s="130">
        <f t="shared" si="3"/>
        <v>6750</v>
      </c>
    </row>
    <row r="20" spans="1:11" s="54" customFormat="1">
      <c r="A20" s="52">
        <v>12</v>
      </c>
      <c r="B20" s="125" t="s">
        <v>237</v>
      </c>
      <c r="C20" s="126" t="s">
        <v>89</v>
      </c>
      <c r="D20" s="83">
        <v>124</v>
      </c>
      <c r="E20" s="112">
        <v>68</v>
      </c>
      <c r="F20" s="112">
        <f t="shared" si="2"/>
        <v>8432</v>
      </c>
      <c r="G20" s="171" t="s">
        <v>236</v>
      </c>
      <c r="H20" s="141" t="s">
        <v>81</v>
      </c>
      <c r="I20" s="170">
        <v>60</v>
      </c>
      <c r="J20" s="130">
        <v>361.17</v>
      </c>
      <c r="K20" s="103">
        <f t="shared" si="3"/>
        <v>21670.2</v>
      </c>
    </row>
    <row r="21" spans="1:11" s="152" customFormat="1" ht="15.75" customHeight="1">
      <c r="A21" s="52">
        <v>13</v>
      </c>
      <c r="B21" s="153"/>
      <c r="C21" s="154"/>
      <c r="D21" s="155"/>
      <c r="E21" s="112"/>
      <c r="F21" s="112"/>
      <c r="G21" s="141" t="s">
        <v>238</v>
      </c>
      <c r="H21" s="96" t="s">
        <v>81</v>
      </c>
      <c r="I21" s="172">
        <v>1</v>
      </c>
      <c r="J21" s="112">
        <v>5000</v>
      </c>
      <c r="K21" s="103">
        <f t="shared" si="3"/>
        <v>5000</v>
      </c>
    </row>
    <row r="22" spans="1:11" s="54" customFormat="1" ht="36" customHeight="1">
      <c r="A22" s="52">
        <v>14</v>
      </c>
      <c r="B22" s="125" t="s">
        <v>231</v>
      </c>
      <c r="C22" s="126" t="s">
        <v>87</v>
      </c>
      <c r="D22" s="83">
        <v>5.78</v>
      </c>
      <c r="E22" s="112">
        <v>175.95</v>
      </c>
      <c r="F22" s="112">
        <f t="shared" si="2"/>
        <v>1016.991</v>
      </c>
      <c r="G22" s="164" t="s">
        <v>193</v>
      </c>
      <c r="H22" s="164" t="s">
        <v>187</v>
      </c>
      <c r="I22" s="168">
        <f>D22*2.1</f>
        <v>12.138000000000002</v>
      </c>
      <c r="J22" s="167">
        <v>97.48</v>
      </c>
      <c r="K22" s="168">
        <f t="shared" ref="K22:K29" si="4">J22*I22</f>
        <v>1183.2122400000003</v>
      </c>
    </row>
    <row r="23" spans="1:11" s="54" customFormat="1">
      <c r="A23" s="52">
        <v>15</v>
      </c>
      <c r="B23" s="125"/>
      <c r="C23" s="126"/>
      <c r="D23" s="83"/>
      <c r="E23" s="112"/>
      <c r="F23" s="112"/>
      <c r="G23" s="164" t="s">
        <v>195</v>
      </c>
      <c r="H23" s="164" t="s">
        <v>81</v>
      </c>
      <c r="I23" s="168">
        <v>4</v>
      </c>
      <c r="J23" s="167">
        <v>183.33</v>
      </c>
      <c r="K23" s="168">
        <f t="shared" si="4"/>
        <v>733.32</v>
      </c>
    </row>
    <row r="24" spans="1:11" s="54" customFormat="1">
      <c r="A24" s="52">
        <v>16</v>
      </c>
      <c r="B24" s="125"/>
      <c r="C24" s="126"/>
      <c r="D24" s="83"/>
      <c r="E24" s="112"/>
      <c r="F24" s="112"/>
      <c r="G24" s="164" t="s">
        <v>194</v>
      </c>
      <c r="H24" s="164" t="s">
        <v>81</v>
      </c>
      <c r="I24" s="168">
        <v>3</v>
      </c>
      <c r="J24" s="167">
        <v>162.5</v>
      </c>
      <c r="K24" s="168">
        <f t="shared" si="4"/>
        <v>487.5</v>
      </c>
    </row>
    <row r="25" spans="1:11" s="54" customFormat="1">
      <c r="A25" s="52">
        <v>17</v>
      </c>
      <c r="B25" s="125"/>
      <c r="C25" s="126"/>
      <c r="D25" s="83"/>
      <c r="E25" s="112"/>
      <c r="F25" s="112"/>
      <c r="G25" s="164" t="s">
        <v>191</v>
      </c>
      <c r="H25" s="164" t="s">
        <v>185</v>
      </c>
      <c r="I25" s="168">
        <v>1</v>
      </c>
      <c r="J25" s="167">
        <v>69.5</v>
      </c>
      <c r="K25" s="168">
        <f t="shared" si="4"/>
        <v>69.5</v>
      </c>
    </row>
    <row r="26" spans="1:11" s="54" customFormat="1">
      <c r="A26" s="52">
        <v>18</v>
      </c>
      <c r="B26" s="125"/>
      <c r="C26" s="126"/>
      <c r="D26" s="83"/>
      <c r="E26" s="112"/>
      <c r="F26" s="112"/>
      <c r="G26" s="164" t="s">
        <v>192</v>
      </c>
      <c r="H26" s="164" t="s">
        <v>81</v>
      </c>
      <c r="I26" s="168">
        <v>30</v>
      </c>
      <c r="J26" s="167">
        <v>0.6</v>
      </c>
      <c r="K26" s="168">
        <f t="shared" si="4"/>
        <v>18</v>
      </c>
    </row>
    <row r="27" spans="1:11" s="54" customFormat="1" ht="14.25" customHeight="1">
      <c r="A27" s="52">
        <v>19</v>
      </c>
      <c r="B27" s="125"/>
      <c r="C27" s="126"/>
      <c r="D27" s="83"/>
      <c r="E27" s="112"/>
      <c r="F27" s="112"/>
      <c r="G27" s="165" t="s">
        <v>196</v>
      </c>
      <c r="H27" s="164" t="s">
        <v>82</v>
      </c>
      <c r="I27" s="168">
        <f>D22*0.8</f>
        <v>4.6240000000000006</v>
      </c>
      <c r="J27" s="167">
        <v>14.7</v>
      </c>
      <c r="K27" s="168">
        <f t="shared" si="4"/>
        <v>67.972800000000007</v>
      </c>
    </row>
    <row r="28" spans="1:11" s="54" customFormat="1">
      <c r="A28" s="52">
        <v>20</v>
      </c>
      <c r="B28" s="125"/>
      <c r="C28" s="126"/>
      <c r="D28" s="83"/>
      <c r="E28" s="112"/>
      <c r="F28" s="112"/>
      <c r="G28" s="164" t="s">
        <v>197</v>
      </c>
      <c r="H28" s="164" t="s">
        <v>81</v>
      </c>
      <c r="I28" s="168">
        <v>1</v>
      </c>
      <c r="J28" s="167">
        <v>20.83</v>
      </c>
      <c r="K28" s="168">
        <f t="shared" si="4"/>
        <v>20.83</v>
      </c>
    </row>
    <row r="29" spans="1:11" s="54" customFormat="1">
      <c r="A29" s="52">
        <v>21</v>
      </c>
      <c r="B29" s="125" t="s">
        <v>228</v>
      </c>
      <c r="C29" s="126" t="s">
        <v>229</v>
      </c>
      <c r="D29" s="83">
        <v>3.4</v>
      </c>
      <c r="E29" s="112">
        <v>18.7</v>
      </c>
      <c r="F29" s="112">
        <f t="shared" si="2"/>
        <v>63.58</v>
      </c>
      <c r="G29" s="164" t="s">
        <v>230</v>
      </c>
      <c r="H29" s="164" t="s">
        <v>81</v>
      </c>
      <c r="I29" s="168">
        <v>2</v>
      </c>
      <c r="J29" s="167">
        <v>55.83</v>
      </c>
      <c r="K29" s="168">
        <f t="shared" si="4"/>
        <v>111.66</v>
      </c>
    </row>
    <row r="30" spans="1:11" s="54" customFormat="1">
      <c r="A30" s="52">
        <v>22</v>
      </c>
      <c r="B30" s="125"/>
      <c r="C30" s="126"/>
      <c r="D30" s="83"/>
      <c r="E30" s="112"/>
      <c r="F30" s="112"/>
      <c r="G30" s="129" t="s">
        <v>166</v>
      </c>
      <c r="H30" s="102" t="s">
        <v>82</v>
      </c>
      <c r="I30" s="102">
        <f>D29*0.2</f>
        <v>0.68</v>
      </c>
      <c r="J30" s="130">
        <v>5.5</v>
      </c>
      <c r="K30" s="103">
        <f>J30*I30</f>
        <v>3.74</v>
      </c>
    </row>
    <row r="31" spans="1:11" s="54" customFormat="1" ht="39" customHeight="1">
      <c r="A31" s="52">
        <v>23</v>
      </c>
      <c r="B31" s="140" t="s">
        <v>149</v>
      </c>
      <c r="C31" s="143" t="s">
        <v>88</v>
      </c>
      <c r="D31" s="102">
        <v>25</v>
      </c>
      <c r="E31" s="112">
        <v>102</v>
      </c>
      <c r="F31" s="112">
        <f t="shared" si="2"/>
        <v>2550</v>
      </c>
      <c r="G31" s="129" t="s">
        <v>163</v>
      </c>
      <c r="H31" s="102" t="s">
        <v>83</v>
      </c>
      <c r="I31" s="102">
        <f>D31*0.1+D32*0.11*0.1</f>
        <v>2.5659999999999998</v>
      </c>
      <c r="J31" s="130">
        <v>33.58</v>
      </c>
      <c r="K31" s="103">
        <f t="shared" ref="K31:K47" si="5">J31*I31</f>
        <v>86.166279999999986</v>
      </c>
    </row>
    <row r="32" spans="1:11" s="54" customFormat="1" ht="39" customHeight="1">
      <c r="A32" s="52">
        <v>24</v>
      </c>
      <c r="B32" s="140" t="s">
        <v>208</v>
      </c>
      <c r="C32" s="143" t="s">
        <v>89</v>
      </c>
      <c r="D32" s="102">
        <v>6</v>
      </c>
      <c r="E32" s="112">
        <v>65.45</v>
      </c>
      <c r="F32" s="112">
        <f t="shared" si="2"/>
        <v>392.70000000000005</v>
      </c>
      <c r="G32" s="129" t="s">
        <v>166</v>
      </c>
      <c r="H32" s="102" t="s">
        <v>82</v>
      </c>
      <c r="I32" s="102">
        <f>D31*2.4+D32*0.032*2.4</f>
        <v>60.460799999999999</v>
      </c>
      <c r="J32" s="130">
        <v>5.5</v>
      </c>
      <c r="K32" s="103">
        <f>J32*I32</f>
        <v>332.53440000000001</v>
      </c>
    </row>
    <row r="33" spans="1:12" s="54" customFormat="1" ht="39" customHeight="1">
      <c r="A33" s="52">
        <v>25</v>
      </c>
      <c r="B33" s="140"/>
      <c r="C33" s="143"/>
      <c r="D33" s="102"/>
      <c r="E33" s="112"/>
      <c r="F33" s="112"/>
      <c r="G33" s="128" t="s">
        <v>167</v>
      </c>
      <c r="H33" s="97" t="s">
        <v>82</v>
      </c>
      <c r="I33" s="111">
        <f>D31*1*+D32*0.32*1</f>
        <v>48</v>
      </c>
      <c r="J33" s="102">
        <v>9.42</v>
      </c>
      <c r="K33" s="103">
        <f t="shared" ref="K33:K36" si="6">J33*I33</f>
        <v>452.15999999999997</v>
      </c>
    </row>
    <row r="34" spans="1:12" s="54" customFormat="1" ht="39" customHeight="1">
      <c r="A34" s="52">
        <v>26</v>
      </c>
      <c r="B34" s="140" t="s">
        <v>232</v>
      </c>
      <c r="C34" s="143" t="s">
        <v>89</v>
      </c>
      <c r="D34" s="102">
        <v>4.9000000000000004</v>
      </c>
      <c r="E34" s="112">
        <v>58.65</v>
      </c>
      <c r="F34" s="112">
        <f t="shared" si="2"/>
        <v>287.38499999999999</v>
      </c>
      <c r="G34" s="164" t="s">
        <v>195</v>
      </c>
      <c r="H34" s="164" t="s">
        <v>81</v>
      </c>
      <c r="I34" s="168">
        <v>2</v>
      </c>
      <c r="J34" s="167">
        <v>183.33</v>
      </c>
      <c r="K34" s="168">
        <f t="shared" si="6"/>
        <v>366.66</v>
      </c>
    </row>
    <row r="35" spans="1:12" s="54" customFormat="1">
      <c r="A35" s="52">
        <v>27</v>
      </c>
      <c r="B35" s="139" t="s">
        <v>227</v>
      </c>
      <c r="C35" s="131" t="s">
        <v>81</v>
      </c>
      <c r="D35" s="130">
        <v>1</v>
      </c>
      <c r="E35" s="112">
        <v>589.9</v>
      </c>
      <c r="F35" s="112">
        <f t="shared" si="2"/>
        <v>589.9</v>
      </c>
      <c r="G35" s="96" t="s">
        <v>207</v>
      </c>
      <c r="H35" s="97" t="s">
        <v>81</v>
      </c>
      <c r="I35" s="98">
        <v>1</v>
      </c>
      <c r="J35" s="98">
        <v>5500</v>
      </c>
      <c r="K35" s="111">
        <f t="shared" si="6"/>
        <v>5500</v>
      </c>
    </row>
    <row r="36" spans="1:12" s="54" customFormat="1">
      <c r="A36" s="52">
        <v>28</v>
      </c>
      <c r="B36" s="139"/>
      <c r="C36" s="131"/>
      <c r="D36" s="130"/>
      <c r="E36" s="112"/>
      <c r="F36" s="112"/>
      <c r="G36" s="128" t="s">
        <v>206</v>
      </c>
      <c r="H36" s="97" t="s">
        <v>81</v>
      </c>
      <c r="I36" s="173">
        <v>1</v>
      </c>
      <c r="J36" s="174">
        <v>175</v>
      </c>
      <c r="K36" s="111">
        <f t="shared" si="6"/>
        <v>175</v>
      </c>
    </row>
    <row r="37" spans="1:12" s="54" customFormat="1">
      <c r="A37" s="52">
        <v>29</v>
      </c>
      <c r="B37" s="99" t="s">
        <v>198</v>
      </c>
      <c r="C37" s="143" t="s">
        <v>88</v>
      </c>
      <c r="D37" s="102">
        <f>149.65-D39</f>
        <v>121</v>
      </c>
      <c r="E37" s="112">
        <v>51</v>
      </c>
      <c r="F37" s="112">
        <f t="shared" si="2"/>
        <v>6171</v>
      </c>
      <c r="G37" s="129" t="s">
        <v>164</v>
      </c>
      <c r="H37" s="102" t="s">
        <v>83</v>
      </c>
      <c r="I37" s="102">
        <f>D37*0.1+D38*0.1*0.1</f>
        <v>12.400000000000002</v>
      </c>
      <c r="J37" s="130">
        <v>33.58</v>
      </c>
      <c r="K37" s="103">
        <f t="shared" si="5"/>
        <v>416.39200000000005</v>
      </c>
    </row>
    <row r="38" spans="1:12" s="54" customFormat="1">
      <c r="A38" s="52">
        <v>30</v>
      </c>
      <c r="B38" s="99" t="s">
        <v>233</v>
      </c>
      <c r="C38" s="143" t="s">
        <v>89</v>
      </c>
      <c r="D38" s="102">
        <v>30</v>
      </c>
      <c r="E38" s="112">
        <v>58.65</v>
      </c>
      <c r="F38" s="112">
        <f t="shared" si="2"/>
        <v>1759.5</v>
      </c>
      <c r="G38" s="142" t="s">
        <v>199</v>
      </c>
      <c r="H38" s="102" t="s">
        <v>83</v>
      </c>
      <c r="I38" s="102">
        <f>(D37+D40+D38*0.3)/7*2</f>
        <v>38.022857142857141</v>
      </c>
      <c r="J38" s="130">
        <v>300</v>
      </c>
      <c r="K38" s="103">
        <f t="shared" si="5"/>
        <v>11406.857142857143</v>
      </c>
    </row>
    <row r="39" spans="1:12" s="54" customFormat="1">
      <c r="A39" s="52">
        <v>31</v>
      </c>
      <c r="B39" s="99" t="s">
        <v>176</v>
      </c>
      <c r="C39" s="143" t="s">
        <v>88</v>
      </c>
      <c r="D39" s="102">
        <v>28.65</v>
      </c>
      <c r="E39" s="112">
        <v>51</v>
      </c>
      <c r="F39" s="112">
        <f t="shared" si="2"/>
        <v>1461.1499999999999</v>
      </c>
      <c r="G39" s="142" t="s">
        <v>164</v>
      </c>
      <c r="H39" s="102" t="s">
        <v>83</v>
      </c>
      <c r="I39" s="102">
        <f>D39*0.1</f>
        <v>2.8650000000000002</v>
      </c>
      <c r="J39" s="130">
        <v>33.58</v>
      </c>
      <c r="K39" s="103">
        <f t="shared" si="5"/>
        <v>96.206699999999998</v>
      </c>
      <c r="L39" s="152"/>
    </row>
    <row r="40" spans="1:12" s="54" customFormat="1">
      <c r="A40" s="52">
        <v>32</v>
      </c>
      <c r="B40" s="116" t="s">
        <v>265</v>
      </c>
      <c r="C40" s="100" t="s">
        <v>266</v>
      </c>
      <c r="D40" s="107">
        <v>3.08</v>
      </c>
      <c r="E40" s="112">
        <v>51</v>
      </c>
      <c r="F40" s="112">
        <f t="shared" si="2"/>
        <v>157.08000000000001</v>
      </c>
      <c r="G40" s="142" t="s">
        <v>160</v>
      </c>
      <c r="H40" s="143" t="s">
        <v>83</v>
      </c>
      <c r="I40" s="102">
        <f>D39/7*2</f>
        <v>8.1857142857142851</v>
      </c>
      <c r="J40" s="102">
        <v>550</v>
      </c>
      <c r="K40" s="103">
        <f t="shared" si="5"/>
        <v>4502.1428571428569</v>
      </c>
      <c r="L40" s="152"/>
    </row>
    <row r="41" spans="1:12" s="54" customFormat="1">
      <c r="A41" s="52">
        <v>33</v>
      </c>
      <c r="B41" s="116" t="s">
        <v>181</v>
      </c>
      <c r="C41" s="100" t="s">
        <v>89</v>
      </c>
      <c r="D41" s="107">
        <v>25.33</v>
      </c>
      <c r="E41" s="112">
        <v>28.9</v>
      </c>
      <c r="F41" s="112">
        <f t="shared" si="2"/>
        <v>732.03699999999992</v>
      </c>
      <c r="G41" s="96" t="s">
        <v>200</v>
      </c>
      <c r="H41" s="97" t="s">
        <v>182</v>
      </c>
      <c r="I41" s="111">
        <v>27.5</v>
      </c>
      <c r="J41" s="111">
        <v>21.33</v>
      </c>
      <c r="K41" s="103">
        <f t="shared" si="5"/>
        <v>586.57499999999993</v>
      </c>
      <c r="L41" s="152"/>
    </row>
    <row r="42" spans="1:12" s="54" customFormat="1">
      <c r="A42" s="52">
        <v>34</v>
      </c>
      <c r="B42" s="116"/>
      <c r="C42" s="100"/>
      <c r="D42" s="107"/>
      <c r="E42" s="112"/>
      <c r="F42" s="112"/>
      <c r="G42" s="96" t="s">
        <v>201</v>
      </c>
      <c r="H42" s="97" t="s">
        <v>183</v>
      </c>
      <c r="I42" s="111">
        <v>8</v>
      </c>
      <c r="J42" s="111">
        <v>18.3</v>
      </c>
      <c r="K42" s="103">
        <f t="shared" si="5"/>
        <v>146.4</v>
      </c>
      <c r="L42" s="152"/>
    </row>
    <row r="43" spans="1:12" s="54" customFormat="1">
      <c r="A43" s="52">
        <v>35</v>
      </c>
      <c r="B43" s="116"/>
      <c r="C43" s="100"/>
      <c r="D43" s="107"/>
      <c r="E43" s="112"/>
      <c r="F43" s="112"/>
      <c r="G43" s="96" t="s">
        <v>202</v>
      </c>
      <c r="H43" s="97" t="s">
        <v>183</v>
      </c>
      <c r="I43" s="111">
        <v>3</v>
      </c>
      <c r="J43" s="111">
        <v>18.3</v>
      </c>
      <c r="K43" s="103">
        <f t="shared" si="5"/>
        <v>54.900000000000006</v>
      </c>
      <c r="L43" s="152"/>
    </row>
    <row r="44" spans="1:12" s="54" customFormat="1">
      <c r="A44" s="52">
        <v>36</v>
      </c>
      <c r="B44" s="116"/>
      <c r="C44" s="100"/>
      <c r="D44" s="107"/>
      <c r="E44" s="112"/>
      <c r="F44" s="112"/>
      <c r="G44" s="96" t="s">
        <v>203</v>
      </c>
      <c r="H44" s="97" t="s">
        <v>183</v>
      </c>
      <c r="I44" s="111">
        <v>2</v>
      </c>
      <c r="J44" s="111">
        <v>18.3</v>
      </c>
      <c r="K44" s="103">
        <f t="shared" si="5"/>
        <v>36.6</v>
      </c>
      <c r="L44" s="152"/>
    </row>
    <row r="45" spans="1:12" s="54" customFormat="1">
      <c r="A45" s="52">
        <v>37</v>
      </c>
      <c r="B45" s="116"/>
      <c r="C45" s="100"/>
      <c r="D45" s="107"/>
      <c r="E45" s="112"/>
      <c r="F45" s="112"/>
      <c r="G45" s="96" t="s">
        <v>204</v>
      </c>
      <c r="H45" s="97" t="s">
        <v>183</v>
      </c>
      <c r="I45" s="111">
        <v>4</v>
      </c>
      <c r="J45" s="111">
        <v>18.3</v>
      </c>
      <c r="K45" s="103">
        <f t="shared" si="5"/>
        <v>73.2</v>
      </c>
      <c r="L45" s="152"/>
    </row>
    <row r="46" spans="1:12" s="54" customFormat="1">
      <c r="A46" s="52">
        <v>38</v>
      </c>
      <c r="B46" s="116"/>
      <c r="C46" s="100"/>
      <c r="D46" s="107"/>
      <c r="E46" s="112"/>
      <c r="F46" s="112"/>
      <c r="G46" s="128" t="s">
        <v>184</v>
      </c>
      <c r="H46" s="97" t="s">
        <v>185</v>
      </c>
      <c r="I46" s="111">
        <v>1</v>
      </c>
      <c r="J46" s="111">
        <v>29.6</v>
      </c>
      <c r="K46" s="103">
        <f t="shared" si="5"/>
        <v>29.6</v>
      </c>
      <c r="L46" s="152"/>
    </row>
    <row r="47" spans="1:12" s="54" customFormat="1">
      <c r="A47" s="52">
        <v>39</v>
      </c>
      <c r="B47" s="144" t="s">
        <v>234</v>
      </c>
      <c r="C47" s="145" t="s">
        <v>81</v>
      </c>
      <c r="D47" s="175">
        <v>2</v>
      </c>
      <c r="E47" s="112">
        <v>155.54999999999998</v>
      </c>
      <c r="F47" s="112">
        <f t="shared" si="2"/>
        <v>311.09999999999997</v>
      </c>
      <c r="G47" s="164" t="s">
        <v>194</v>
      </c>
      <c r="H47" s="167" t="s">
        <v>81</v>
      </c>
      <c r="I47" s="168">
        <v>2</v>
      </c>
      <c r="J47" s="167">
        <v>162.5</v>
      </c>
      <c r="K47" s="168">
        <f t="shared" si="5"/>
        <v>325</v>
      </c>
    </row>
    <row r="48" spans="1:12" s="54" customFormat="1" ht="25.5">
      <c r="A48" s="52">
        <v>40</v>
      </c>
      <c r="B48" s="144" t="s">
        <v>205</v>
      </c>
      <c r="C48" s="145" t="s">
        <v>81</v>
      </c>
      <c r="D48" s="175">
        <v>1</v>
      </c>
      <c r="E48" s="112">
        <v>238.85</v>
      </c>
      <c r="F48" s="112">
        <f t="shared" si="2"/>
        <v>238.85</v>
      </c>
      <c r="G48" s="120" t="s">
        <v>137</v>
      </c>
      <c r="H48" s="105" t="s">
        <v>81</v>
      </c>
      <c r="I48" s="146">
        <f>D48</f>
        <v>1</v>
      </c>
      <c r="J48" s="146" t="s">
        <v>115</v>
      </c>
      <c r="K48" s="111">
        <v>0</v>
      </c>
    </row>
    <row r="49" spans="1:11" s="54" customFormat="1" ht="25.5">
      <c r="A49" s="52">
        <v>41</v>
      </c>
      <c r="B49" s="118" t="s">
        <v>114</v>
      </c>
      <c r="C49" s="119" t="s">
        <v>81</v>
      </c>
      <c r="D49" s="112">
        <v>3</v>
      </c>
      <c r="E49" s="112">
        <v>55.25</v>
      </c>
      <c r="F49" s="112">
        <f t="shared" si="2"/>
        <v>165.75</v>
      </c>
      <c r="G49" s="120" t="s">
        <v>116</v>
      </c>
      <c r="H49" s="105" t="s">
        <v>81</v>
      </c>
      <c r="I49" s="146">
        <f>D49</f>
        <v>3</v>
      </c>
      <c r="J49" s="146" t="s">
        <v>115</v>
      </c>
      <c r="K49" s="111">
        <v>0</v>
      </c>
    </row>
    <row r="50" spans="1:11" s="54" customFormat="1">
      <c r="A50" s="52">
        <v>42</v>
      </c>
      <c r="B50" s="147"/>
      <c r="C50" s="148"/>
      <c r="D50" s="111"/>
      <c r="E50" s="112"/>
      <c r="F50" s="112"/>
      <c r="G50" s="138" t="s">
        <v>136</v>
      </c>
      <c r="H50" s="102" t="s">
        <v>81</v>
      </c>
      <c r="I50" s="102">
        <f>D49*2</f>
        <v>6</v>
      </c>
      <c r="J50" s="115">
        <v>10.119999999999999</v>
      </c>
      <c r="K50" s="111">
        <f t="shared" ref="K50:K52" si="7">J50*I50</f>
        <v>60.72</v>
      </c>
    </row>
    <row r="51" spans="1:11" s="54" customFormat="1">
      <c r="A51" s="52">
        <v>43</v>
      </c>
      <c r="B51" s="133" t="s">
        <v>177</v>
      </c>
      <c r="C51" s="117" t="s">
        <v>81</v>
      </c>
      <c r="D51" s="112">
        <v>1</v>
      </c>
      <c r="E51" s="112">
        <v>80.75</v>
      </c>
      <c r="F51" s="112">
        <f t="shared" si="2"/>
        <v>80.75</v>
      </c>
      <c r="G51" s="96" t="s">
        <v>235</v>
      </c>
      <c r="H51" s="97" t="s">
        <v>81</v>
      </c>
      <c r="I51" s="98">
        <v>1</v>
      </c>
      <c r="J51" s="98">
        <v>550</v>
      </c>
      <c r="K51" s="111">
        <f t="shared" si="7"/>
        <v>550</v>
      </c>
    </row>
    <row r="52" spans="1:11" s="54" customFormat="1">
      <c r="A52" s="52">
        <v>44</v>
      </c>
      <c r="B52" s="133" t="s">
        <v>209</v>
      </c>
      <c r="C52" s="117" t="s">
        <v>81</v>
      </c>
      <c r="D52" s="112">
        <v>1</v>
      </c>
      <c r="E52" s="112">
        <v>144.5</v>
      </c>
      <c r="F52" s="112">
        <f t="shared" si="2"/>
        <v>144.5</v>
      </c>
      <c r="G52" s="128" t="s">
        <v>184</v>
      </c>
      <c r="H52" s="97" t="s">
        <v>81</v>
      </c>
      <c r="I52" s="111">
        <v>4</v>
      </c>
      <c r="J52" s="111">
        <v>0.28999999999999998</v>
      </c>
      <c r="K52" s="103">
        <f t="shared" si="7"/>
        <v>1.1599999999999999</v>
      </c>
    </row>
    <row r="53" spans="1:11" s="54" customFormat="1" ht="25.5">
      <c r="A53" s="52">
        <v>45</v>
      </c>
      <c r="B53" s="133" t="s">
        <v>179</v>
      </c>
      <c r="C53" s="117" t="s">
        <v>81</v>
      </c>
      <c r="D53" s="112">
        <v>1</v>
      </c>
      <c r="E53" s="112">
        <v>169.15</v>
      </c>
      <c r="F53" s="112">
        <f t="shared" si="2"/>
        <v>169.15</v>
      </c>
      <c r="G53" s="96" t="s">
        <v>178</v>
      </c>
      <c r="H53" s="97" t="s">
        <v>81</v>
      </c>
      <c r="I53" s="111">
        <f>D53</f>
        <v>1</v>
      </c>
      <c r="J53" s="146" t="s">
        <v>115</v>
      </c>
      <c r="K53" s="111">
        <v>0</v>
      </c>
    </row>
    <row r="54" spans="1:11" s="54" customFormat="1">
      <c r="A54" s="52">
        <v>46</v>
      </c>
      <c r="B54" s="133"/>
      <c r="C54" s="117"/>
      <c r="D54" s="112"/>
      <c r="E54" s="112"/>
      <c r="F54" s="112">
        <f t="shared" si="2"/>
        <v>0</v>
      </c>
      <c r="G54" s="96" t="s">
        <v>180</v>
      </c>
      <c r="H54" s="97" t="s">
        <v>81</v>
      </c>
      <c r="I54" s="111">
        <f>4*D53</f>
        <v>4</v>
      </c>
      <c r="J54" s="115">
        <v>25</v>
      </c>
      <c r="K54" s="111">
        <f t="shared" ref="K54" si="8">I54*J54</f>
        <v>100</v>
      </c>
    </row>
    <row r="55" spans="1:11" s="54" customFormat="1">
      <c r="A55" s="52">
        <v>47</v>
      </c>
      <c r="B55" s="133" t="s">
        <v>256</v>
      </c>
      <c r="C55" s="117" t="s">
        <v>81</v>
      </c>
      <c r="D55" s="112">
        <v>1</v>
      </c>
      <c r="E55" s="112">
        <v>400</v>
      </c>
      <c r="F55" s="112">
        <f t="shared" si="2"/>
        <v>400</v>
      </c>
      <c r="G55" s="96"/>
      <c r="H55" s="97"/>
      <c r="I55" s="111"/>
      <c r="J55" s="115"/>
      <c r="K55" s="111"/>
    </row>
    <row r="56" spans="1:11" s="54" customFormat="1" ht="26.25">
      <c r="A56" s="52">
        <v>48</v>
      </c>
      <c r="B56" s="28" t="s">
        <v>92</v>
      </c>
      <c r="C56" s="46"/>
      <c r="D56" s="36"/>
      <c r="E56" s="112"/>
      <c r="F56" s="36">
        <f>SUM(F9:F55)</f>
        <v>44166.575000000004</v>
      </c>
      <c r="G56" s="28" t="s">
        <v>93</v>
      </c>
      <c r="H56" s="34"/>
      <c r="I56" s="35"/>
      <c r="J56" s="53"/>
      <c r="K56" s="64">
        <f>SUM(K9:K54)</f>
        <v>94390.232390000034</v>
      </c>
    </row>
    <row r="57" spans="1:11" s="54" customFormat="1" ht="15.75">
      <c r="A57" s="52">
        <v>49</v>
      </c>
      <c r="B57" s="30" t="s">
        <v>91</v>
      </c>
      <c r="C57" s="37"/>
      <c r="D57" s="39"/>
      <c r="E57" s="39"/>
      <c r="F57" s="39"/>
      <c r="G57" s="29"/>
      <c r="H57" s="37"/>
      <c r="I57" s="38"/>
      <c r="J57" s="38"/>
      <c r="K57" s="38"/>
    </row>
    <row r="58" spans="1:11" s="54" customFormat="1">
      <c r="A58" s="52">
        <v>50</v>
      </c>
      <c r="B58" s="56" t="s">
        <v>213</v>
      </c>
      <c r="C58" s="58" t="s">
        <v>81</v>
      </c>
      <c r="D58" s="137">
        <v>1</v>
      </c>
      <c r="E58" s="112">
        <v>212.5</v>
      </c>
      <c r="F58" s="112">
        <f t="shared" si="2"/>
        <v>212.5</v>
      </c>
      <c r="G58" s="59"/>
      <c r="H58" s="55"/>
      <c r="I58" s="55"/>
      <c r="J58" s="53"/>
      <c r="K58" s="53"/>
    </row>
    <row r="59" spans="1:11" s="54" customFormat="1">
      <c r="A59" s="52">
        <v>51</v>
      </c>
      <c r="B59" s="135" t="s">
        <v>214</v>
      </c>
      <c r="C59" s="136" t="s">
        <v>81</v>
      </c>
      <c r="D59" s="137">
        <v>2</v>
      </c>
      <c r="E59" s="112">
        <v>212.5</v>
      </c>
      <c r="F59" s="112">
        <f t="shared" si="2"/>
        <v>425</v>
      </c>
      <c r="G59" s="138"/>
      <c r="H59" s="102"/>
      <c r="I59" s="102"/>
      <c r="J59" s="115"/>
      <c r="K59" s="115"/>
    </row>
    <row r="60" spans="1:11" s="54" customFormat="1">
      <c r="A60" s="52">
        <v>52</v>
      </c>
      <c r="B60" s="135" t="s">
        <v>244</v>
      </c>
      <c r="C60" s="136" t="s">
        <v>81</v>
      </c>
      <c r="D60" s="137">
        <v>1</v>
      </c>
      <c r="E60" s="112">
        <v>340</v>
      </c>
      <c r="F60" s="112">
        <f t="shared" si="2"/>
        <v>340</v>
      </c>
      <c r="G60" s="138"/>
      <c r="H60" s="102"/>
      <c r="I60" s="102"/>
      <c r="J60" s="115"/>
      <c r="K60" s="115"/>
    </row>
    <row r="61" spans="1:11" s="54" customFormat="1">
      <c r="A61" s="52">
        <v>53</v>
      </c>
      <c r="B61" s="135" t="s">
        <v>215</v>
      </c>
      <c r="C61" s="136" t="s">
        <v>81</v>
      </c>
      <c r="D61" s="137">
        <v>4</v>
      </c>
      <c r="E61" s="112">
        <v>170</v>
      </c>
      <c r="F61" s="112">
        <f t="shared" si="2"/>
        <v>680</v>
      </c>
      <c r="G61" s="138"/>
      <c r="H61" s="102"/>
      <c r="I61" s="102"/>
      <c r="J61" s="115"/>
      <c r="K61" s="115"/>
    </row>
    <row r="62" spans="1:11" s="54" customFormat="1">
      <c r="A62" s="52">
        <v>54</v>
      </c>
      <c r="B62" s="139" t="s">
        <v>216</v>
      </c>
      <c r="C62" s="136" t="s">
        <v>81</v>
      </c>
      <c r="D62" s="137">
        <v>4</v>
      </c>
      <c r="E62" s="112">
        <v>340</v>
      </c>
      <c r="F62" s="112">
        <f t="shared" si="2"/>
        <v>1360</v>
      </c>
      <c r="G62" s="138"/>
      <c r="H62" s="102"/>
      <c r="I62" s="102"/>
      <c r="J62" s="115"/>
      <c r="K62" s="115"/>
    </row>
    <row r="63" spans="1:11" s="54" customFormat="1">
      <c r="A63" s="52">
        <v>55</v>
      </c>
      <c r="B63" s="139" t="s">
        <v>257</v>
      </c>
      <c r="C63" s="136" t="s">
        <v>81</v>
      </c>
      <c r="D63" s="137">
        <v>2</v>
      </c>
      <c r="E63" s="112">
        <v>170</v>
      </c>
      <c r="F63" s="112">
        <f t="shared" ref="F63" si="9">D63*E63</f>
        <v>340</v>
      </c>
      <c r="G63" s="138"/>
      <c r="H63" s="102"/>
      <c r="I63" s="102"/>
      <c r="J63" s="115"/>
      <c r="K63" s="115"/>
    </row>
    <row r="64" spans="1:11" s="54" customFormat="1">
      <c r="A64" s="52">
        <v>56</v>
      </c>
      <c r="B64" s="139" t="s">
        <v>226</v>
      </c>
      <c r="C64" s="136" t="s">
        <v>81</v>
      </c>
      <c r="D64" s="137">
        <v>1</v>
      </c>
      <c r="E64" s="112">
        <v>170</v>
      </c>
      <c r="F64" s="112">
        <f t="shared" si="2"/>
        <v>170</v>
      </c>
      <c r="G64" s="138"/>
      <c r="H64" s="102"/>
      <c r="I64" s="102"/>
      <c r="J64" s="115"/>
      <c r="K64" s="115"/>
    </row>
    <row r="65" spans="1:12" s="54" customFormat="1">
      <c r="A65" s="52">
        <v>57</v>
      </c>
      <c r="B65" s="139" t="s">
        <v>217</v>
      </c>
      <c r="C65" s="136" t="s">
        <v>81</v>
      </c>
      <c r="D65" s="137">
        <v>2</v>
      </c>
      <c r="E65" s="112">
        <v>278.8</v>
      </c>
      <c r="F65" s="112">
        <f t="shared" si="2"/>
        <v>557.6</v>
      </c>
      <c r="G65" s="138"/>
      <c r="H65" s="102"/>
      <c r="I65" s="102"/>
      <c r="J65" s="115"/>
      <c r="K65" s="115"/>
    </row>
    <row r="66" spans="1:12" s="54" customFormat="1">
      <c r="A66" s="52">
        <v>58</v>
      </c>
      <c r="B66" s="139" t="s">
        <v>220</v>
      </c>
      <c r="C66" s="136" t="s">
        <v>81</v>
      </c>
      <c r="D66" s="137">
        <v>4</v>
      </c>
      <c r="E66" s="112">
        <v>278.8</v>
      </c>
      <c r="F66" s="112">
        <f t="shared" si="2"/>
        <v>1115.2</v>
      </c>
      <c r="G66" s="138"/>
      <c r="H66" s="102"/>
      <c r="I66" s="102"/>
      <c r="J66" s="115"/>
      <c r="K66" s="115"/>
    </row>
    <row r="67" spans="1:12" s="54" customFormat="1">
      <c r="A67" s="52">
        <v>59</v>
      </c>
      <c r="B67" s="139" t="s">
        <v>218</v>
      </c>
      <c r="C67" s="136" t="s">
        <v>81</v>
      </c>
      <c r="D67" s="137">
        <v>1</v>
      </c>
      <c r="E67" s="112">
        <v>127.5</v>
      </c>
      <c r="F67" s="112">
        <f t="shared" si="2"/>
        <v>127.5</v>
      </c>
      <c r="G67" s="138"/>
      <c r="H67" s="102"/>
      <c r="I67" s="102"/>
      <c r="J67" s="115"/>
      <c r="K67" s="115"/>
    </row>
    <row r="68" spans="1:12" s="54" customFormat="1">
      <c r="A68" s="52">
        <v>60</v>
      </c>
      <c r="B68" s="139" t="s">
        <v>258</v>
      </c>
      <c r="C68" s="136" t="s">
        <v>81</v>
      </c>
      <c r="D68" s="137">
        <v>1</v>
      </c>
      <c r="E68" s="112">
        <v>127.5</v>
      </c>
      <c r="F68" s="112">
        <f t="shared" ref="F68" si="10">D68*E68</f>
        <v>127.5</v>
      </c>
      <c r="G68" s="138"/>
      <c r="H68" s="102"/>
      <c r="I68" s="102"/>
      <c r="J68" s="115"/>
      <c r="K68" s="115"/>
    </row>
    <row r="69" spans="1:12" s="54" customFormat="1" ht="25.5">
      <c r="A69" s="52">
        <v>61</v>
      </c>
      <c r="B69" s="140" t="s">
        <v>219</v>
      </c>
      <c r="C69" s="136" t="s">
        <v>81</v>
      </c>
      <c r="D69" s="137">
        <v>2</v>
      </c>
      <c r="E69" s="112">
        <v>278.8</v>
      </c>
      <c r="F69" s="112">
        <f t="shared" si="2"/>
        <v>557.6</v>
      </c>
      <c r="G69" s="138"/>
      <c r="H69" s="102"/>
      <c r="I69" s="102"/>
      <c r="J69" s="115"/>
      <c r="K69" s="115"/>
    </row>
    <row r="70" spans="1:12" s="54" customFormat="1">
      <c r="A70" s="52">
        <v>62</v>
      </c>
      <c r="B70" s="116" t="s">
        <v>222</v>
      </c>
      <c r="C70" s="136" t="s">
        <v>109</v>
      </c>
      <c r="D70" s="137">
        <v>1</v>
      </c>
      <c r="E70" s="112">
        <v>85</v>
      </c>
      <c r="F70" s="112">
        <f t="shared" si="2"/>
        <v>85</v>
      </c>
      <c r="G70" s="138"/>
      <c r="H70" s="102"/>
      <c r="I70" s="102"/>
      <c r="J70" s="115"/>
      <c r="K70" s="115"/>
    </row>
    <row r="71" spans="1:12" s="54" customFormat="1">
      <c r="A71" s="52">
        <v>63</v>
      </c>
      <c r="B71" s="140" t="s">
        <v>243</v>
      </c>
      <c r="C71" s="136" t="s">
        <v>81</v>
      </c>
      <c r="D71" s="137">
        <v>1</v>
      </c>
      <c r="E71" s="112">
        <v>170</v>
      </c>
      <c r="F71" s="112">
        <f t="shared" si="2"/>
        <v>170</v>
      </c>
      <c r="G71" s="138"/>
      <c r="H71" s="102"/>
      <c r="I71" s="102"/>
      <c r="J71" s="115"/>
      <c r="K71" s="115"/>
    </row>
    <row r="72" spans="1:12" s="54" customFormat="1">
      <c r="A72" s="52">
        <v>64</v>
      </c>
      <c r="B72" s="140" t="s">
        <v>223</v>
      </c>
      <c r="C72" s="136" t="s">
        <v>81</v>
      </c>
      <c r="D72" s="137">
        <v>1</v>
      </c>
      <c r="E72" s="112">
        <v>278.8</v>
      </c>
      <c r="F72" s="112">
        <f t="shared" si="2"/>
        <v>278.8</v>
      </c>
      <c r="G72" s="138"/>
      <c r="H72" s="102"/>
      <c r="I72" s="102"/>
      <c r="J72" s="115"/>
      <c r="K72" s="115"/>
    </row>
    <row r="73" spans="1:12" s="54" customFormat="1">
      <c r="A73" s="52">
        <v>65</v>
      </c>
      <c r="B73" s="116" t="s">
        <v>221</v>
      </c>
      <c r="C73" s="136" t="s">
        <v>81</v>
      </c>
      <c r="D73" s="137">
        <v>1</v>
      </c>
      <c r="E73" s="112">
        <v>85</v>
      </c>
      <c r="F73" s="112">
        <f t="shared" si="2"/>
        <v>85</v>
      </c>
      <c r="G73" s="138"/>
      <c r="H73" s="102"/>
      <c r="I73" s="102"/>
      <c r="J73" s="115"/>
      <c r="K73" s="115"/>
    </row>
    <row r="74" spans="1:12" s="54" customFormat="1">
      <c r="A74" s="52">
        <v>66</v>
      </c>
      <c r="B74" s="28" t="s">
        <v>94</v>
      </c>
      <c r="C74" s="46"/>
      <c r="D74" s="36"/>
      <c r="E74" s="112"/>
      <c r="F74" s="36">
        <f>SUM(F58:F73)</f>
        <v>6631.7000000000007</v>
      </c>
      <c r="G74" s="28" t="s">
        <v>95</v>
      </c>
      <c r="H74" s="34"/>
      <c r="I74" s="35"/>
      <c r="J74" s="53"/>
      <c r="K74" s="64">
        <f>SUM(K61:K73)</f>
        <v>0</v>
      </c>
    </row>
    <row r="75" spans="1:12" s="54" customFormat="1" ht="15.75">
      <c r="A75" s="52">
        <v>67</v>
      </c>
      <c r="B75" s="30" t="s">
        <v>84</v>
      </c>
      <c r="C75" s="37"/>
      <c r="D75" s="39"/>
      <c r="E75" s="39"/>
      <c r="F75" s="39"/>
      <c r="G75" s="29"/>
      <c r="H75" s="37"/>
      <c r="I75" s="38"/>
      <c r="J75" s="38"/>
      <c r="K75" s="38"/>
    </row>
    <row r="76" spans="1:12" s="54" customFormat="1">
      <c r="A76" s="52">
        <v>68</v>
      </c>
      <c r="B76" s="116" t="s">
        <v>107</v>
      </c>
      <c r="C76" s="100" t="s">
        <v>89</v>
      </c>
      <c r="D76" s="107">
        <f>I76+I77</f>
        <v>230</v>
      </c>
      <c r="E76" s="112">
        <v>17.849999999999998</v>
      </c>
      <c r="F76" s="112">
        <f t="shared" si="2"/>
        <v>4105.4999999999991</v>
      </c>
      <c r="G76" s="109" t="s">
        <v>150</v>
      </c>
      <c r="H76" s="117" t="s">
        <v>89</v>
      </c>
      <c r="I76" s="156">
        <v>30</v>
      </c>
      <c r="J76" s="107">
        <v>28.33</v>
      </c>
      <c r="K76" s="101">
        <f t="shared" ref="K76:K79" si="11">J76*I76</f>
        <v>849.9</v>
      </c>
      <c r="L76" s="152"/>
    </row>
    <row r="77" spans="1:12" s="54" customFormat="1">
      <c r="A77" s="52">
        <v>69</v>
      </c>
      <c r="B77" s="121"/>
      <c r="C77" s="117"/>
      <c r="D77" s="112"/>
      <c r="E77" s="112"/>
      <c r="F77" s="112"/>
      <c r="G77" s="109" t="s">
        <v>247</v>
      </c>
      <c r="H77" s="117" t="s">
        <v>89</v>
      </c>
      <c r="I77" s="156">
        <v>200</v>
      </c>
      <c r="J77" s="107">
        <v>44.17</v>
      </c>
      <c r="K77" s="101">
        <f t="shared" si="11"/>
        <v>8834</v>
      </c>
      <c r="L77" s="152"/>
    </row>
    <row r="78" spans="1:12" s="54" customFormat="1">
      <c r="A78" s="52">
        <v>70</v>
      </c>
      <c r="B78" s="121"/>
      <c r="C78" s="117"/>
      <c r="D78" s="112"/>
      <c r="E78" s="112"/>
      <c r="F78" s="112"/>
      <c r="G78" s="122" t="s">
        <v>210</v>
      </c>
      <c r="H78" s="123" t="s">
        <v>81</v>
      </c>
      <c r="I78" s="156">
        <v>1</v>
      </c>
      <c r="J78" s="124">
        <v>17.5</v>
      </c>
      <c r="K78" s="101">
        <f t="shared" si="11"/>
        <v>17.5</v>
      </c>
      <c r="L78" s="152"/>
    </row>
    <row r="79" spans="1:12" s="54" customFormat="1">
      <c r="A79" s="52">
        <v>71</v>
      </c>
      <c r="B79" s="121"/>
      <c r="C79" s="117"/>
      <c r="D79" s="112"/>
      <c r="E79" s="112"/>
      <c r="F79" s="112"/>
      <c r="G79" s="120" t="s">
        <v>211</v>
      </c>
      <c r="H79" s="105" t="s">
        <v>90</v>
      </c>
      <c r="I79" s="156">
        <v>1</v>
      </c>
      <c r="J79" s="107">
        <v>137.5</v>
      </c>
      <c r="K79" s="101">
        <f t="shared" si="11"/>
        <v>137.5</v>
      </c>
      <c r="L79" s="152"/>
    </row>
    <row r="80" spans="1:12" s="54" customFormat="1" ht="25.5">
      <c r="A80" s="52">
        <v>72</v>
      </c>
      <c r="B80" s="121"/>
      <c r="C80" s="117"/>
      <c r="D80" s="112"/>
      <c r="E80" s="112"/>
      <c r="F80" s="112"/>
      <c r="G80" s="120" t="s">
        <v>100</v>
      </c>
      <c r="H80" s="105" t="s">
        <v>90</v>
      </c>
      <c r="I80" s="101">
        <v>1</v>
      </c>
      <c r="J80" s="107">
        <v>86.42</v>
      </c>
      <c r="K80" s="101">
        <f t="shared" ref="K80:K82" si="12">J80*I80</f>
        <v>86.42</v>
      </c>
    </row>
    <row r="81" spans="1:11" s="54" customFormat="1" ht="25.5">
      <c r="A81" s="52">
        <v>73</v>
      </c>
      <c r="B81" s="116" t="s">
        <v>101</v>
      </c>
      <c r="C81" s="117" t="s">
        <v>89</v>
      </c>
      <c r="D81" s="107">
        <v>100</v>
      </c>
      <c r="E81" s="112">
        <v>11.049999999999999</v>
      </c>
      <c r="F81" s="112">
        <f t="shared" ref="F81:F124" si="13">D81*E81</f>
        <v>1105</v>
      </c>
      <c r="G81" s="120" t="s">
        <v>242</v>
      </c>
      <c r="H81" s="117" t="s">
        <v>81</v>
      </c>
      <c r="I81" s="101">
        <v>2</v>
      </c>
      <c r="J81" s="107">
        <v>356.67</v>
      </c>
      <c r="K81" s="101">
        <f t="shared" si="12"/>
        <v>713.34</v>
      </c>
    </row>
    <row r="82" spans="1:11" s="54" customFormat="1">
      <c r="A82" s="52">
        <v>74</v>
      </c>
      <c r="B82" s="116"/>
      <c r="C82" s="117"/>
      <c r="D82" s="107"/>
      <c r="E82" s="112"/>
      <c r="F82" s="112"/>
      <c r="G82" s="120" t="s">
        <v>211</v>
      </c>
      <c r="H82" s="105" t="s">
        <v>90</v>
      </c>
      <c r="I82" s="156">
        <v>1</v>
      </c>
      <c r="J82" s="107">
        <v>137.5</v>
      </c>
      <c r="K82" s="101">
        <f t="shared" si="12"/>
        <v>137.5</v>
      </c>
    </row>
    <row r="83" spans="1:11" s="54" customFormat="1" ht="25.5">
      <c r="A83" s="52">
        <v>75</v>
      </c>
      <c r="B83" s="116"/>
      <c r="C83" s="117"/>
      <c r="D83" s="107"/>
      <c r="E83" s="112"/>
      <c r="F83" s="112"/>
      <c r="G83" s="120" t="s">
        <v>100</v>
      </c>
      <c r="H83" s="105" t="s">
        <v>90</v>
      </c>
      <c r="I83" s="101">
        <v>1</v>
      </c>
      <c r="J83" s="107">
        <v>86.42</v>
      </c>
      <c r="K83" s="101">
        <f t="shared" ref="K83:K84" si="14">J83*I83</f>
        <v>86.42</v>
      </c>
    </row>
    <row r="84" spans="1:11" s="54" customFormat="1">
      <c r="A84" s="52">
        <v>76</v>
      </c>
      <c r="B84" s="125" t="s">
        <v>260</v>
      </c>
      <c r="C84" s="126" t="s">
        <v>81</v>
      </c>
      <c r="D84" s="83">
        <v>8</v>
      </c>
      <c r="E84" s="112">
        <v>42.5</v>
      </c>
      <c r="F84" s="112">
        <f t="shared" si="13"/>
        <v>340</v>
      </c>
      <c r="G84" s="120" t="s">
        <v>249</v>
      </c>
      <c r="H84" s="130" t="s">
        <v>82</v>
      </c>
      <c r="I84" s="130">
        <f>D84*0.1*1</f>
        <v>0.8</v>
      </c>
      <c r="J84" s="130">
        <v>9</v>
      </c>
      <c r="K84" s="101">
        <f t="shared" si="14"/>
        <v>7.2</v>
      </c>
    </row>
    <row r="85" spans="1:11" s="54" customFormat="1">
      <c r="A85" s="52">
        <v>77</v>
      </c>
      <c r="B85" s="116" t="s">
        <v>169</v>
      </c>
      <c r="C85" s="100" t="s">
        <v>89</v>
      </c>
      <c r="D85" s="107">
        <v>15</v>
      </c>
      <c r="E85" s="112">
        <v>14.45</v>
      </c>
      <c r="F85" s="112">
        <f t="shared" si="13"/>
        <v>216.75</v>
      </c>
      <c r="G85" s="116" t="s">
        <v>170</v>
      </c>
      <c r="H85" s="117" t="s">
        <v>89</v>
      </c>
      <c r="I85" s="101">
        <f>D85</f>
        <v>15</v>
      </c>
      <c r="J85" s="107">
        <v>10.83</v>
      </c>
      <c r="K85" s="101">
        <f>J85*I85</f>
        <v>162.44999999999999</v>
      </c>
    </row>
    <row r="86" spans="1:11" s="54" customFormat="1" ht="25.5">
      <c r="A86" s="52">
        <v>78</v>
      </c>
      <c r="B86" s="125" t="s">
        <v>172</v>
      </c>
      <c r="C86" s="126" t="s">
        <v>81</v>
      </c>
      <c r="D86" s="83">
        <v>2</v>
      </c>
      <c r="E86" s="112">
        <v>85</v>
      </c>
      <c r="F86" s="112">
        <f t="shared" si="13"/>
        <v>170</v>
      </c>
      <c r="G86" s="127" t="s">
        <v>173</v>
      </c>
      <c r="H86" s="117" t="s">
        <v>81</v>
      </c>
      <c r="I86" s="124">
        <f>D86</f>
        <v>2</v>
      </c>
      <c r="J86" s="112" t="s">
        <v>112</v>
      </c>
      <c r="K86" s="101"/>
    </row>
    <row r="87" spans="1:11" s="54" customFormat="1" ht="25.5">
      <c r="A87" s="52">
        <v>79</v>
      </c>
      <c r="B87" s="125" t="s">
        <v>174</v>
      </c>
      <c r="C87" s="126" t="s">
        <v>81</v>
      </c>
      <c r="D87" s="83">
        <v>1</v>
      </c>
      <c r="E87" s="112">
        <v>85</v>
      </c>
      <c r="F87" s="112">
        <f t="shared" si="13"/>
        <v>85</v>
      </c>
      <c r="G87" s="127" t="s">
        <v>175</v>
      </c>
      <c r="H87" s="117" t="s">
        <v>81</v>
      </c>
      <c r="I87" s="124">
        <v>1</v>
      </c>
      <c r="J87" s="112" t="s">
        <v>112</v>
      </c>
      <c r="K87" s="101"/>
    </row>
    <row r="88" spans="1:11" s="54" customFormat="1" ht="25.5">
      <c r="A88" s="52">
        <v>80</v>
      </c>
      <c r="B88" s="116" t="s">
        <v>263</v>
      </c>
      <c r="C88" s="117" t="s">
        <v>81</v>
      </c>
      <c r="D88" s="107">
        <v>1</v>
      </c>
      <c r="E88" s="112">
        <v>765</v>
      </c>
      <c r="F88" s="112">
        <f t="shared" si="13"/>
        <v>765</v>
      </c>
      <c r="G88" s="116" t="s">
        <v>245</v>
      </c>
      <c r="H88" s="117" t="s">
        <v>81</v>
      </c>
      <c r="I88" s="112">
        <v>1</v>
      </c>
      <c r="J88" s="112" t="s">
        <v>112</v>
      </c>
      <c r="K88" s="111"/>
    </row>
    <row r="89" spans="1:11" s="54" customFormat="1" ht="25.5">
      <c r="A89" s="52">
        <v>81</v>
      </c>
      <c r="B89" s="116" t="s">
        <v>264</v>
      </c>
      <c r="C89" s="117" t="s">
        <v>81</v>
      </c>
      <c r="D89" s="107">
        <v>1</v>
      </c>
      <c r="E89" s="112">
        <v>500</v>
      </c>
      <c r="F89" s="112">
        <f t="shared" si="13"/>
        <v>500</v>
      </c>
      <c r="G89" s="116" t="s">
        <v>224</v>
      </c>
      <c r="H89" s="117" t="s">
        <v>81</v>
      </c>
      <c r="I89" s="112">
        <v>4</v>
      </c>
      <c r="J89" s="112" t="s">
        <v>112</v>
      </c>
      <c r="K89" s="111">
        <v>0</v>
      </c>
    </row>
    <row r="90" spans="1:11" s="54" customFormat="1" ht="25.5">
      <c r="A90" s="52">
        <v>82</v>
      </c>
      <c r="B90" s="116"/>
      <c r="C90" s="117"/>
      <c r="D90" s="107"/>
      <c r="E90" s="112"/>
      <c r="F90" s="112"/>
      <c r="G90" s="116" t="s">
        <v>224</v>
      </c>
      <c r="H90" s="117" t="s">
        <v>81</v>
      </c>
      <c r="I90" s="112">
        <v>6</v>
      </c>
      <c r="J90" s="112" t="s">
        <v>112</v>
      </c>
      <c r="K90" s="111">
        <v>0</v>
      </c>
    </row>
    <row r="91" spans="1:11" s="54" customFormat="1">
      <c r="A91" s="52">
        <v>83</v>
      </c>
      <c r="B91" s="116"/>
      <c r="C91" s="117"/>
      <c r="D91" s="107"/>
      <c r="E91" s="112"/>
      <c r="F91" s="112"/>
      <c r="G91" s="151" t="s">
        <v>171</v>
      </c>
      <c r="H91" s="117" t="s">
        <v>81</v>
      </c>
      <c r="I91" s="112">
        <v>2</v>
      </c>
      <c r="J91" s="115">
        <v>38.58</v>
      </c>
      <c r="K91" s="111">
        <f t="shared" ref="K91" si="15">J91*I91</f>
        <v>77.16</v>
      </c>
    </row>
    <row r="92" spans="1:11" s="54" customFormat="1" ht="38.25">
      <c r="A92" s="52">
        <v>84</v>
      </c>
      <c r="B92" s="116" t="s">
        <v>102</v>
      </c>
      <c r="C92" s="100" t="s">
        <v>81</v>
      </c>
      <c r="D92" s="107">
        <v>11</v>
      </c>
      <c r="E92" s="112">
        <v>106.25</v>
      </c>
      <c r="F92" s="112">
        <f t="shared" si="13"/>
        <v>1168.75</v>
      </c>
      <c r="G92" s="120" t="s">
        <v>139</v>
      </c>
      <c r="H92" s="105" t="s">
        <v>81</v>
      </c>
      <c r="I92" s="101">
        <v>9</v>
      </c>
      <c r="J92" s="112" t="s">
        <v>112</v>
      </c>
      <c r="K92" s="111">
        <v>0</v>
      </c>
    </row>
    <row r="93" spans="1:11" s="54" customFormat="1">
      <c r="A93" s="52">
        <v>85</v>
      </c>
      <c r="B93" s="109" t="s">
        <v>103</v>
      </c>
      <c r="C93" s="100" t="s">
        <v>81</v>
      </c>
      <c r="D93" s="107">
        <v>2</v>
      </c>
      <c r="E93" s="112">
        <v>107.1</v>
      </c>
      <c r="F93" s="112">
        <f t="shared" si="13"/>
        <v>214.2</v>
      </c>
      <c r="G93" s="127"/>
      <c r="H93" s="123"/>
      <c r="I93" s="124"/>
      <c r="J93" s="115"/>
      <c r="K93" s="115"/>
    </row>
    <row r="94" spans="1:11" s="54" customFormat="1">
      <c r="A94" s="52">
        <v>86</v>
      </c>
      <c r="B94" s="116" t="s">
        <v>104</v>
      </c>
      <c r="C94" s="100" t="s">
        <v>81</v>
      </c>
      <c r="D94" s="107">
        <v>1</v>
      </c>
      <c r="E94" s="112">
        <v>113.05</v>
      </c>
      <c r="F94" s="112">
        <f t="shared" si="13"/>
        <v>113.05</v>
      </c>
      <c r="G94" s="121" t="s">
        <v>248</v>
      </c>
      <c r="H94" s="131" t="s">
        <v>81</v>
      </c>
      <c r="I94" s="112">
        <v>1</v>
      </c>
      <c r="J94" s="112">
        <v>416.67</v>
      </c>
      <c r="K94" s="115">
        <v>0</v>
      </c>
    </row>
    <row r="95" spans="1:11" s="54" customFormat="1">
      <c r="A95" s="52">
        <v>87</v>
      </c>
      <c r="B95" s="116" t="s">
        <v>105</v>
      </c>
      <c r="C95" s="100" t="s">
        <v>81</v>
      </c>
      <c r="D95" s="107">
        <v>10</v>
      </c>
      <c r="E95" s="112">
        <v>85</v>
      </c>
      <c r="F95" s="112">
        <f t="shared" si="13"/>
        <v>850</v>
      </c>
      <c r="G95" s="121" t="s">
        <v>168</v>
      </c>
      <c r="H95" s="131" t="s">
        <v>81</v>
      </c>
      <c r="I95" s="101">
        <f>D95</f>
        <v>10</v>
      </c>
      <c r="J95" s="112">
        <v>19.170000000000002</v>
      </c>
      <c r="K95" s="124">
        <f>J95*I95</f>
        <v>191.70000000000002</v>
      </c>
    </row>
    <row r="96" spans="1:11" s="54" customFormat="1" ht="25.5">
      <c r="A96" s="52">
        <v>88</v>
      </c>
      <c r="B96" s="116" t="s">
        <v>106</v>
      </c>
      <c r="C96" s="100" t="s">
        <v>81</v>
      </c>
      <c r="D96" s="107">
        <v>34</v>
      </c>
      <c r="E96" s="112">
        <v>68</v>
      </c>
      <c r="F96" s="112">
        <f t="shared" si="13"/>
        <v>2312</v>
      </c>
      <c r="G96" s="132" t="s">
        <v>212</v>
      </c>
      <c r="H96" s="117" t="s">
        <v>81</v>
      </c>
      <c r="I96" s="112">
        <v>34</v>
      </c>
      <c r="J96" s="112">
        <v>84.83</v>
      </c>
      <c r="K96" s="124">
        <f t="shared" ref="K96:K98" si="16">J96*I96</f>
        <v>2884.22</v>
      </c>
    </row>
    <row r="97" spans="1:13" s="54" customFormat="1">
      <c r="A97" s="52">
        <v>89</v>
      </c>
      <c r="B97" s="116"/>
      <c r="C97" s="100"/>
      <c r="D97" s="107"/>
      <c r="E97" s="112"/>
      <c r="F97" s="112"/>
      <c r="G97" s="151" t="s">
        <v>165</v>
      </c>
      <c r="H97" s="117" t="s">
        <v>81</v>
      </c>
      <c r="I97" s="112">
        <f>D96</f>
        <v>34</v>
      </c>
      <c r="J97" s="112">
        <v>4.17</v>
      </c>
      <c r="K97" s="124">
        <f t="shared" si="16"/>
        <v>141.78</v>
      </c>
    </row>
    <row r="98" spans="1:13" s="54" customFormat="1">
      <c r="A98" s="52">
        <v>90</v>
      </c>
      <c r="B98" s="109"/>
      <c r="C98" s="100"/>
      <c r="D98" s="107"/>
      <c r="E98" s="112"/>
      <c r="F98" s="112"/>
      <c r="G98" s="133" t="s">
        <v>108</v>
      </c>
      <c r="H98" s="117" t="s">
        <v>81</v>
      </c>
      <c r="I98" s="112">
        <v>13</v>
      </c>
      <c r="J98" s="115">
        <v>41.33</v>
      </c>
      <c r="K98" s="124">
        <f t="shared" si="16"/>
        <v>537.29</v>
      </c>
    </row>
    <row r="99" spans="1:13" s="54" customFormat="1" ht="26.25">
      <c r="A99" s="52">
        <v>91</v>
      </c>
      <c r="B99" s="116" t="s">
        <v>113</v>
      </c>
      <c r="C99" s="100" t="s">
        <v>81</v>
      </c>
      <c r="D99" s="107">
        <v>1</v>
      </c>
      <c r="E99" s="112">
        <v>68</v>
      </c>
      <c r="F99" s="112">
        <f t="shared" si="13"/>
        <v>68</v>
      </c>
      <c r="G99" s="134" t="s">
        <v>239</v>
      </c>
      <c r="H99" s="117" t="s">
        <v>81</v>
      </c>
      <c r="I99" s="112">
        <f>D99</f>
        <v>1</v>
      </c>
      <c r="J99" s="112">
        <v>71.75</v>
      </c>
      <c r="K99" s="124">
        <f>J99*I99</f>
        <v>71.75</v>
      </c>
    </row>
    <row r="100" spans="1:13" s="54" customFormat="1">
      <c r="A100" s="52">
        <v>92</v>
      </c>
      <c r="B100" s="109"/>
      <c r="C100" s="100"/>
      <c r="D100" s="107"/>
      <c r="E100" s="112"/>
      <c r="F100" s="112"/>
      <c r="G100" s="135" t="s">
        <v>165</v>
      </c>
      <c r="H100" s="117" t="s">
        <v>81</v>
      </c>
      <c r="I100" s="112">
        <f>D99</f>
        <v>1</v>
      </c>
      <c r="J100" s="112">
        <v>4.17</v>
      </c>
      <c r="K100" s="124">
        <f>J100*I100</f>
        <v>4.17</v>
      </c>
      <c r="L100" s="152"/>
      <c r="M100" s="152"/>
    </row>
    <row r="101" spans="1:13" s="62" customFormat="1" ht="29.45" customHeight="1">
      <c r="A101" s="52">
        <v>93</v>
      </c>
      <c r="B101" s="133" t="s">
        <v>241</v>
      </c>
      <c r="C101" s="102" t="s">
        <v>81</v>
      </c>
      <c r="D101" s="102">
        <v>86</v>
      </c>
      <c r="E101" s="112">
        <v>111.35</v>
      </c>
      <c r="F101" s="112">
        <f t="shared" si="13"/>
        <v>9576.1</v>
      </c>
      <c r="G101" s="135" t="s">
        <v>240</v>
      </c>
      <c r="H101" s="123" t="s">
        <v>90</v>
      </c>
      <c r="I101" s="124">
        <f>D101</f>
        <v>86</v>
      </c>
      <c r="J101" s="169">
        <v>400</v>
      </c>
      <c r="K101" s="101">
        <f t="shared" ref="K101" si="17">J101*I101</f>
        <v>34400</v>
      </c>
      <c r="L101" s="152"/>
      <c r="M101" s="152"/>
    </row>
    <row r="102" spans="1:13" ht="26.25">
      <c r="A102" s="52">
        <v>94</v>
      </c>
      <c r="B102" s="109" t="s">
        <v>111</v>
      </c>
      <c r="C102" s="100" t="s">
        <v>109</v>
      </c>
      <c r="D102" s="107">
        <v>1</v>
      </c>
      <c r="E102" s="112">
        <v>1275</v>
      </c>
      <c r="F102" s="112">
        <f t="shared" si="13"/>
        <v>1275</v>
      </c>
      <c r="G102" s="134"/>
      <c r="H102" s="117"/>
      <c r="I102" s="112"/>
      <c r="J102" s="115"/>
      <c r="K102" s="115"/>
    </row>
    <row r="103" spans="1:13" s="60" customFormat="1" ht="12.75">
      <c r="A103" s="52">
        <v>95</v>
      </c>
      <c r="B103" s="109" t="s">
        <v>110</v>
      </c>
      <c r="C103" s="100" t="s">
        <v>81</v>
      </c>
      <c r="D103" s="107">
        <v>1</v>
      </c>
      <c r="E103" s="112">
        <v>2550</v>
      </c>
      <c r="F103" s="112">
        <f t="shared" si="13"/>
        <v>2550</v>
      </c>
      <c r="G103" s="134"/>
      <c r="H103" s="117"/>
      <c r="I103" s="112"/>
      <c r="J103" s="115"/>
      <c r="K103" s="115"/>
    </row>
    <row r="104" spans="1:13" s="60" customFormat="1" ht="47.25">
      <c r="A104" s="52">
        <v>96</v>
      </c>
      <c r="B104" s="30" t="s">
        <v>96</v>
      </c>
      <c r="C104" s="30"/>
      <c r="D104" s="30"/>
      <c r="E104" s="30"/>
      <c r="F104" s="166">
        <f>SUM(F76:F103)</f>
        <v>25414.35</v>
      </c>
      <c r="G104" s="30" t="s">
        <v>97</v>
      </c>
      <c r="H104" s="30"/>
      <c r="I104" s="30"/>
      <c r="J104" s="30"/>
      <c r="K104" s="166">
        <f>SUM(K76:K103)</f>
        <v>49340.3</v>
      </c>
    </row>
    <row r="105" spans="1:13" s="54" customFormat="1" ht="15.75">
      <c r="A105" s="52">
        <v>97</v>
      </c>
      <c r="B105" s="30" t="s">
        <v>85</v>
      </c>
      <c r="C105" s="31"/>
      <c r="D105" s="44"/>
      <c r="E105" s="30"/>
      <c r="F105" s="30"/>
      <c r="G105" s="22"/>
      <c r="H105" s="31"/>
      <c r="I105" s="43"/>
      <c r="J105" s="43"/>
      <c r="K105" s="43"/>
    </row>
    <row r="106" spans="1:13" s="54" customFormat="1" ht="25.5">
      <c r="A106" s="52">
        <v>98</v>
      </c>
      <c r="B106" s="113" t="s">
        <v>117</v>
      </c>
      <c r="C106" s="114" t="s">
        <v>81</v>
      </c>
      <c r="D106" s="107">
        <v>1</v>
      </c>
      <c r="E106" s="112">
        <v>204</v>
      </c>
      <c r="F106" s="112">
        <f t="shared" si="13"/>
        <v>204</v>
      </c>
      <c r="G106" s="120" t="s">
        <v>127</v>
      </c>
      <c r="H106" s="105" t="s">
        <v>81</v>
      </c>
      <c r="I106" s="107">
        <v>1</v>
      </c>
      <c r="J106" s="107" t="s">
        <v>115</v>
      </c>
      <c r="K106" s="115">
        <v>0</v>
      </c>
    </row>
    <row r="107" spans="1:13" s="54" customFormat="1" ht="25.5">
      <c r="A107" s="52">
        <v>99</v>
      </c>
      <c r="B107" s="113"/>
      <c r="C107" s="114"/>
      <c r="D107" s="107"/>
      <c r="E107" s="112"/>
      <c r="F107" s="112"/>
      <c r="G107" s="120" t="s">
        <v>126</v>
      </c>
      <c r="H107" s="105" t="s">
        <v>81</v>
      </c>
      <c r="I107" s="107">
        <v>1</v>
      </c>
      <c r="J107" s="107" t="s">
        <v>115</v>
      </c>
      <c r="K107" s="115">
        <v>0</v>
      </c>
    </row>
    <row r="108" spans="1:13" s="54" customFormat="1" ht="25.5">
      <c r="A108" s="52">
        <v>100</v>
      </c>
      <c r="B108" s="113" t="s">
        <v>118</v>
      </c>
      <c r="C108" s="114" t="s">
        <v>81</v>
      </c>
      <c r="D108" s="107">
        <v>19</v>
      </c>
      <c r="E108" s="112">
        <v>42.5</v>
      </c>
      <c r="F108" s="112">
        <f t="shared" si="13"/>
        <v>807.5</v>
      </c>
      <c r="G108" s="120" t="s">
        <v>125</v>
      </c>
      <c r="H108" s="105" t="s">
        <v>81</v>
      </c>
      <c r="I108" s="107">
        <v>10</v>
      </c>
      <c r="J108" s="107" t="s">
        <v>115</v>
      </c>
      <c r="K108" s="115">
        <v>0</v>
      </c>
    </row>
    <row r="109" spans="1:13" s="54" customFormat="1" ht="25.5">
      <c r="A109" s="52">
        <v>101</v>
      </c>
      <c r="B109" s="113"/>
      <c r="C109" s="114"/>
      <c r="D109" s="107"/>
      <c r="E109" s="112"/>
      <c r="F109" s="112"/>
      <c r="G109" s="120" t="s">
        <v>124</v>
      </c>
      <c r="H109" s="105" t="s">
        <v>81</v>
      </c>
      <c r="I109" s="107">
        <v>9</v>
      </c>
      <c r="J109" s="107" t="s">
        <v>115</v>
      </c>
      <c r="K109" s="115">
        <v>0</v>
      </c>
    </row>
    <row r="110" spans="1:13" s="61" customFormat="1" ht="25.5">
      <c r="A110" s="52">
        <v>102</v>
      </c>
      <c r="B110" s="113" t="s">
        <v>119</v>
      </c>
      <c r="C110" s="114" t="s">
        <v>81</v>
      </c>
      <c r="D110" s="107">
        <v>1</v>
      </c>
      <c r="E110" s="112">
        <v>51</v>
      </c>
      <c r="F110" s="112">
        <f t="shared" si="13"/>
        <v>51</v>
      </c>
      <c r="G110" s="120" t="s">
        <v>128</v>
      </c>
      <c r="H110" s="105" t="s">
        <v>81</v>
      </c>
      <c r="I110" s="107">
        <v>1</v>
      </c>
      <c r="J110" s="107" t="s">
        <v>115</v>
      </c>
      <c r="K110" s="115">
        <v>0</v>
      </c>
    </row>
    <row r="111" spans="1:13" s="61" customFormat="1" ht="25.5">
      <c r="A111" s="52">
        <v>103</v>
      </c>
      <c r="B111" s="113" t="s">
        <v>120</v>
      </c>
      <c r="C111" s="114" t="s">
        <v>89</v>
      </c>
      <c r="D111" s="107">
        <v>80</v>
      </c>
      <c r="E111" s="112">
        <v>15.299999999999999</v>
      </c>
      <c r="F111" s="112">
        <f t="shared" si="13"/>
        <v>1224</v>
      </c>
      <c r="G111" s="120" t="s">
        <v>134</v>
      </c>
      <c r="H111" s="105" t="s">
        <v>89</v>
      </c>
      <c r="I111" s="101">
        <f>D111</f>
        <v>80</v>
      </c>
      <c r="J111" s="107">
        <v>19.170000000000002</v>
      </c>
      <c r="K111" s="101">
        <f>J111*I111</f>
        <v>1533.6000000000001</v>
      </c>
    </row>
    <row r="112" spans="1:13">
      <c r="A112" s="52">
        <v>104</v>
      </c>
      <c r="B112" s="113" t="s">
        <v>121</v>
      </c>
      <c r="C112" s="114" t="s">
        <v>81</v>
      </c>
      <c r="D112" s="107">
        <v>19</v>
      </c>
      <c r="E112" s="112">
        <v>20.399999999999999</v>
      </c>
      <c r="F112" s="112">
        <f t="shared" si="13"/>
        <v>387.59999999999997</v>
      </c>
      <c r="G112" s="120" t="s">
        <v>123</v>
      </c>
      <c r="H112" s="105" t="s">
        <v>81</v>
      </c>
      <c r="I112" s="101">
        <f>D112</f>
        <v>19</v>
      </c>
      <c r="J112" s="107">
        <v>2.87</v>
      </c>
      <c r="K112" s="101">
        <f t="shared" ref="K112:K114" si="18">J112*I112</f>
        <v>54.53</v>
      </c>
    </row>
    <row r="113" spans="1:13" ht="25.5">
      <c r="A113" s="52">
        <v>105</v>
      </c>
      <c r="B113" s="157" t="s">
        <v>122</v>
      </c>
      <c r="C113" s="158" t="s">
        <v>81</v>
      </c>
      <c r="D113" s="124">
        <v>4</v>
      </c>
      <c r="E113" s="112">
        <v>52.699999999999996</v>
      </c>
      <c r="F113" s="112">
        <f t="shared" si="13"/>
        <v>210.79999999999998</v>
      </c>
      <c r="G113" s="160" t="s">
        <v>135</v>
      </c>
      <c r="H113" s="161" t="s">
        <v>81</v>
      </c>
      <c r="I113" s="159">
        <f>D113</f>
        <v>4</v>
      </c>
      <c r="J113" s="107">
        <v>283.67</v>
      </c>
      <c r="K113" s="101">
        <f t="shared" si="18"/>
        <v>1134.68</v>
      </c>
    </row>
    <row r="114" spans="1:13" s="54" customFormat="1" ht="25.5">
      <c r="A114" s="52">
        <v>106</v>
      </c>
      <c r="B114" s="157"/>
      <c r="C114" s="158"/>
      <c r="D114" s="124"/>
      <c r="E114" s="112"/>
      <c r="F114" s="112"/>
      <c r="G114" s="160" t="s">
        <v>151</v>
      </c>
      <c r="H114" s="161" t="s">
        <v>81</v>
      </c>
      <c r="I114" s="159">
        <f>D113</f>
        <v>4</v>
      </c>
      <c r="J114" s="107">
        <v>87.5</v>
      </c>
      <c r="K114" s="101">
        <f t="shared" si="18"/>
        <v>350</v>
      </c>
    </row>
    <row r="115" spans="1:13" s="54" customFormat="1" ht="29.25">
      <c r="A115" s="52">
        <v>107</v>
      </c>
      <c r="B115" s="27" t="s">
        <v>98</v>
      </c>
      <c r="C115" s="47"/>
      <c r="D115" s="42"/>
      <c r="E115" s="112"/>
      <c r="F115" s="42">
        <f>SUM(F106:F114)</f>
        <v>2884.9</v>
      </c>
      <c r="G115" s="84" t="s">
        <v>99</v>
      </c>
      <c r="H115" s="40"/>
      <c r="I115" s="41"/>
      <c r="J115" s="53"/>
      <c r="K115" s="64">
        <f>SUM(K106:K114)</f>
        <v>3072.8100000000004</v>
      </c>
    </row>
    <row r="116" spans="1:13" s="54" customFormat="1" ht="15.75">
      <c r="A116" s="52">
        <v>108</v>
      </c>
      <c r="B116" s="30" t="s">
        <v>86</v>
      </c>
      <c r="C116" s="31"/>
      <c r="D116" s="44"/>
      <c r="E116" s="44"/>
      <c r="F116" s="44"/>
      <c r="G116" s="25"/>
      <c r="H116" s="45"/>
      <c r="I116" s="43"/>
      <c r="J116" s="43"/>
      <c r="K116" s="43"/>
    </row>
    <row r="117" spans="1:13" s="54" customFormat="1">
      <c r="A117" s="52">
        <v>109</v>
      </c>
      <c r="B117" s="99" t="s">
        <v>129</v>
      </c>
      <c r="C117" s="100" t="s">
        <v>88</v>
      </c>
      <c r="D117" s="162">
        <v>65.58</v>
      </c>
      <c r="E117" s="112">
        <v>37.4</v>
      </c>
      <c r="F117" s="112">
        <f t="shared" si="13"/>
        <v>2452.692</v>
      </c>
      <c r="G117" s="104"/>
      <c r="H117" s="105"/>
      <c r="I117" s="101"/>
      <c r="J117" s="101"/>
      <c r="K117" s="101"/>
    </row>
    <row r="118" spans="1:13" s="54" customFormat="1">
      <c r="A118" s="52">
        <v>110</v>
      </c>
      <c r="B118" s="99" t="s">
        <v>259</v>
      </c>
      <c r="C118" s="100" t="s">
        <v>87</v>
      </c>
      <c r="D118" s="162">
        <v>14.5</v>
      </c>
      <c r="E118" s="112">
        <v>34</v>
      </c>
      <c r="F118" s="112">
        <f t="shared" si="13"/>
        <v>493</v>
      </c>
      <c r="G118" s="104"/>
      <c r="H118" s="105"/>
      <c r="I118" s="101"/>
      <c r="J118" s="101"/>
      <c r="K118" s="101"/>
    </row>
    <row r="119" spans="1:13" s="54" customFormat="1">
      <c r="A119" s="52">
        <v>111</v>
      </c>
      <c r="B119" s="235" t="s">
        <v>267</v>
      </c>
      <c r="C119" s="236" t="s">
        <v>88</v>
      </c>
      <c r="D119" s="162">
        <v>14.5</v>
      </c>
      <c r="E119" s="83">
        <v>22.099999999999998</v>
      </c>
      <c r="F119" s="83">
        <f t="shared" si="13"/>
        <v>320.45</v>
      </c>
      <c r="G119" s="237" t="s">
        <v>268</v>
      </c>
      <c r="H119" s="105" t="s">
        <v>187</v>
      </c>
      <c r="I119" s="108">
        <v>24</v>
      </c>
      <c r="J119" s="101">
        <v>11</v>
      </c>
      <c r="K119" s="101">
        <f>J119*I119</f>
        <v>264</v>
      </c>
    </row>
    <row r="120" spans="1:13" s="54" customFormat="1">
      <c r="A120" s="52">
        <v>112</v>
      </c>
      <c r="B120" s="99" t="s">
        <v>130</v>
      </c>
      <c r="C120" s="100" t="s">
        <v>132</v>
      </c>
      <c r="D120" s="162">
        <v>3</v>
      </c>
      <c r="E120" s="112">
        <v>246.5</v>
      </c>
      <c r="F120" s="112">
        <f t="shared" si="13"/>
        <v>739.5</v>
      </c>
      <c r="G120" s="104" t="s">
        <v>161</v>
      </c>
      <c r="H120" s="105" t="s">
        <v>81</v>
      </c>
      <c r="I120" s="101">
        <v>80</v>
      </c>
      <c r="J120" s="101">
        <v>5.9</v>
      </c>
      <c r="K120" s="101">
        <f>J120*I120</f>
        <v>472</v>
      </c>
    </row>
    <row r="121" spans="1:13" s="54" customFormat="1">
      <c r="A121" s="52">
        <v>113</v>
      </c>
      <c r="B121" s="106" t="s">
        <v>133</v>
      </c>
      <c r="C121" s="100" t="s">
        <v>131</v>
      </c>
      <c r="D121" s="107">
        <v>1</v>
      </c>
      <c r="E121" s="112">
        <v>1133.8999999999999</v>
      </c>
      <c r="F121" s="112">
        <f t="shared" si="13"/>
        <v>1133.8999999999999</v>
      </c>
      <c r="G121" s="104"/>
      <c r="H121" s="105"/>
      <c r="I121" s="108"/>
      <c r="J121" s="101"/>
      <c r="K121" s="101"/>
    </row>
    <row r="122" spans="1:13" s="54" customFormat="1">
      <c r="A122" s="52">
        <v>114</v>
      </c>
      <c r="B122" s="106" t="s">
        <v>186</v>
      </c>
      <c r="C122" s="100"/>
      <c r="D122" s="107"/>
      <c r="E122" s="112"/>
      <c r="F122" s="112"/>
      <c r="G122" s="104"/>
      <c r="H122" s="105"/>
      <c r="I122" s="108"/>
      <c r="J122" s="101"/>
      <c r="K122" s="101"/>
    </row>
    <row r="123" spans="1:13" s="54" customFormat="1">
      <c r="A123" s="52">
        <v>115</v>
      </c>
      <c r="B123" s="106" t="s">
        <v>162</v>
      </c>
      <c r="C123" s="100" t="s">
        <v>81</v>
      </c>
      <c r="D123" s="107">
        <v>1</v>
      </c>
      <c r="E123" s="112">
        <v>637.5</v>
      </c>
      <c r="F123" s="112">
        <f t="shared" si="13"/>
        <v>637.5</v>
      </c>
      <c r="G123" s="104"/>
      <c r="H123" s="105"/>
      <c r="I123" s="108"/>
      <c r="J123" s="101"/>
      <c r="K123" s="101"/>
    </row>
    <row r="124" spans="1:13" s="54" customFormat="1">
      <c r="A124" s="52">
        <v>116</v>
      </c>
      <c r="B124" s="109" t="s">
        <v>156</v>
      </c>
      <c r="C124" s="110" t="s">
        <v>143</v>
      </c>
      <c r="D124" s="111">
        <v>460</v>
      </c>
      <c r="E124" s="112">
        <v>10.625</v>
      </c>
      <c r="F124" s="112">
        <f t="shared" si="13"/>
        <v>4887.5</v>
      </c>
      <c r="G124" s="104"/>
      <c r="H124" s="105"/>
      <c r="I124" s="108"/>
      <c r="J124" s="101"/>
      <c r="K124" s="101"/>
    </row>
    <row r="125" spans="1:13" ht="29.25">
      <c r="A125" s="52"/>
      <c r="B125" s="27" t="s">
        <v>144</v>
      </c>
      <c r="C125" s="47"/>
      <c r="D125" s="150"/>
      <c r="E125" s="150"/>
      <c r="F125" s="42">
        <f>SUM(F117:F124)</f>
        <v>10664.541999999999</v>
      </c>
      <c r="G125" s="95" t="s">
        <v>157</v>
      </c>
      <c r="H125" s="40"/>
      <c r="I125" s="41"/>
      <c r="J125" s="57"/>
      <c r="K125" s="65">
        <f>SUM(K117:K124)</f>
        <v>736</v>
      </c>
    </row>
    <row r="126" spans="1:13">
      <c r="A126" s="52"/>
      <c r="B126" s="66"/>
      <c r="C126" s="67"/>
      <c r="D126" s="68"/>
      <c r="E126" s="68"/>
      <c r="F126" s="69"/>
      <c r="G126" s="70" t="s">
        <v>152</v>
      </c>
      <c r="H126" s="71"/>
      <c r="I126" s="72"/>
      <c r="J126" s="72"/>
      <c r="K126" s="73">
        <f>K125+K115+K104+K74+K56</f>
        <v>147539.34239000003</v>
      </c>
    </row>
    <row r="127" spans="1:13">
      <c r="A127" s="52"/>
      <c r="B127" s="70" t="s">
        <v>153</v>
      </c>
      <c r="C127" s="71"/>
      <c r="D127" s="74"/>
      <c r="E127" s="74"/>
      <c r="F127" s="76">
        <f>F125+F115+F104+F74+F56</f>
        <v>89762.06700000001</v>
      </c>
      <c r="G127" s="77" t="s">
        <v>154</v>
      </c>
      <c r="H127" s="78">
        <v>0.03</v>
      </c>
      <c r="I127" s="72"/>
      <c r="J127" s="72"/>
      <c r="K127" s="73">
        <f>K126*H127</f>
        <v>4426.180271700001</v>
      </c>
    </row>
    <row r="128" spans="1:13">
      <c r="A128" s="63"/>
      <c r="B128" s="77"/>
      <c r="C128" s="79"/>
      <c r="D128" s="75"/>
      <c r="E128" s="75"/>
      <c r="F128" s="76"/>
      <c r="G128" s="80" t="s">
        <v>142</v>
      </c>
      <c r="H128" s="71"/>
      <c r="I128" s="72"/>
      <c r="J128" s="72"/>
      <c r="K128" s="73">
        <f>K126+K127</f>
        <v>151965.52266170003</v>
      </c>
      <c r="M128" s="149"/>
    </row>
    <row r="129" spans="1:13">
      <c r="A129" s="63"/>
      <c r="B129" s="80" t="s">
        <v>141</v>
      </c>
      <c r="C129" s="81"/>
      <c r="D129" s="74"/>
      <c r="E129" s="74"/>
      <c r="F129" s="76">
        <f>F127</f>
        <v>89762.06700000001</v>
      </c>
      <c r="G129" s="80" t="s">
        <v>158</v>
      </c>
      <c r="H129" s="81"/>
      <c r="I129" s="72"/>
      <c r="J129" s="72"/>
      <c r="K129" s="73">
        <f>F129+K128</f>
        <v>241727.58966170004</v>
      </c>
      <c r="M129" s="149"/>
    </row>
    <row r="130" spans="1:13">
      <c r="A130" s="63"/>
      <c r="B130" s="82"/>
      <c r="C130" s="81"/>
      <c r="D130" s="82"/>
      <c r="E130" s="82"/>
      <c r="F130" s="82"/>
      <c r="G130" s="80" t="s">
        <v>155</v>
      </c>
      <c r="H130" s="81"/>
      <c r="I130" s="72"/>
      <c r="J130" s="72"/>
      <c r="K130" s="73">
        <f>K129*0.2</f>
        <v>48345.517932340008</v>
      </c>
    </row>
    <row r="131" spans="1:13">
      <c r="A131" s="63"/>
      <c r="B131" s="82"/>
      <c r="C131" s="81"/>
      <c r="D131" s="82"/>
      <c r="E131" s="82"/>
      <c r="F131" s="82"/>
      <c r="G131" s="80" t="s">
        <v>159</v>
      </c>
      <c r="H131" s="81"/>
      <c r="I131" s="72"/>
      <c r="J131" s="72"/>
      <c r="K131" s="73">
        <f>K130+K129</f>
        <v>290073.10759404005</v>
      </c>
    </row>
    <row r="133" spans="1:13">
      <c r="A133" s="88"/>
      <c r="B133" s="89"/>
      <c r="C133" s="89"/>
      <c r="D133" s="88"/>
      <c r="E133" s="88"/>
      <c r="F133" s="88"/>
      <c r="G133" s="90"/>
      <c r="H133" s="229"/>
      <c r="I133" s="229"/>
      <c r="J133" s="229"/>
      <c r="K133" s="229"/>
    </row>
    <row r="134" spans="1:13">
      <c r="A134" s="88"/>
      <c r="B134" s="89"/>
      <c r="C134" s="89"/>
      <c r="D134" s="88"/>
      <c r="E134" s="88"/>
      <c r="F134" s="88"/>
      <c r="G134" s="90"/>
      <c r="H134" s="90"/>
      <c r="I134" s="91"/>
      <c r="J134" s="91"/>
      <c r="K134" s="91"/>
    </row>
    <row r="135" spans="1:13">
      <c r="A135" s="92"/>
      <c r="B135" s="230"/>
      <c r="C135" s="230"/>
      <c r="D135" s="93"/>
      <c r="E135" s="93"/>
      <c r="F135" s="93"/>
      <c r="G135" s="229"/>
      <c r="H135" s="229"/>
      <c r="I135" s="229"/>
      <c r="J135" s="229"/>
      <c r="K135" s="94"/>
    </row>
  </sheetData>
  <protectedRanges>
    <protectedRange sqref="J22" name="Range1_3_3_1_2"/>
    <protectedRange sqref="J23 J34" name="Range1_4_1_1_1_2_1_2"/>
  </protectedRanges>
  <autoFilter ref="A7:I131"/>
  <dataConsolidate/>
  <mergeCells count="9">
    <mergeCell ref="H133:K133"/>
    <mergeCell ref="B135:C135"/>
    <mergeCell ref="G135:J135"/>
    <mergeCell ref="A4:I4"/>
    <mergeCell ref="A1:B1"/>
    <mergeCell ref="G1:I1"/>
    <mergeCell ref="A2:B2"/>
    <mergeCell ref="A3:J3"/>
    <mergeCell ref="A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Дуденко Жанна Леонідівна</cp:lastModifiedBy>
  <cp:lastPrinted>2020-02-25T14:22:00Z</cp:lastPrinted>
  <dcterms:created xsi:type="dcterms:W3CDTF">1996-10-08T23:32:00Z</dcterms:created>
  <dcterms:modified xsi:type="dcterms:W3CDTF">2022-09-29T11:07:56Z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