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восстановление балаклея\"/>
    </mc:Choice>
  </mc:AlternateContent>
  <bookViews>
    <workbookView xWindow="0" yWindow="0" windowWidth="19200" windowHeight="666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Лист1!$A$7:$I$82</definedName>
    <definedName name="Виконується">#REF!</definedName>
  </definedNames>
  <calcPr calcId="162913"/>
</workbook>
</file>

<file path=xl/calcChain.xml><?xml version="1.0" encoding="utf-8"?>
<calcChain xmlns="http://schemas.openxmlformats.org/spreadsheetml/2006/main">
  <c r="K80" i="51" l="1"/>
  <c r="K27" i="51"/>
  <c r="F10" i="51"/>
  <c r="F11" i="51"/>
  <c r="F12" i="51"/>
  <c r="F14" i="51"/>
  <c r="F17" i="51"/>
  <c r="F18" i="51"/>
  <c r="F19" i="51"/>
  <c r="F20" i="51"/>
  <c r="F21" i="51"/>
  <c r="F25" i="51"/>
  <c r="F26" i="51"/>
  <c r="F29" i="51"/>
  <c r="F31" i="51"/>
  <c r="F33" i="51"/>
  <c r="F34" i="51"/>
  <c r="F37" i="51"/>
  <c r="F38" i="51"/>
  <c r="F39" i="51"/>
  <c r="F40" i="51"/>
  <c r="F41" i="51"/>
  <c r="F42" i="51"/>
  <c r="F43" i="51"/>
  <c r="F44" i="51"/>
  <c r="F45" i="51"/>
  <c r="F46" i="51"/>
  <c r="F47" i="51"/>
  <c r="F50" i="51"/>
  <c r="F51" i="51"/>
  <c r="F52" i="51"/>
  <c r="F53" i="51"/>
  <c r="F54" i="51"/>
  <c r="F55" i="51"/>
  <c r="F58" i="51"/>
  <c r="F59" i="51"/>
  <c r="F60" i="51"/>
  <c r="F61" i="51"/>
  <c r="F62" i="51"/>
  <c r="F63" i="51"/>
  <c r="F66" i="51"/>
  <c r="F67" i="51"/>
  <c r="F68" i="51"/>
  <c r="F69" i="51"/>
  <c r="F72" i="51"/>
  <c r="F73" i="51"/>
  <c r="F74" i="51"/>
  <c r="F75" i="51"/>
  <c r="F9" i="51"/>
  <c r="F76" i="51" l="1"/>
  <c r="F70" i="51"/>
  <c r="F78" i="51" s="1"/>
  <c r="F80" i="51" s="1"/>
  <c r="K24" i="51"/>
  <c r="K25" i="51"/>
  <c r="K15" i="51"/>
  <c r="K12" i="51" l="1"/>
  <c r="K13" i="51"/>
  <c r="I11" i="51"/>
  <c r="K11" i="51" s="1"/>
  <c r="I13" i="51"/>
  <c r="K42" i="51" l="1"/>
  <c r="I67" i="51"/>
  <c r="I50" i="51"/>
  <c r="K50" i="51" s="1"/>
  <c r="K56" i="51" s="1"/>
  <c r="K40" i="51"/>
  <c r="K47" i="51"/>
  <c r="K37" i="51"/>
  <c r="K36" i="51"/>
  <c r="D36" i="51"/>
  <c r="F36" i="51" s="1"/>
  <c r="I20" i="51"/>
  <c r="K20" i="51" s="1"/>
  <c r="K17" i="51"/>
  <c r="K16" i="51"/>
  <c r="K14" i="51"/>
  <c r="I63" i="51" l="1"/>
  <c r="I32" i="51"/>
  <c r="I30" i="51"/>
  <c r="I22" i="51"/>
  <c r="I21" i="51"/>
  <c r="I69" i="51" l="1"/>
  <c r="I43" i="51"/>
  <c r="I39" i="51"/>
  <c r="K23" i="51"/>
  <c r="K18" i="51" l="1"/>
  <c r="I19" i="51" l="1"/>
  <c r="I29" i="51" l="1"/>
  <c r="K19" i="51" l="1"/>
  <c r="I31" i="51" l="1"/>
  <c r="I59" i="51" l="1"/>
  <c r="K63" i="51" l="1"/>
  <c r="K28" i="51" l="1"/>
  <c r="K26" i="51"/>
  <c r="K35" i="51" l="1"/>
  <c r="K34" i="51"/>
  <c r="K46" i="51" l="1"/>
  <c r="K22" i="51" l="1"/>
  <c r="K21" i="51"/>
  <c r="K76" i="51" l="1"/>
  <c r="K62" i="51" l="1"/>
  <c r="K64" i="51" l="1"/>
  <c r="K69" i="51"/>
  <c r="K67" i="51"/>
  <c r="K70" i="51" l="1"/>
  <c r="K32" i="51"/>
  <c r="K31" i="51"/>
  <c r="K30" i="51"/>
  <c r="K29" i="51"/>
  <c r="K48" i="51" l="1"/>
  <c r="K77" i="51" s="1"/>
  <c r="K78" i="51" s="1"/>
  <c r="K79" i="51" l="1"/>
  <c r="K81" i="51" s="1"/>
  <c r="K82" i="51" s="1"/>
</calcChain>
</file>

<file path=xl/sharedStrings.xml><?xml version="1.0" encoding="utf-8"?>
<sst xmlns="http://schemas.openxmlformats.org/spreadsheetml/2006/main" count="288" uniqueCount="213">
  <si>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</si>
  <si>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</si>
  <si>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</si>
  <si>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</si>
  <si>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</si>
  <si>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</si>
  <si>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</si>
  <si>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</si>
  <si>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</si>
  <si>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</si>
  <si>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</si>
  <si>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</si>
  <si>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</si>
  <si>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</si>
  <si>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</si>
  <si>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</si>
  <si>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</si>
  <si>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</si>
  <si>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</si>
  <si>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</si>
  <si>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</si>
  <si>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</si>
  <si>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</si>
  <si>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</si>
  <si>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</si>
  <si>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</si>
  <si>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</si>
  <si>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</si>
  <si>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</si>
  <si>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</si>
  <si>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</si>
  <si>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</si>
  <si>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</si>
  <si>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</si>
  <si>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</si>
  <si>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</si>
  <si>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</si>
  <si>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</si>
  <si>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</si>
  <si>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</si>
  <si>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</si>
  <si>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</si>
  <si>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</si>
  <si>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</si>
  <si>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</si>
  <si>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</si>
  <si>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</si>
  <si>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</si>
  <si>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</si>
  <si>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</si>
  <si>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</si>
  <si>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</si>
  <si>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</si>
  <si>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</si>
  <si>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</si>
  <si>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</si>
  <si>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</si>
  <si>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</si>
  <si>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</si>
  <si>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</si>
  <si>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</si>
  <si>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</si>
  <si>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</si>
  <si>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</si>
  <si>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</si>
  <si>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</si>
  <si>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</si>
  <si>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</si>
  <si>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</si>
  <si>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</si>
  <si>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</si>
  <si>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</si>
  <si>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</si>
  <si>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</si>
  <si>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</si>
  <si>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</si>
  <si>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</si>
  <si>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</si>
  <si>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</si>
  <si>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</si>
  <si>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</si>
  <si>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</si>
  <si>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</si>
  <si>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</si>
  <si>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</si>
  <si>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</si>
  <si>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</si>
  <si>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</si>
  <si>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</si>
  <si>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</si>
  <si>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</si>
  <si>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</si>
  <si>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</si>
  <si>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</si>
  <si>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</si>
  <si>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</si>
  <si>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</si>
  <si>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</si>
  <si>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</si>
  <si>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Підключення кабелю електроживлення від виведення (з-під підлоги) до столу відкритої викладки через колодку на 6 гнізд</t>
  </si>
  <si>
    <t>Монтаж розеток з підрозетником</t>
  </si>
  <si>
    <t>поставка Замовника</t>
  </si>
  <si>
    <t>Монтаж коммутаційної шафи 19</t>
  </si>
  <si>
    <t xml:space="preserve">Обжим UTP кабелю </t>
  </si>
  <si>
    <t>Конектор RJ-45</t>
  </si>
  <si>
    <t>СКС Шафа 19" 600*600</t>
  </si>
  <si>
    <t>Післябудівельне прибирання</t>
  </si>
  <si>
    <t>Виніс та навантаження сміття</t>
  </si>
  <si>
    <t>маш</t>
  </si>
  <si>
    <t>т</t>
  </si>
  <si>
    <t>Вивіз сміття (машина до 2 т)</t>
  </si>
  <si>
    <t>Кабель комп'ютерный монолит Одескабель FTP КПВЭ-ВП cat.5E 4x2х0,51 мідь</t>
  </si>
  <si>
    <t>Кронштейн під ТВ</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</si>
  <si>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</si>
  <si>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</si>
  <si>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</si>
  <si>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</si>
  <si>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</si>
  <si>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</si>
  <si>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</si>
  <si>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</si>
  <si>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</si>
  <si>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</si>
  <si>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</si>
  <si>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</si>
  <si>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</si>
  <si>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</si>
  <si>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</si>
  <si>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</si>
  <si>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</si>
  <si>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</si>
  <si>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</si>
  <si>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</si>
  <si>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 xml:space="preserve"> СТ 17/10 Глибокопроникаюча грунтовка</t>
  </si>
  <si>
    <t xml:space="preserve"> СТ 17/10 Глибокопроникаюча грунтовка </t>
  </si>
  <si>
    <t>Штукатурка Ферозіт 220 25 кг</t>
  </si>
  <si>
    <t>Шпаклівка Knauf НР FINISH 10 кг</t>
  </si>
  <si>
    <t>Монтаж та підлючення акустичної колонки</t>
  </si>
  <si>
    <t xml:space="preserve">Фарбування стін (за 2 рази + грунт) ral 3020 </t>
  </si>
  <si>
    <t xml:space="preserve">Монтаж ПВХ плінтуса на саморізи </t>
  </si>
  <si>
    <t>мп</t>
  </si>
  <si>
    <t>Саморіз по металу 3.5x25 мм 100 шт Expert Fix</t>
  </si>
  <si>
    <t>уп</t>
  </si>
  <si>
    <t>м2</t>
  </si>
  <si>
    <t>Монтаж ТВ кронштейна та  монтаж ТВ</t>
  </si>
  <si>
    <t>Піна монтажна SOUDAL PRO 750 мл</t>
  </si>
  <si>
    <t>Двері білі в комплекті</t>
  </si>
  <si>
    <t xml:space="preserve">Встановлення дерев'яних дверних блоків  </t>
  </si>
  <si>
    <t>Демонтаж плитки</t>
  </si>
  <si>
    <t>кошторис</t>
  </si>
  <si>
    <t>Найменування будови та її адреса : Відновлювальні роботи в ТТ м.Балаклія, вул.Жовтнева,37</t>
  </si>
  <si>
    <t xml:space="preserve">Демонтаж освітлювальних приборів </t>
  </si>
  <si>
    <t>Монтаж освітлювальних приборів</t>
  </si>
  <si>
    <t>Демонтаж акустичної колонки</t>
  </si>
  <si>
    <t>Вирівнювання існуючої стелі з установкою додаткових підвісів</t>
  </si>
  <si>
    <t>Стрижень закріплювальний L=250, 4 мм</t>
  </si>
  <si>
    <t>Підвіс пружинний Метелик INDUSTRY</t>
  </si>
  <si>
    <t xml:space="preserve">Заміна карт стелі типу  "Армстронг" </t>
  </si>
  <si>
    <t xml:space="preserve">Плита підвісної стелі </t>
  </si>
  <si>
    <t>Зняття фарби</t>
  </si>
  <si>
    <t xml:space="preserve">Монтаж склосітки </t>
  </si>
  <si>
    <t>Склосітка штукатурна лугостійка BauGut 5x5 145 г/кв.м</t>
  </si>
  <si>
    <t>Фарбування стін (за 2 рази + грунт) ral 9010</t>
  </si>
  <si>
    <t>Фарба інтер'єрна акрилова  RAL 9010</t>
  </si>
  <si>
    <t>Встановлення склопакета</t>
  </si>
  <si>
    <t>склопакет</t>
  </si>
  <si>
    <t>Встановлення планок на двері</t>
  </si>
  <si>
    <t>послуга</t>
  </si>
  <si>
    <t xml:space="preserve">набір планок </t>
  </si>
  <si>
    <t>Продзвін кабеля скс з маркуванням</t>
  </si>
  <si>
    <t xml:space="preserve">Демотаж кронштейн  та ТВ </t>
  </si>
  <si>
    <t>Монтаж водонагрівача з підклююченням</t>
  </si>
  <si>
    <t>Демонтаж двірних блоків</t>
  </si>
  <si>
    <t>Плінтус б/в</t>
  </si>
  <si>
    <t>Демонтаж плінтуса</t>
  </si>
  <si>
    <t>Демонтаж/монтаж внутрішнього блоку кондиціонера</t>
  </si>
  <si>
    <t>Розетка б/в</t>
  </si>
  <si>
    <t>Встановлення планки на дверях</t>
  </si>
  <si>
    <t>планка</t>
  </si>
  <si>
    <t>Монтаж замка рещітка</t>
  </si>
  <si>
    <t xml:space="preserve">замок </t>
  </si>
  <si>
    <t>Демонтаж замка</t>
  </si>
  <si>
    <t>Зароблення отворів  (ГКЛ)</t>
  </si>
  <si>
    <t>секрет замка</t>
  </si>
  <si>
    <t>Монтаж секрета замка вхідної двері</t>
  </si>
  <si>
    <t>Гіпсокартон Knauf 2000x1200х12,5 мм</t>
  </si>
  <si>
    <t>Демонтаж/монтаж настінної панелі 600/1200</t>
  </si>
  <si>
    <t>Переміщення касового столу</t>
  </si>
  <si>
    <t>Встановлення дворівневих столів</t>
  </si>
  <si>
    <t>дюбель</t>
  </si>
  <si>
    <t>Встановлення стоу для обслуговування</t>
  </si>
  <si>
    <t xml:space="preserve">Закріплення емблеми на столах </t>
  </si>
  <si>
    <t>Грунтування стін протигрибковим засобом</t>
  </si>
  <si>
    <t>Засіб для видалення цвілі Schimmel-Entferner Dufa 0,5 л</t>
  </si>
  <si>
    <t>Демонтаж розеток</t>
  </si>
  <si>
    <t>Прокладання кабеля скс</t>
  </si>
  <si>
    <t>кріплення</t>
  </si>
  <si>
    <t>комлект</t>
  </si>
  <si>
    <t>Монтаж стнових панелей 1200 мм</t>
  </si>
  <si>
    <t>сітильник б/в</t>
  </si>
  <si>
    <t>колонка акустична б/в</t>
  </si>
  <si>
    <t>фреон</t>
  </si>
  <si>
    <t>ТО кондиціонера з дозавправкой</t>
  </si>
  <si>
    <t xml:space="preserve">Монтаж плитки </t>
  </si>
  <si>
    <t xml:space="preserve">плитка </t>
  </si>
  <si>
    <t xml:space="preserve">клей для плитки </t>
  </si>
  <si>
    <t>фуга</t>
  </si>
  <si>
    <t>Пристрій рещітки раздвижної на двері (заровлення отворів , з монтажем та фарбуванням)</t>
  </si>
  <si>
    <t>Стрижень з вішком L=250, 4 мм</t>
  </si>
  <si>
    <t>профіль уд</t>
  </si>
  <si>
    <t>п-образний підвіс</t>
  </si>
  <si>
    <t>фурнітура</t>
  </si>
  <si>
    <t>комплект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</si>
</sst>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sz val="12"/>
      <name val="Calibri"/>
      <family val="2"/>
      <charset val="204"/>
      <scheme val="minor"/>
    </font>
    <font>
      <b/>
      <sz val="12"/>
      <name val="Calibri"/>
      <family val="2"/>
      <charset val="204"/>
      <scheme val="minor"/>
    </font>
    <font>
      <b/>
      <sz val="12"/>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0">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4" fillId="0" borderId="0">
      <protection locked="0"/>
    </xf>
    <xf numFmtId="0" fontId="44" fillId="0" borderId="0"/>
    <xf numFmtId="0" fontId="57" fillId="0" borderId="0"/>
  </cellStyleXfs>
  <cellXfs count="232">
    <xf numFmtId="0" fontId="0" fillId="0" borderId="0" xfId="0"/>
    <xf numFmtId="0" fontId="4" fillId="0" borderId="0" xfId="4" applyFont="1" applyFill="1" applyBorder="1"/>
    <xf numFmtId="0" fontId="5" fillId="0" borderId="0" xfId="48"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3" fillId="3" borderId="1" xfId="48" applyFont="1" applyFill="1" applyBorder="1" applyAlignment="1">
      <alignment horizontal="left" wrapText="1"/>
    </xf>
    <xf numFmtId="4" fontId="43" fillId="3" borderId="1" xfId="48" applyNumberFormat="1" applyFont="1" applyFill="1" applyBorder="1" applyAlignment="1">
      <alignment horizontal="left" wrapText="1"/>
    </xf>
    <xf numFmtId="4" fontId="43" fillId="3" borderId="1" xfId="48" applyNumberFormat="1" applyFont="1" applyFill="1" applyBorder="1" applyAlignment="1">
      <alignment horizontal="left"/>
    </xf>
    <xf numFmtId="49" fontId="43" fillId="3" borderId="1" xfId="48" applyNumberFormat="1" applyFont="1" applyFill="1" applyBorder="1" applyAlignment="1" applyProtection="1">
      <alignment horizontal="left" wrapText="1"/>
      <protection locked="0"/>
    </xf>
    <xf numFmtId="0" fontId="42" fillId="0" borderId="0" xfId="0" applyFont="1"/>
    <xf numFmtId="0" fontId="45" fillId="2" borderId="1" xfId="19" applyFont="1" applyFill="1" applyBorder="1" applyAlignment="1" applyProtection="1">
      <alignment horizontal="left" wrapText="1"/>
    </xf>
    <xf numFmtId="0" fontId="51" fillId="2" borderId="1" xfId="19" applyFont="1" applyFill="1" applyBorder="1" applyAlignment="1" applyProtection="1">
      <alignment horizontal="left" wrapText="1"/>
    </xf>
    <xf numFmtId="0" fontId="47" fillId="3" borderId="1" xfId="48" applyFont="1" applyFill="1" applyBorder="1" applyAlignment="1">
      <alignment horizontal="left" wrapText="1"/>
    </xf>
    <xf numFmtId="0" fontId="53" fillId="3" borderId="1" xfId="48" applyFont="1" applyFill="1" applyBorder="1" applyAlignment="1">
      <alignment horizontal="left" wrapText="1"/>
    </xf>
    <xf numFmtId="0" fontId="43" fillId="3" borderId="1" xfId="48" applyFont="1" applyFill="1" applyBorder="1" applyAlignment="1">
      <alignment horizontal="center" vertical="center" wrapText="1"/>
    </xf>
    <xf numFmtId="1" fontId="43" fillId="3" borderId="1" xfId="48" applyNumberFormat="1" applyFont="1" applyFill="1" applyBorder="1" applyAlignment="1">
      <alignment horizontal="center" vertical="center"/>
    </xf>
    <xf numFmtId="0" fontId="42" fillId="0" borderId="0" xfId="0" applyFont="1" applyAlignment="1">
      <alignment horizontal="center" vertical="center"/>
    </xf>
    <xf numFmtId="49" fontId="51" fillId="2" borderId="1" xfId="48" applyNumberFormat="1" applyFont="1" applyFill="1" applyBorder="1" applyAlignment="1" applyProtection="1">
      <alignment horizontal="center" vertical="center" wrapText="1"/>
      <protection locked="0"/>
    </xf>
    <xf numFmtId="4" fontId="51" fillId="2" borderId="1" xfId="48" applyNumberFormat="1" applyFont="1" applyFill="1" applyBorder="1" applyAlignment="1">
      <alignment horizontal="center" vertical="center"/>
    </xf>
    <xf numFmtId="4" fontId="51" fillId="2" borderId="1" xfId="48" applyNumberFormat="1" applyFont="1" applyFill="1" applyBorder="1" applyAlignment="1">
      <alignment horizontal="center" vertical="center" wrapText="1"/>
    </xf>
    <xf numFmtId="0" fontId="47" fillId="3" borderId="1" xfId="48" applyFont="1" applyFill="1" applyBorder="1" applyAlignment="1">
      <alignment horizontal="center" vertical="center" wrapText="1"/>
    </xf>
    <xf numFmtId="4" fontId="47" fillId="3" borderId="1" xfId="48" applyNumberFormat="1" applyFont="1" applyFill="1" applyBorder="1" applyAlignment="1">
      <alignment horizontal="center" vertical="center"/>
    </xf>
    <xf numFmtId="4" fontId="47" fillId="3" borderId="1" xfId="48" applyNumberFormat="1" applyFont="1" applyFill="1" applyBorder="1" applyAlignment="1">
      <alignment horizontal="center" vertical="center" wrapText="1"/>
    </xf>
    <xf numFmtId="49" fontId="45" fillId="2" borderId="1" xfId="48" applyNumberFormat="1" applyFont="1" applyFill="1" applyBorder="1" applyAlignment="1" applyProtection="1">
      <alignment horizontal="center" vertical="center" wrapText="1"/>
      <protection locked="0"/>
    </xf>
    <xf numFmtId="4" fontId="45" fillId="2" borderId="1" xfId="48" applyNumberFormat="1" applyFont="1" applyFill="1" applyBorder="1" applyAlignment="1">
      <alignment horizontal="center" vertical="center"/>
    </xf>
    <xf numFmtId="4" fontId="45" fillId="2" borderId="1" xfId="48" applyNumberFormat="1" applyFont="1" applyFill="1" applyBorder="1" applyAlignment="1">
      <alignment horizontal="center" vertical="center" wrapText="1"/>
    </xf>
    <xf numFmtId="4" fontId="43" fillId="3" borderId="1" xfId="48" applyNumberFormat="1" applyFont="1" applyFill="1" applyBorder="1" applyAlignment="1">
      <alignment horizontal="center" vertical="center"/>
    </xf>
    <xf numFmtId="4" fontId="43" fillId="3" borderId="1" xfId="48" applyNumberFormat="1" applyFont="1" applyFill="1" applyBorder="1" applyAlignment="1">
      <alignment horizontal="center" vertical="center" wrapText="1"/>
    </xf>
    <xf numFmtId="49" fontId="43" fillId="3" borderId="1" xfId="48" applyNumberFormat="1" applyFont="1" applyFill="1" applyBorder="1" applyAlignment="1" applyProtection="1">
      <alignment horizontal="center" vertical="center" wrapText="1"/>
      <protection locked="0"/>
    </xf>
    <xf numFmtId="0" fontId="51" fillId="2" borderId="1" xfId="28" applyFont="1" applyFill="1" applyBorder="1" applyAlignment="1" applyProtection="1">
      <alignment horizontal="center" vertical="center" wrapText="1"/>
    </xf>
    <xf numFmtId="0" fontId="45" fillId="2" borderId="1" xfId="28" applyFont="1" applyFill="1" applyBorder="1" applyAlignment="1" applyProtection="1">
      <alignment horizontal="center" vertical="center" wrapText="1"/>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1" fontId="47" fillId="0" borderId="1" xfId="48" applyNumberFormat="1" applyFont="1" applyFill="1" applyBorder="1" applyAlignment="1">
      <alignment horizontal="center" vertical="center"/>
    </xf>
    <xf numFmtId="166" fontId="49" fillId="0" borderId="1" xfId="8" applyNumberFormat="1" applyFont="1" applyFill="1" applyBorder="1" applyAlignment="1" applyProtection="1">
      <alignment horizontal="center" vertical="center" wrapText="1"/>
      <protection locked="0"/>
    </xf>
    <xf numFmtId="0" fontId="42" fillId="0" borderId="0" xfId="0" applyFont="1" applyFill="1"/>
    <xf numFmtId="166" fontId="47" fillId="0" borderId="1" xfId="0" applyNumberFormat="1" applyFont="1" applyFill="1" applyBorder="1" applyAlignment="1">
      <alignment horizontal="center" vertical="center"/>
    </xf>
    <xf numFmtId="0" fontId="47" fillId="0" borderId="1" xfId="48" applyFont="1" applyFill="1" applyBorder="1" applyAlignment="1">
      <alignment horizontal="left" vertical="center" wrapText="1"/>
    </xf>
    <xf numFmtId="166" fontId="47" fillId="0" borderId="1" xfId="48" applyNumberFormat="1" applyFont="1" applyFill="1" applyBorder="1" applyAlignment="1">
      <alignment horizontal="center" vertical="center"/>
    </xf>
    <xf numFmtId="0" fontId="47" fillId="0" borderId="16" xfId="0"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49" fillId="0" borderId="0" xfId="0" applyFont="1" applyFill="1" applyAlignment="1">
      <alignment horizontal="left" vertical="center"/>
    </xf>
    <xf numFmtId="0" fontId="0" fillId="0" borderId="0" xfId="0" applyFill="1"/>
    <xf numFmtId="0" fontId="42" fillId="2" borderId="0" xfId="59" applyFont="1" applyFill="1" applyAlignment="1">
      <alignment horizontal="left" vertical="top"/>
    </xf>
    <xf numFmtId="1" fontId="42" fillId="0" borderId="1" xfId="59" applyNumberFormat="1" applyFont="1" applyFill="1" applyBorder="1" applyAlignment="1">
      <alignment horizontal="left" vertical="top"/>
    </xf>
    <xf numFmtId="166" fontId="58" fillId="0" borderId="1" xfId="8" applyNumberFormat="1" applyFont="1" applyFill="1" applyBorder="1" applyAlignment="1" applyProtection="1">
      <alignment horizontal="center" vertical="center" wrapText="1"/>
      <protection locked="0"/>
    </xf>
    <xf numFmtId="166" fontId="51" fillId="0" borderId="1" xfId="48" applyNumberFormat="1" applyFont="1" applyFill="1" applyBorder="1" applyAlignment="1">
      <alignment horizontal="center" vertical="center"/>
    </xf>
    <xf numFmtId="0" fontId="48" fillId="0" borderId="1" xfId="0" applyFont="1" applyFill="1" applyBorder="1" applyAlignment="1">
      <alignment horizontal="left"/>
    </xf>
    <xf numFmtId="0" fontId="48" fillId="0" borderId="1" xfId="0" applyFont="1" applyBorder="1" applyAlignment="1">
      <alignment horizontal="center" vertical="center"/>
    </xf>
    <xf numFmtId="0" fontId="1" fillId="0" borderId="1" xfId="0" applyFont="1" applyBorder="1" applyAlignment="1">
      <alignment horizontal="left"/>
    </xf>
    <xf numFmtId="4" fontId="48" fillId="2" borderId="1" xfId="48" applyNumberFormat="1" applyFont="1" applyFill="1" applyBorder="1" applyAlignment="1">
      <alignment horizontal="center" vertical="center"/>
    </xf>
    <xf numFmtId="0" fontId="56" fillId="2" borderId="1" xfId="48" applyFont="1" applyFill="1" applyBorder="1" applyAlignment="1">
      <alignment horizontal="left" wrapText="1"/>
    </xf>
    <xf numFmtId="0" fontId="56" fillId="2" borderId="1" xfId="48" applyFont="1" applyFill="1" applyBorder="1" applyAlignment="1">
      <alignment horizontal="center" vertical="center" wrapText="1"/>
    </xf>
    <xf numFmtId="166" fontId="48" fillId="2" borderId="1" xfId="48" applyNumberFormat="1" applyFont="1" applyFill="1" applyBorder="1" applyAlignment="1">
      <alignment horizontal="center" vertical="center"/>
    </xf>
    <xf numFmtId="166" fontId="56" fillId="2" borderId="1" xfId="48" applyNumberFormat="1" applyFont="1" applyFill="1" applyBorder="1" applyAlignment="1">
      <alignment horizontal="center" vertical="center"/>
    </xf>
    <xf numFmtId="4" fontId="48" fillId="2" borderId="1" xfId="48" applyNumberFormat="1" applyFont="1" applyFill="1" applyBorder="1" applyAlignment="1">
      <alignment horizontal="left" wrapText="1"/>
    </xf>
    <xf numFmtId="4" fontId="48" fillId="2" borderId="1" xfId="48" applyNumberFormat="1" applyFont="1" applyFill="1" applyBorder="1" applyAlignment="1">
      <alignment horizontal="left"/>
    </xf>
    <xf numFmtId="4" fontId="56" fillId="2" borderId="1" xfId="48" applyNumberFormat="1" applyFont="1" applyFill="1" applyBorder="1" applyAlignment="1">
      <alignment horizontal="center" vertical="center"/>
    </xf>
    <xf numFmtId="0" fontId="56" fillId="2" borderId="1" xfId="28" applyFont="1" applyFill="1" applyBorder="1" applyAlignment="1">
      <alignment horizontal="left" wrapText="1"/>
    </xf>
    <xf numFmtId="10" fontId="56" fillId="2" borderId="1" xfId="48" applyNumberFormat="1" applyFont="1" applyFill="1" applyBorder="1" applyAlignment="1">
      <alignment horizontal="center" vertical="center" wrapText="1"/>
    </xf>
    <xf numFmtId="9" fontId="56" fillId="2" borderId="1" xfId="48" applyNumberFormat="1" applyFont="1" applyFill="1" applyBorder="1" applyAlignment="1">
      <alignment horizontal="center" vertical="center" wrapText="1"/>
    </xf>
    <xf numFmtId="0" fontId="56" fillId="2" borderId="1" xfId="48" applyFont="1" applyFill="1" applyBorder="1" applyAlignment="1">
      <alignment horizontal="left"/>
    </xf>
    <xf numFmtId="0" fontId="48" fillId="2" borderId="1" xfId="48" applyFont="1" applyFill="1" applyBorder="1" applyAlignment="1">
      <alignment horizontal="center" vertical="center"/>
    </xf>
    <xf numFmtId="0" fontId="48" fillId="2" borderId="1" xfId="48" applyFont="1" applyFill="1" applyBorder="1" applyAlignment="1">
      <alignment horizontal="left"/>
    </xf>
    <xf numFmtId="166" fontId="49" fillId="4" borderId="1" xfId="8" applyNumberFormat="1" applyFont="1" applyFill="1" applyBorder="1" applyAlignment="1">
      <alignment horizontal="center" vertical="center"/>
    </xf>
    <xf numFmtId="0" fontId="45" fillId="2" borderId="1" xfId="19" applyFont="1" applyFill="1" applyBorder="1" applyAlignment="1" applyProtection="1">
      <alignment horizontal="left" vertical="center" wrapText="1"/>
    </xf>
    <xf numFmtId="166" fontId="59" fillId="0" borderId="0" xfId="48" applyNumberFormat="1" applyFont="1" applyAlignment="1">
      <alignment horizontal="center" vertical="center"/>
    </xf>
    <xf numFmtId="166" fontId="55" fillId="4" borderId="0" xfId="0" applyNumberFormat="1" applyFont="1" applyFill="1" applyAlignment="1">
      <alignment horizontal="center" vertical="center" wrapText="1"/>
    </xf>
    <xf numFmtId="0" fontId="45" fillId="2" borderId="1" xfId="48" applyFont="1" applyFill="1" applyBorder="1" applyAlignment="1">
      <alignment horizontal="left" wrapText="1"/>
    </xf>
    <xf numFmtId="49" fontId="49" fillId="4" borderId="1" xfId="48" applyNumberFormat="1" applyFont="1" applyFill="1" applyBorder="1" applyAlignment="1" applyProtection="1">
      <alignment horizontal="left" vertical="center" wrapText="1"/>
      <protection locked="0"/>
    </xf>
    <xf numFmtId="49" fontId="49" fillId="4" borderId="1" xfId="48" applyNumberFormat="1" applyFont="1" applyFill="1" applyBorder="1" applyAlignment="1" applyProtection="1">
      <alignment horizontal="center" vertical="center" wrapText="1"/>
      <protection locked="0"/>
    </xf>
    <xf numFmtId="2" fontId="49"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vertical="center" wrapText="1"/>
    </xf>
    <xf numFmtId="0" fontId="47" fillId="4" borderId="1" xfId="48" applyFont="1" applyFill="1" applyBorder="1" applyAlignment="1">
      <alignment horizontal="center" vertical="center" wrapText="1"/>
    </xf>
    <xf numFmtId="166" fontId="47" fillId="4" borderId="1" xfId="48" applyNumberFormat="1" applyFont="1" applyFill="1" applyBorder="1" applyAlignment="1">
      <alignment horizontal="center" vertical="center"/>
    </xf>
    <xf numFmtId="166" fontId="47" fillId="4" borderId="1" xfId="0" applyNumberFormat="1" applyFont="1" applyFill="1" applyBorder="1" applyAlignment="1">
      <alignment horizontal="center" vertical="center"/>
    </xf>
    <xf numFmtId="4" fontId="49" fillId="4" borderId="1" xfId="48" applyNumberFormat="1" applyFont="1" applyFill="1" applyBorder="1" applyAlignment="1">
      <alignment horizontal="center" vertical="center" wrapText="1"/>
    </xf>
    <xf numFmtId="49" fontId="47" fillId="4" borderId="1" xfId="48" applyNumberFormat="1" applyFont="1" applyFill="1" applyBorder="1" applyAlignment="1" applyProtection="1">
      <alignment horizontal="left" wrapText="1"/>
      <protection locked="0"/>
    </xf>
    <xf numFmtId="49" fontId="47" fillId="4" borderId="1" xfId="48" applyNumberFormat="1" applyFont="1" applyFill="1" applyBorder="1" applyAlignment="1" applyProtection="1">
      <alignment horizontal="center" vertical="center" wrapText="1"/>
      <protection locked="0"/>
    </xf>
    <xf numFmtId="0" fontId="47" fillId="4" borderId="1" xfId="0" applyFont="1" applyFill="1" applyBorder="1" applyAlignment="1">
      <alignment horizontal="left" wrapText="1"/>
    </xf>
    <xf numFmtId="166" fontId="47" fillId="4" borderId="1" xfId="48" applyNumberFormat="1" applyFont="1" applyFill="1" applyBorder="1" applyAlignment="1">
      <alignment horizontal="center" vertical="center" wrapText="1"/>
    </xf>
    <xf numFmtId="4" fontId="47" fillId="4" borderId="1" xfId="48" applyNumberFormat="1" applyFont="1" applyFill="1" applyBorder="1" applyAlignment="1">
      <alignment horizontal="center" vertical="center"/>
    </xf>
    <xf numFmtId="0" fontId="47" fillId="4" borderId="1" xfId="48" applyFont="1" applyFill="1" applyBorder="1" applyAlignment="1">
      <alignment horizontal="left" wrapText="1"/>
    </xf>
    <xf numFmtId="9" fontId="49" fillId="4" borderId="1" xfId="48" applyNumberFormat="1" applyFont="1" applyFill="1" applyBorder="1" applyAlignment="1">
      <alignment horizontal="center" vertical="center" wrapText="1"/>
    </xf>
    <xf numFmtId="166" fontId="49" fillId="4" borderId="1" xfId="48" applyNumberFormat="1" applyFont="1" applyFill="1" applyBorder="1" applyAlignment="1">
      <alignment horizontal="center" vertical="center"/>
    </xf>
    <xf numFmtId="166" fontId="49" fillId="4" borderId="1" xfId="48" applyNumberFormat="1" applyFont="1" applyFill="1" applyBorder="1" applyAlignment="1">
      <alignment horizontal="center" vertical="center" wrapText="1"/>
    </xf>
    <xf numFmtId="0" fontId="47" fillId="4" borderId="1" xfId="19" applyFont="1" applyFill="1" applyBorder="1" applyAlignment="1" applyProtection="1">
      <alignment horizontal="left" vertical="center" wrapText="1"/>
    </xf>
    <xf numFmtId="0" fontId="47" fillId="4" borderId="1" xfId="28" applyFont="1" applyFill="1" applyBorder="1" applyAlignment="1" applyProtection="1">
      <alignment horizontal="center" vertical="center" wrapText="1"/>
    </xf>
    <xf numFmtId="166" fontId="49" fillId="4" borderId="1" xfId="8" applyNumberFormat="1" applyFont="1" applyFill="1" applyBorder="1" applyAlignment="1" applyProtection="1">
      <alignment horizontal="center" vertical="center" wrapText="1"/>
      <protection locked="0"/>
    </xf>
    <xf numFmtId="0" fontId="47" fillId="4" borderId="1" xfId="48" applyFont="1" applyFill="1" applyBorder="1" applyAlignment="1">
      <alignment horizontal="left" vertical="center" wrapText="1"/>
    </xf>
    <xf numFmtId="0" fontId="49" fillId="4" borderId="1" xfId="48" applyFont="1" applyFill="1" applyBorder="1" applyAlignment="1">
      <alignment horizontal="center" vertical="center" wrapText="1"/>
    </xf>
    <xf numFmtId="0" fontId="49" fillId="4" borderId="1" xfId="19" applyFont="1" applyFill="1" applyBorder="1" applyAlignment="1" applyProtection="1">
      <alignment horizontal="left" vertical="center" wrapText="1"/>
    </xf>
    <xf numFmtId="0" fontId="49" fillId="4" borderId="1" xfId="28" applyFont="1" applyFill="1" applyBorder="1" applyAlignment="1" applyProtection="1">
      <alignment horizontal="center" vertical="center" wrapText="1"/>
    </xf>
    <xf numFmtId="49" fontId="47" fillId="4" borderId="1" xfId="48" applyNumberFormat="1" applyFont="1" applyFill="1" applyBorder="1" applyAlignment="1" applyProtection="1">
      <alignment horizontal="left" vertical="center" wrapText="1"/>
      <protection locked="0"/>
    </xf>
    <xf numFmtId="0" fontId="49" fillId="4" borderId="1" xfId="0" applyFont="1" applyFill="1" applyBorder="1" applyAlignment="1">
      <alignment horizontal="left" vertical="center" wrapText="1"/>
    </xf>
    <xf numFmtId="0" fontId="52" fillId="4" borderId="1" xfId="48" applyFont="1" applyFill="1" applyBorder="1" applyAlignment="1">
      <alignment horizontal="center" vertical="center" wrapText="1"/>
    </xf>
    <xf numFmtId="166" fontId="52" fillId="4" borderId="1" xfId="48" applyNumberFormat="1" applyFont="1" applyFill="1" applyBorder="1" applyAlignment="1">
      <alignment horizontal="center" vertical="center" wrapText="1"/>
    </xf>
    <xf numFmtId="0" fontId="49" fillId="4" borderId="1" xfId="8" applyFont="1" applyFill="1" applyBorder="1" applyAlignment="1">
      <alignment horizontal="left" wrapText="1"/>
    </xf>
    <xf numFmtId="0" fontId="49" fillId="4" borderId="1" xfId="8" applyFont="1" applyFill="1" applyBorder="1" applyAlignment="1">
      <alignment horizontal="center" vertical="center" wrapText="1"/>
    </xf>
    <xf numFmtId="0" fontId="52" fillId="4" borderId="1" xfId="48" applyFont="1" applyFill="1" applyBorder="1" applyAlignment="1">
      <alignment horizontal="left" vertical="center" wrapText="1"/>
    </xf>
    <xf numFmtId="49" fontId="49" fillId="4" borderId="1" xfId="48" applyNumberFormat="1" applyFont="1" applyFill="1" applyBorder="1" applyAlignment="1" applyProtection="1">
      <alignment horizontal="left" vertical="top" wrapText="1"/>
      <protection locked="0"/>
    </xf>
    <xf numFmtId="166" fontId="47" fillId="4" borderId="1" xfId="0" applyNumberFormat="1" applyFont="1" applyFill="1" applyBorder="1" applyAlignment="1">
      <alignment horizontal="left" vertical="center"/>
    </xf>
    <xf numFmtId="166"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vertical="center" wrapText="1"/>
    </xf>
    <xf numFmtId="0" fontId="49" fillId="4" borderId="1" xfId="48" applyFont="1" applyFill="1" applyBorder="1" applyAlignment="1">
      <alignment horizontal="left" vertical="center" wrapText="1"/>
    </xf>
    <xf numFmtId="0" fontId="49" fillId="4" borderId="1" xfId="0" applyFont="1" applyFill="1" applyBorder="1" applyAlignment="1">
      <alignment wrapText="1"/>
    </xf>
    <xf numFmtId="0" fontId="47" fillId="4" borderId="16" xfId="0" applyFont="1" applyFill="1" applyBorder="1" applyAlignment="1">
      <alignment horizontal="center" vertical="center"/>
    </xf>
    <xf numFmtId="166" fontId="47" fillId="4" borderId="16" xfId="0" applyNumberFormat="1"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0" fillId="4" borderId="1" xfId="0" applyFont="1" applyFill="1" applyBorder="1" applyAlignment="1">
      <alignment vertical="center" wrapText="1"/>
    </xf>
    <xf numFmtId="0" fontId="47" fillId="4" borderId="1" xfId="0" applyFont="1" applyFill="1" applyBorder="1" applyAlignment="1">
      <alignment vertical="center" wrapText="1"/>
    </xf>
    <xf numFmtId="166" fontId="49" fillId="4" borderId="1" xfId="0" applyNumberFormat="1" applyFont="1" applyFill="1" applyBorder="1" applyAlignment="1">
      <alignment horizontal="left" vertical="center"/>
    </xf>
    <xf numFmtId="166" fontId="47" fillId="4" borderId="1" xfId="0" applyNumberFormat="1" applyFont="1" applyFill="1" applyBorder="1" applyAlignment="1">
      <alignment horizontal="left" vertical="center" wrapText="1"/>
    </xf>
    <xf numFmtId="0" fontId="47" fillId="4" borderId="1" xfId="0" applyFont="1" applyFill="1" applyBorder="1" applyAlignment="1">
      <alignment horizontal="center" vertical="center"/>
    </xf>
    <xf numFmtId="0" fontId="54" fillId="4" borderId="1" xfId="0" applyFont="1" applyFill="1" applyBorder="1" applyAlignment="1">
      <alignment vertical="center" wrapText="1"/>
    </xf>
    <xf numFmtId="0" fontId="54" fillId="4" borderId="1" xfId="0" applyFont="1" applyFill="1" applyBorder="1" applyAlignment="1">
      <alignment horizontal="center" vertical="center"/>
    </xf>
    <xf numFmtId="166" fontId="47" fillId="4" borderId="1" xfId="48" applyNumberFormat="1" applyFont="1" applyFill="1" applyBorder="1" applyAlignment="1" applyProtection="1">
      <alignment horizontal="center" vertical="center" wrapText="1"/>
      <protection locked="0"/>
    </xf>
    <xf numFmtId="4" fontId="42" fillId="0" borderId="0" xfId="0" applyNumberFormat="1" applyFont="1"/>
    <xf numFmtId="4" fontId="45" fillId="4" borderId="1" xfId="48" applyNumberFormat="1" applyFont="1" applyFill="1" applyBorder="1" applyAlignment="1">
      <alignment horizontal="center" vertical="center" wrapText="1"/>
    </xf>
    <xf numFmtId="0" fontId="42" fillId="4" borderId="0" xfId="0" applyFont="1" applyFill="1"/>
    <xf numFmtId="0" fontId="49" fillId="4" borderId="1" xfId="8" applyFont="1" applyFill="1" applyBorder="1" applyAlignment="1">
      <alignment horizontal="left" vertical="center" wrapText="1"/>
    </xf>
    <xf numFmtId="49" fontId="49" fillId="4" borderId="1" xfId="59" applyNumberFormat="1" applyFont="1" applyFill="1" applyBorder="1" applyAlignment="1" applyProtection="1">
      <alignment horizontal="center" vertical="center" wrapText="1"/>
      <protection locked="0"/>
    </xf>
    <xf numFmtId="4" fontId="49" fillId="4" borderId="1" xfId="59" applyNumberFormat="1" applyFont="1" applyFill="1" applyBorder="1" applyAlignment="1">
      <alignment horizontal="center" vertical="center"/>
    </xf>
    <xf numFmtId="166" fontId="47" fillId="4" borderId="1" xfId="3" applyNumberFormat="1" applyFont="1" applyFill="1" applyBorder="1" applyAlignment="1">
      <alignment horizontal="center" vertical="center" wrapText="1"/>
    </xf>
    <xf numFmtId="0" fontId="49" fillId="4" borderId="1" xfId="0" applyFont="1" applyFill="1" applyBorder="1" applyAlignment="1">
      <alignment horizontal="left" vertical="top"/>
    </xf>
    <xf numFmtId="166" fontId="53" fillId="3" borderId="1" xfId="48" applyNumberFormat="1" applyFont="1" applyFill="1" applyBorder="1" applyAlignment="1">
      <alignment horizontal="left" wrapText="1"/>
    </xf>
    <xf numFmtId="0" fontId="49" fillId="4" borderId="1" xfId="0" applyFont="1" applyFill="1" applyBorder="1" applyAlignment="1">
      <alignment horizontal="center" vertical="top"/>
    </xf>
    <xf numFmtId="2" fontId="49" fillId="4" borderId="1" xfId="0" applyNumberFormat="1" applyFont="1" applyFill="1" applyBorder="1" applyAlignment="1">
      <alignment horizontal="center" vertical="top"/>
    </xf>
    <xf numFmtId="2" fontId="49" fillId="4" borderId="1" xfId="0" applyNumberFormat="1" applyFont="1" applyFill="1" applyBorder="1" applyAlignment="1">
      <alignment horizontal="center" vertical="center" wrapText="1"/>
    </xf>
    <xf numFmtId="166" fontId="49" fillId="4" borderId="16" xfId="0" applyNumberFormat="1" applyFont="1" applyFill="1" applyBorder="1" applyAlignment="1">
      <alignment horizontal="center" vertical="center"/>
    </xf>
    <xf numFmtId="0" fontId="2" fillId="4" borderId="1" xfId="0" applyFont="1" applyFill="1" applyBorder="1"/>
    <xf numFmtId="166" fontId="49" fillId="4" borderId="16" xfId="48" applyNumberFormat="1" applyFont="1" applyFill="1" applyBorder="1" applyAlignment="1">
      <alignment horizontal="center" vertical="center"/>
    </xf>
    <xf numFmtId="166" fontId="50" fillId="4" borderId="1" xfId="0" applyNumberFormat="1" applyFont="1" applyFill="1" applyBorder="1" applyAlignment="1">
      <alignment horizontal="center" vertical="center"/>
    </xf>
    <xf numFmtId="166" fontId="49" fillId="4" borderId="1" xfId="48" applyNumberFormat="1" applyFont="1" applyFill="1" applyBorder="1" applyAlignment="1" applyProtection="1">
      <alignment horizontal="center" vertical="center" wrapText="1"/>
      <protection locked="0"/>
    </xf>
    <xf numFmtId="166" fontId="54" fillId="4" borderId="1" xfId="0" applyNumberFormat="1" applyFont="1" applyFill="1" applyBorder="1" applyAlignment="1">
      <alignment horizontal="center" vertical="center"/>
    </xf>
    <xf numFmtId="0" fontId="59" fillId="0" borderId="0" xfId="48" applyFont="1" applyAlignment="1">
      <alignment horizontal="left" vertical="top"/>
    </xf>
    <xf numFmtId="0" fontId="60" fillId="0" borderId="0" xfId="48" applyFont="1" applyAlignment="1">
      <alignment horizontal="left" vertical="top"/>
    </xf>
    <xf numFmtId="1" fontId="61" fillId="0" borderId="0" xfId="48" applyNumberFormat="1" applyFont="1" applyFill="1" applyBorder="1" applyAlignment="1"/>
    <xf numFmtId="1" fontId="61" fillId="0" borderId="0" xfId="48" applyNumberFormat="1" applyFont="1" applyFill="1" applyBorder="1" applyAlignment="1">
      <alignment horizontal="center" vertical="center"/>
    </xf>
    <xf numFmtId="0" fontId="60" fillId="0" borderId="0" xfId="48" applyFont="1" applyBorder="1" applyAlignment="1">
      <alignment horizontal="left" vertical="top"/>
    </xf>
    <xf numFmtId="4" fontId="60" fillId="0" borderId="0" xfId="48" applyNumberFormat="1" applyFont="1" applyBorder="1" applyAlignment="1">
      <alignment horizontal="left" vertical="top"/>
    </xf>
    <xf numFmtId="0" fontId="62" fillId="0" borderId="0" xfId="0" applyFont="1" applyAlignment="1">
      <alignment horizontal="center" vertical="top" wrapText="1"/>
    </xf>
    <xf numFmtId="0" fontId="62" fillId="0" borderId="0" xfId="0" applyFont="1" applyAlignment="1">
      <alignment horizontal="left" vertical="top" wrapText="1"/>
    </xf>
    <xf numFmtId="0" fontId="61" fillId="0" borderId="0" xfId="48" applyFont="1" applyFill="1" applyAlignment="1">
      <alignment horizontal="center" vertical="center" wrapText="1"/>
    </xf>
    <xf numFmtId="166" fontId="60" fillId="0" borderId="0" xfId="48" applyNumberFormat="1" applyFont="1" applyAlignment="1">
      <alignment horizontal="left" vertical="top"/>
    </xf>
    <xf numFmtId="0" fontId="42" fillId="0" borderId="0" xfId="0" applyFont="1" applyAlignment="1">
      <alignment wrapText="1"/>
    </xf>
    <xf numFmtId="166" fontId="42" fillId="0" borderId="0" xfId="0" applyNumberFormat="1" applyFont="1"/>
    <xf numFmtId="0" fontId="61" fillId="0" borderId="0" xfId="48" applyFont="1" applyFill="1" applyBorder="1" applyAlignment="1">
      <alignment horizontal="left" vertical="top" wrapText="1"/>
    </xf>
    <xf numFmtId="4" fontId="60" fillId="0" borderId="0" xfId="48" applyNumberFormat="1" applyFont="1" applyAlignment="1">
      <alignment horizontal="left" vertical="top"/>
    </xf>
    <xf numFmtId="0" fontId="60" fillId="0" borderId="0" xfId="48" applyFont="1" applyFill="1" applyAlignment="1">
      <alignment horizontal="left" vertical="top"/>
    </xf>
    <xf numFmtId="4" fontId="60" fillId="0" borderId="0" xfId="48" applyNumberFormat="1" applyFont="1" applyFill="1" applyAlignment="1">
      <alignment horizontal="left" vertical="top"/>
    </xf>
    <xf numFmtId="0" fontId="60" fillId="0" borderId="0" xfId="48" applyFont="1" applyFill="1" applyAlignment="1">
      <alignment horizontal="left" vertical="top" wrapText="1"/>
    </xf>
    <xf numFmtId="0" fontId="61" fillId="0" borderId="0" xfId="48" applyFont="1" applyFill="1" applyBorder="1" applyAlignment="1">
      <alignment horizontal="center" vertical="top" wrapText="1"/>
    </xf>
    <xf numFmtId="0" fontId="0" fillId="0" borderId="1" xfId="0" applyFill="1" applyBorder="1"/>
    <xf numFmtId="4" fontId="51" fillId="4" borderId="1" xfId="48" applyNumberFormat="1" applyFont="1" applyFill="1" applyBorder="1" applyAlignment="1">
      <alignment horizontal="center"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61" fillId="0" borderId="0" xfId="48" applyFont="1" applyFill="1" applyBorder="1" applyAlignment="1">
      <alignment horizontal="center" vertical="top" wrapText="1"/>
    </xf>
    <xf numFmtId="0" fontId="55" fillId="4" borderId="0" xfId="0" applyFont="1" applyFill="1" applyAlignment="1">
      <alignment horizontal="left" vertical="top" wrapText="1"/>
    </xf>
    <xf numFmtId="0" fontId="55" fillId="0" borderId="0" xfId="48" applyFont="1" applyAlignment="1">
      <alignment horizontal="left"/>
    </xf>
    <xf numFmtId="0" fontId="55" fillId="4" borderId="0" xfId="0" applyFont="1" applyFill="1" applyBorder="1" applyAlignment="1">
      <alignment horizontal="center" vertical="center" wrapText="1"/>
    </xf>
    <xf numFmtId="0" fontId="59" fillId="0" borderId="0" xfId="48" applyFont="1" applyAlignment="1">
      <alignment horizontal="center" vertical="top"/>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75" t="s">
        <v>0</v>
      </c>
      <c r="B1" s="176"/>
      <c r="C1" s="176"/>
      <c r="D1" s="176"/>
      <c r="E1" s="176"/>
      <c r="F1" s="176"/>
      <c r="G1" s="176"/>
      <c r="H1" s="176"/>
      <c r="I1" s="176"/>
      <c r="J1" s="176"/>
      <c r="K1" s="176"/>
      <c r="L1" s="176"/>
      <c r="M1" s="176"/>
      <c r="N1" s="176"/>
      <c r="O1" s="176"/>
      <c r="P1" s="176"/>
      <c r="Q1" s="176"/>
    </row>
    <row r="2" spans="1:18" ht="30" customHeight="1">
      <c r="A2" s="177" t="s">
        <v>1</v>
      </c>
      <c r="B2" s="178"/>
      <c r="C2" s="178"/>
      <c r="D2" s="178"/>
      <c r="E2" s="178"/>
      <c r="F2" s="178"/>
      <c r="G2" s="178"/>
      <c r="H2" s="178"/>
      <c r="I2" s="178"/>
      <c r="J2" s="178"/>
      <c r="K2" s="178"/>
      <c r="L2" s="178"/>
      <c r="M2" s="178"/>
      <c r="N2" s="178"/>
      <c r="O2" s="178"/>
      <c r="P2" s="178"/>
      <c r="Q2" s="178"/>
    </row>
    <row r="3" spans="1:18" ht="20.25" customHeight="1">
      <c r="B3" s="11"/>
      <c r="C3" s="11"/>
      <c r="D3" s="11"/>
      <c r="E3" s="179" t="s">
        <v>2</v>
      </c>
      <c r="F3" s="180"/>
      <c r="G3" s="181"/>
      <c r="H3" s="181"/>
      <c r="I3" s="181"/>
      <c r="J3" s="181"/>
      <c r="K3" s="181"/>
      <c r="L3" s="181"/>
      <c r="M3" s="181"/>
      <c r="N3" s="181"/>
      <c r="O3" s="11"/>
      <c r="P3" s="11"/>
      <c r="Q3" s="11"/>
    </row>
    <row r="4" spans="1:18">
      <c r="B4" s="11"/>
      <c r="C4" s="11"/>
      <c r="D4" s="11"/>
      <c r="E4" s="12"/>
      <c r="F4" s="13"/>
      <c r="G4" s="14"/>
      <c r="H4" s="14"/>
      <c r="I4" s="14"/>
      <c r="J4" s="14"/>
      <c r="K4" s="14"/>
      <c r="L4" s="14"/>
      <c r="M4" s="14"/>
      <c r="N4" s="14"/>
      <c r="O4" s="11"/>
      <c r="P4" s="11"/>
      <c r="Q4" s="11"/>
    </row>
    <row r="5" spans="1:18" ht="59.25" customHeight="1">
      <c r="A5" s="15"/>
      <c r="B5" s="182" t="s">
        <v>3</v>
      </c>
      <c r="C5" s="183"/>
      <c r="D5" s="183"/>
      <c r="E5" s="183"/>
      <c r="F5" s="183"/>
      <c r="G5" s="183"/>
      <c r="H5" s="183"/>
      <c r="I5" s="183"/>
      <c r="J5" s="183"/>
      <c r="K5" s="183"/>
      <c r="L5" s="183"/>
      <c r="M5" s="183"/>
      <c r="N5" s="183"/>
      <c r="O5" s="183"/>
      <c r="P5" s="183"/>
      <c r="Q5" s="184"/>
    </row>
    <row r="6" spans="1:18" ht="64.5" customHeight="1">
      <c r="A6" s="16">
        <v>1</v>
      </c>
      <c r="B6" s="185" t="s">
        <v>4</v>
      </c>
      <c r="C6" s="186"/>
      <c r="D6" s="186"/>
      <c r="E6" s="186"/>
      <c r="F6" s="186"/>
      <c r="G6" s="186"/>
      <c r="H6" s="186"/>
      <c r="I6" s="186"/>
      <c r="J6" s="186"/>
      <c r="K6" s="186"/>
      <c r="L6" s="186"/>
      <c r="M6" s="186"/>
      <c r="N6" s="186"/>
      <c r="O6" s="186"/>
      <c r="P6" s="186"/>
      <c r="Q6" s="187"/>
    </row>
    <row r="7" spans="1:18" ht="18" customHeight="1">
      <c r="A7" s="16">
        <v>2</v>
      </c>
      <c r="B7" s="185" t="s">
        <v>5</v>
      </c>
      <c r="C7" s="186"/>
      <c r="D7" s="186"/>
      <c r="E7" s="186"/>
      <c r="F7" s="186"/>
      <c r="G7" s="186"/>
      <c r="H7" s="186"/>
      <c r="I7" s="186"/>
      <c r="J7" s="186"/>
      <c r="K7" s="186"/>
      <c r="L7" s="186"/>
      <c r="M7" s="186"/>
      <c r="N7" s="186"/>
      <c r="O7" s="186"/>
      <c r="P7" s="186"/>
      <c r="Q7" s="187"/>
    </row>
    <row r="8" spans="1:18" ht="45" customHeight="1">
      <c r="A8" s="16">
        <v>3</v>
      </c>
      <c r="B8" s="188" t="s">
        <v>6</v>
      </c>
      <c r="C8" s="189"/>
      <c r="D8" s="189"/>
      <c r="E8" s="189"/>
      <c r="F8" s="189"/>
      <c r="G8" s="189"/>
      <c r="H8" s="189"/>
      <c r="I8" s="189"/>
      <c r="J8" s="189"/>
      <c r="K8" s="189"/>
      <c r="L8" s="189"/>
      <c r="M8" s="189"/>
      <c r="N8" s="189"/>
      <c r="O8" s="189"/>
      <c r="P8" s="189"/>
      <c r="Q8" s="190"/>
    </row>
    <row r="9" spans="1:18" ht="24" customHeight="1">
      <c r="A9" s="16">
        <v>4</v>
      </c>
      <c r="B9" s="185" t="s">
        <v>7</v>
      </c>
      <c r="C9" s="186"/>
      <c r="D9" s="186"/>
      <c r="E9" s="186"/>
      <c r="F9" s="186"/>
      <c r="G9" s="186"/>
      <c r="H9" s="186"/>
      <c r="I9" s="186"/>
      <c r="J9" s="186"/>
      <c r="K9" s="186"/>
      <c r="L9" s="186"/>
      <c r="M9" s="186"/>
      <c r="N9" s="186"/>
      <c r="O9" s="186"/>
      <c r="P9" s="186"/>
      <c r="Q9" s="187"/>
    </row>
    <row r="10" spans="1:18" ht="19.5" customHeight="1">
      <c r="A10" s="16">
        <v>5</v>
      </c>
      <c r="B10" s="185" t="s">
        <v>8</v>
      </c>
      <c r="C10" s="186"/>
      <c r="D10" s="186"/>
      <c r="E10" s="186"/>
      <c r="F10" s="186"/>
      <c r="G10" s="186"/>
      <c r="H10" s="186"/>
      <c r="I10" s="186"/>
      <c r="J10" s="186"/>
      <c r="K10" s="186"/>
      <c r="L10" s="186"/>
      <c r="M10" s="186"/>
      <c r="N10" s="186"/>
      <c r="O10" s="186"/>
      <c r="P10" s="186"/>
      <c r="Q10" s="187"/>
    </row>
    <row r="11" spans="1:18" ht="21" customHeight="1">
      <c r="A11" s="17"/>
      <c r="B11" s="191" t="s">
        <v>9</v>
      </c>
      <c r="C11" s="192"/>
      <c r="D11" s="192"/>
      <c r="E11" s="192"/>
      <c r="F11" s="192"/>
      <c r="G11" s="192"/>
      <c r="H11" s="192"/>
      <c r="I11" s="192"/>
      <c r="J11" s="192"/>
      <c r="K11" s="192"/>
      <c r="L11" s="192"/>
      <c r="M11" s="192"/>
      <c r="N11" s="192"/>
      <c r="O11" s="192"/>
      <c r="P11" s="192"/>
      <c r="Q11" s="192"/>
      <c r="R11" s="21"/>
    </row>
    <row r="12" spans="1:18" ht="21" customHeight="1">
      <c r="A12" s="18"/>
      <c r="B12" s="19"/>
      <c r="C12" s="20"/>
      <c r="D12" s="20"/>
      <c r="E12" s="20"/>
      <c r="F12" s="20"/>
      <c r="G12" s="20"/>
      <c r="H12" s="20"/>
      <c r="I12" s="20"/>
      <c r="J12" s="20"/>
      <c r="K12" s="20"/>
      <c r="L12" s="20"/>
      <c r="M12" s="20"/>
      <c r="N12" s="20"/>
      <c r="O12" s="20"/>
      <c r="P12" s="20"/>
      <c r="Q12" s="20"/>
    </row>
    <row r="13" spans="1:18">
      <c r="A13" s="193" t="s">
        <v>10</v>
      </c>
      <c r="B13" s="193"/>
      <c r="C13" s="193"/>
      <c r="D13" s="193"/>
      <c r="E13" s="193"/>
      <c r="F13" s="193"/>
      <c r="G13" s="193"/>
      <c r="H13" s="193"/>
      <c r="I13" s="193"/>
      <c r="J13" s="193"/>
      <c r="K13" s="193"/>
      <c r="L13" s="193"/>
      <c r="M13" s="193"/>
      <c r="N13" s="193"/>
      <c r="O13" s="193"/>
      <c r="P13" s="193"/>
      <c r="Q13" s="193"/>
    </row>
    <row r="14" spans="1:18" ht="15.75" customHeight="1">
      <c r="A14" s="193" t="s">
        <v>11</v>
      </c>
      <c r="B14" s="193"/>
      <c r="C14" s="193"/>
      <c r="D14" s="193"/>
      <c r="E14" s="193" t="s">
        <v>12</v>
      </c>
      <c r="F14" s="193"/>
      <c r="G14" s="193"/>
      <c r="H14" s="193"/>
      <c r="I14" s="193"/>
      <c r="J14" s="193"/>
      <c r="K14" s="193"/>
      <c r="L14" s="193"/>
      <c r="M14" s="193"/>
      <c r="N14" s="193"/>
      <c r="O14" s="193"/>
      <c r="P14" s="193"/>
      <c r="Q14" s="193"/>
    </row>
    <row r="15" spans="1:18" ht="15.75" customHeight="1">
      <c r="A15" s="193" t="s">
        <v>13</v>
      </c>
      <c r="B15" s="193"/>
      <c r="C15" s="193"/>
      <c r="D15" s="193"/>
      <c r="E15" s="193"/>
      <c r="F15" s="193"/>
      <c r="G15" s="193"/>
      <c r="H15" s="193"/>
      <c r="I15" s="193"/>
      <c r="J15" s="193"/>
      <c r="K15" s="193"/>
      <c r="L15" s="193"/>
      <c r="M15" s="193"/>
      <c r="N15" s="193"/>
      <c r="O15" s="193"/>
      <c r="P15" s="193"/>
      <c r="Q15" s="193"/>
    </row>
    <row r="16" spans="1:18" ht="24" customHeight="1">
      <c r="A16" s="201" t="s">
        <v>14</v>
      </c>
      <c r="B16" s="201"/>
      <c r="C16" s="201"/>
      <c r="D16" s="201"/>
      <c r="E16" s="194" t="s">
        <v>15</v>
      </c>
      <c r="F16" s="194"/>
      <c r="G16" s="194"/>
      <c r="H16" s="194"/>
      <c r="I16" s="194"/>
      <c r="J16" s="194"/>
      <c r="K16" s="194"/>
      <c r="L16" s="194"/>
      <c r="M16" s="194"/>
      <c r="N16" s="194"/>
      <c r="O16" s="194"/>
      <c r="P16" s="194"/>
      <c r="Q16" s="194"/>
    </row>
    <row r="17" spans="1:17" ht="47.25" customHeight="1">
      <c r="A17" s="201"/>
      <c r="B17" s="201"/>
      <c r="C17" s="201"/>
      <c r="D17" s="201"/>
      <c r="E17" s="195" t="s">
        <v>16</v>
      </c>
      <c r="F17" s="195"/>
      <c r="G17" s="195"/>
      <c r="H17" s="195"/>
      <c r="I17" s="195"/>
      <c r="J17" s="195"/>
      <c r="K17" s="195"/>
      <c r="L17" s="195"/>
      <c r="M17" s="195"/>
      <c r="N17" s="195"/>
      <c r="O17" s="195"/>
      <c r="P17" s="195"/>
      <c r="Q17" s="195"/>
    </row>
    <row r="18" spans="1:17" ht="39.75" customHeight="1">
      <c r="A18" s="201"/>
      <c r="B18" s="201"/>
      <c r="C18" s="201"/>
      <c r="D18" s="201"/>
      <c r="E18" s="195" t="s">
        <v>17</v>
      </c>
      <c r="F18" s="195"/>
      <c r="G18" s="195"/>
      <c r="H18" s="195"/>
      <c r="I18" s="195"/>
      <c r="J18" s="195"/>
      <c r="K18" s="195"/>
      <c r="L18" s="195"/>
      <c r="M18" s="195"/>
      <c r="N18" s="195"/>
      <c r="O18" s="195"/>
      <c r="P18" s="195"/>
      <c r="Q18" s="195"/>
    </row>
    <row r="19" spans="1:17" ht="38.25" customHeight="1">
      <c r="A19" s="201"/>
      <c r="B19" s="201"/>
      <c r="C19" s="201"/>
      <c r="D19" s="201"/>
      <c r="E19" s="195" t="s">
        <v>18</v>
      </c>
      <c r="F19" s="195"/>
      <c r="G19" s="195"/>
      <c r="H19" s="195"/>
      <c r="I19" s="195"/>
      <c r="J19" s="195"/>
      <c r="K19" s="195"/>
      <c r="L19" s="195"/>
      <c r="M19" s="195"/>
      <c r="N19" s="195"/>
      <c r="O19" s="195"/>
      <c r="P19" s="195"/>
      <c r="Q19" s="195"/>
    </row>
    <row r="20" spans="1:17" ht="30" customHeight="1">
      <c r="A20" s="201"/>
      <c r="B20" s="201"/>
      <c r="C20" s="201"/>
      <c r="D20" s="201"/>
      <c r="E20" s="195" t="s">
        <v>19</v>
      </c>
      <c r="F20" s="195"/>
      <c r="G20" s="195"/>
      <c r="H20" s="195"/>
      <c r="I20" s="195"/>
      <c r="J20" s="195"/>
      <c r="K20" s="195"/>
      <c r="L20" s="195"/>
      <c r="M20" s="195"/>
      <c r="N20" s="195"/>
      <c r="O20" s="195"/>
      <c r="P20" s="195"/>
      <c r="Q20" s="195"/>
    </row>
    <row r="21" spans="1:17" ht="53.25" customHeight="1">
      <c r="A21" s="201"/>
      <c r="B21" s="201"/>
      <c r="C21" s="201"/>
      <c r="D21" s="201"/>
      <c r="E21" s="195" t="s">
        <v>20</v>
      </c>
      <c r="F21" s="195"/>
      <c r="G21" s="195"/>
      <c r="H21" s="195"/>
      <c r="I21" s="195"/>
      <c r="J21" s="195"/>
      <c r="K21" s="195"/>
      <c r="L21" s="195"/>
      <c r="M21" s="195"/>
      <c r="N21" s="195"/>
      <c r="O21" s="195"/>
      <c r="P21" s="195"/>
      <c r="Q21" s="195"/>
    </row>
    <row r="22" spans="1:17">
      <c r="A22" s="196" t="s">
        <v>21</v>
      </c>
      <c r="B22" s="197"/>
      <c r="C22" s="197"/>
      <c r="D22" s="197"/>
      <c r="E22" s="197"/>
      <c r="F22" s="197"/>
      <c r="G22" s="197"/>
      <c r="H22" s="197"/>
      <c r="I22" s="197"/>
      <c r="J22" s="197"/>
      <c r="K22" s="197"/>
      <c r="L22" s="197"/>
      <c r="M22" s="197"/>
      <c r="N22" s="197"/>
      <c r="O22" s="197"/>
      <c r="P22" s="197"/>
      <c r="Q22" s="197"/>
    </row>
    <row r="23" spans="1:17" ht="48" customHeight="1">
      <c r="A23" s="201" t="s">
        <v>22</v>
      </c>
      <c r="B23" s="202"/>
      <c r="C23" s="202"/>
      <c r="D23" s="202"/>
      <c r="E23" s="195" t="s">
        <v>23</v>
      </c>
      <c r="F23" s="195"/>
      <c r="G23" s="195"/>
      <c r="H23" s="195"/>
      <c r="I23" s="195"/>
      <c r="J23" s="195"/>
      <c r="K23" s="195"/>
      <c r="L23" s="195"/>
      <c r="M23" s="195"/>
      <c r="N23" s="195"/>
      <c r="O23" s="195"/>
      <c r="P23" s="195"/>
      <c r="Q23" s="195"/>
    </row>
    <row r="24" spans="1:17" ht="46.5" customHeight="1">
      <c r="A24" s="202"/>
      <c r="B24" s="202"/>
      <c r="C24" s="202"/>
      <c r="D24" s="202"/>
      <c r="E24" s="195" t="s">
        <v>24</v>
      </c>
      <c r="F24" s="195"/>
      <c r="G24" s="195"/>
      <c r="H24" s="195"/>
      <c r="I24" s="195"/>
      <c r="J24" s="195"/>
      <c r="K24" s="195"/>
      <c r="L24" s="195"/>
      <c r="M24" s="195"/>
      <c r="N24" s="195"/>
      <c r="O24" s="195"/>
      <c r="P24" s="195"/>
      <c r="Q24" s="195"/>
    </row>
    <row r="25" spans="1:17" ht="46.5" customHeight="1">
      <c r="A25" s="202"/>
      <c r="B25" s="202"/>
      <c r="C25" s="202"/>
      <c r="D25" s="202"/>
      <c r="E25" s="195" t="s">
        <v>25</v>
      </c>
      <c r="F25" s="195"/>
      <c r="G25" s="195"/>
      <c r="H25" s="195"/>
      <c r="I25" s="195"/>
      <c r="J25" s="195"/>
      <c r="K25" s="195"/>
      <c r="L25" s="195"/>
      <c r="M25" s="195"/>
      <c r="N25" s="195"/>
      <c r="O25" s="195"/>
      <c r="P25" s="195"/>
      <c r="Q25" s="195"/>
    </row>
    <row r="26" spans="1:17">
      <c r="A26" s="202"/>
      <c r="B26" s="202"/>
      <c r="C26" s="202"/>
      <c r="D26" s="202"/>
      <c r="E26" s="195" t="s">
        <v>26</v>
      </c>
      <c r="F26" s="195"/>
      <c r="G26" s="195"/>
      <c r="H26" s="195"/>
      <c r="I26" s="195"/>
      <c r="J26" s="195"/>
      <c r="K26" s="195"/>
      <c r="L26" s="195"/>
      <c r="M26" s="195"/>
      <c r="N26" s="195"/>
      <c r="O26" s="195"/>
      <c r="P26" s="195"/>
      <c r="Q26" s="195"/>
    </row>
    <row r="27" spans="1:17">
      <c r="A27" s="196" t="s">
        <v>27</v>
      </c>
      <c r="B27" s="196"/>
      <c r="C27" s="196"/>
      <c r="D27" s="196"/>
      <c r="E27" s="196"/>
      <c r="F27" s="196"/>
      <c r="G27" s="196"/>
      <c r="H27" s="196"/>
      <c r="I27" s="196"/>
      <c r="J27" s="196"/>
      <c r="K27" s="196"/>
      <c r="L27" s="196"/>
      <c r="M27" s="196"/>
      <c r="N27" s="196"/>
      <c r="O27" s="196"/>
      <c r="P27" s="196"/>
      <c r="Q27" s="196"/>
    </row>
    <row r="28" spans="1:17" ht="58.5" customHeight="1">
      <c r="A28" s="201" t="s">
        <v>28</v>
      </c>
      <c r="B28" s="201"/>
      <c r="C28" s="201"/>
      <c r="D28" s="201"/>
      <c r="E28" s="195" t="s">
        <v>29</v>
      </c>
      <c r="F28" s="195"/>
      <c r="G28" s="195"/>
      <c r="H28" s="195"/>
      <c r="I28" s="195"/>
      <c r="J28" s="195"/>
      <c r="K28" s="195"/>
      <c r="L28" s="195"/>
      <c r="M28" s="195"/>
      <c r="N28" s="195"/>
      <c r="O28" s="195"/>
      <c r="P28" s="195"/>
      <c r="Q28" s="195"/>
    </row>
    <row r="29" spans="1:17" ht="24" customHeight="1">
      <c r="A29" s="196" t="s">
        <v>30</v>
      </c>
      <c r="B29" s="196"/>
      <c r="C29" s="196"/>
      <c r="D29" s="196"/>
      <c r="E29" s="196"/>
      <c r="F29" s="196"/>
      <c r="G29" s="196"/>
      <c r="H29" s="196"/>
      <c r="I29" s="196"/>
      <c r="J29" s="196"/>
      <c r="K29" s="196"/>
      <c r="L29" s="196"/>
      <c r="M29" s="196"/>
      <c r="N29" s="196"/>
      <c r="O29" s="196"/>
      <c r="P29" s="196"/>
      <c r="Q29" s="196"/>
    </row>
    <row r="30" spans="1:17" ht="50.25" customHeight="1">
      <c r="A30" s="202">
        <v>4</v>
      </c>
      <c r="B30" s="202"/>
      <c r="C30" s="202"/>
      <c r="D30" s="202"/>
      <c r="E30" s="195" t="s">
        <v>31</v>
      </c>
      <c r="F30" s="195"/>
      <c r="G30" s="195"/>
      <c r="H30" s="195"/>
      <c r="I30" s="195"/>
      <c r="J30" s="195"/>
      <c r="K30" s="195"/>
      <c r="L30" s="195"/>
      <c r="M30" s="195"/>
      <c r="N30" s="195"/>
      <c r="O30" s="195"/>
      <c r="P30" s="195"/>
      <c r="Q30" s="195"/>
    </row>
    <row r="31" spans="1:17" ht="45.75" customHeight="1">
      <c r="A31" s="202"/>
      <c r="B31" s="202"/>
      <c r="C31" s="202"/>
      <c r="D31" s="202"/>
      <c r="E31" s="195" t="s">
        <v>32</v>
      </c>
      <c r="F31" s="195"/>
      <c r="G31" s="195"/>
      <c r="H31" s="195"/>
      <c r="I31" s="195"/>
      <c r="J31" s="195"/>
      <c r="K31" s="195"/>
      <c r="L31" s="195"/>
      <c r="M31" s="195"/>
      <c r="N31" s="195"/>
      <c r="O31" s="195"/>
      <c r="P31" s="195"/>
      <c r="Q31" s="195"/>
    </row>
    <row r="32" spans="1:17" ht="30" customHeight="1">
      <c r="A32" s="196" t="s">
        <v>33</v>
      </c>
      <c r="B32" s="196"/>
      <c r="C32" s="196"/>
      <c r="D32" s="196"/>
      <c r="E32" s="196"/>
      <c r="F32" s="196"/>
      <c r="G32" s="196"/>
      <c r="H32" s="196"/>
      <c r="I32" s="196"/>
      <c r="J32" s="196"/>
      <c r="K32" s="196"/>
      <c r="L32" s="196"/>
      <c r="M32" s="196"/>
      <c r="N32" s="196"/>
      <c r="O32" s="196"/>
      <c r="P32" s="196"/>
      <c r="Q32" s="196"/>
    </row>
    <row r="33" spans="1:17" ht="19.5" customHeight="1">
      <c r="A33" s="202">
        <v>5</v>
      </c>
      <c r="B33" s="202"/>
      <c r="C33" s="202"/>
      <c r="D33" s="202"/>
      <c r="E33" s="203" t="s">
        <v>34</v>
      </c>
      <c r="F33" s="203"/>
      <c r="G33" s="203"/>
      <c r="H33" s="203"/>
      <c r="I33" s="203"/>
      <c r="J33" s="203"/>
      <c r="K33" s="203"/>
      <c r="L33" s="203"/>
      <c r="M33" s="203"/>
      <c r="N33" s="203"/>
      <c r="O33" s="203"/>
      <c r="P33" s="203"/>
      <c r="Q33" s="203"/>
    </row>
    <row r="34" spans="1:17" ht="201.75" customHeight="1">
      <c r="A34" s="202"/>
      <c r="B34" s="202"/>
      <c r="C34" s="202"/>
      <c r="D34" s="202"/>
      <c r="E34" s="198" t="s">
        <v>35</v>
      </c>
      <c r="F34" s="198"/>
      <c r="G34" s="198"/>
      <c r="H34" s="198"/>
      <c r="I34" s="198"/>
      <c r="J34" s="198"/>
      <c r="K34" s="198"/>
      <c r="L34" s="198"/>
      <c r="M34" s="198"/>
      <c r="N34" s="198"/>
      <c r="O34" s="198"/>
      <c r="P34" s="198"/>
      <c r="Q34" s="198"/>
    </row>
    <row r="35" spans="1:17" ht="18.75" customHeight="1">
      <c r="A35" s="202"/>
      <c r="B35" s="202"/>
      <c r="C35" s="202"/>
      <c r="D35" s="202"/>
      <c r="E35" s="203" t="s">
        <v>36</v>
      </c>
      <c r="F35" s="203"/>
      <c r="G35" s="203"/>
      <c r="H35" s="203"/>
      <c r="I35" s="203"/>
      <c r="J35" s="203"/>
      <c r="K35" s="203"/>
      <c r="L35" s="203"/>
      <c r="M35" s="203"/>
      <c r="N35" s="203"/>
      <c r="O35" s="203"/>
      <c r="P35" s="203"/>
      <c r="Q35" s="203"/>
    </row>
    <row r="36" spans="1:17" ht="186.75" customHeight="1">
      <c r="A36" s="202"/>
      <c r="B36" s="202"/>
      <c r="C36" s="202"/>
      <c r="D36" s="202"/>
      <c r="E36" s="198" t="s">
        <v>37</v>
      </c>
      <c r="F36" s="199"/>
      <c r="G36" s="199"/>
      <c r="H36" s="199"/>
      <c r="I36" s="199"/>
      <c r="J36" s="199"/>
      <c r="K36" s="199"/>
      <c r="L36" s="199"/>
      <c r="M36" s="199"/>
      <c r="N36" s="199"/>
      <c r="O36" s="199"/>
      <c r="P36" s="199"/>
      <c r="Q36" s="199"/>
    </row>
    <row r="37" spans="1:17" ht="115.5" customHeight="1">
      <c r="A37" s="202"/>
      <c r="B37" s="202"/>
      <c r="C37" s="202"/>
      <c r="D37" s="202"/>
      <c r="E37" s="200" t="s">
        <v>38</v>
      </c>
      <c r="F37" s="200"/>
      <c r="G37" s="200"/>
      <c r="H37" s="200"/>
      <c r="I37" s="200"/>
      <c r="J37" s="200"/>
      <c r="K37" s="200"/>
      <c r="L37" s="200"/>
      <c r="M37" s="200"/>
      <c r="N37" s="200"/>
      <c r="O37" s="200"/>
      <c r="P37" s="200"/>
      <c r="Q37" s="200"/>
    </row>
    <row r="38" spans="1:17" ht="66.75" customHeight="1">
      <c r="A38" s="202"/>
      <c r="B38" s="202"/>
      <c r="C38" s="202"/>
      <c r="D38" s="202"/>
      <c r="E38" s="198" t="s">
        <v>39</v>
      </c>
      <c r="F38" s="199"/>
      <c r="G38" s="199"/>
      <c r="H38" s="199"/>
      <c r="I38" s="199"/>
      <c r="J38" s="199"/>
      <c r="K38" s="199"/>
      <c r="L38" s="199"/>
      <c r="M38" s="199"/>
      <c r="N38" s="199"/>
      <c r="O38" s="199"/>
      <c r="P38" s="199"/>
      <c r="Q38" s="199"/>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04" t="s">
        <v>41</v>
      </c>
      <c r="B2" s="205"/>
      <c r="C2" s="205"/>
      <c r="D2" s="205"/>
      <c r="E2" s="205"/>
      <c r="F2" s="205"/>
      <c r="G2" s="205"/>
      <c r="H2" s="205"/>
      <c r="I2" s="205"/>
      <c r="J2" s="205"/>
      <c r="K2" s="205"/>
      <c r="L2" s="205"/>
      <c r="M2" s="205"/>
      <c r="N2" s="206"/>
    </row>
    <row r="3" spans="1:14">
      <c r="A3" s="207" t="s">
        <v>42</v>
      </c>
      <c r="B3" s="208"/>
      <c r="C3" s="208"/>
      <c r="D3" s="208"/>
      <c r="E3" s="208"/>
      <c r="F3" s="208"/>
      <c r="G3" s="208"/>
      <c r="H3" s="208"/>
      <c r="I3" s="208"/>
      <c r="J3" s="208"/>
      <c r="K3" s="208"/>
      <c r="L3" s="208"/>
      <c r="M3" s="208"/>
      <c r="N3" s="209"/>
    </row>
    <row r="4" spans="1:14" ht="46.5" customHeight="1">
      <c r="A4" s="4" t="s">
        <v>43</v>
      </c>
      <c r="B4" s="210" t="s">
        <v>44</v>
      </c>
      <c r="C4" s="210"/>
      <c r="D4" s="210"/>
      <c r="E4" s="210"/>
      <c r="F4" s="210"/>
      <c r="G4" s="210"/>
      <c r="H4" s="210"/>
      <c r="I4" s="210"/>
      <c r="J4" s="210"/>
      <c r="K4" s="210"/>
      <c r="L4" s="210"/>
      <c r="M4" s="210"/>
      <c r="N4" s="211"/>
    </row>
    <row r="5" spans="1:14" ht="45.75" customHeight="1">
      <c r="A5" s="212" t="s">
        <v>45</v>
      </c>
      <c r="B5" s="213"/>
      <c r="C5" s="213"/>
      <c r="D5" s="213"/>
      <c r="E5" s="213"/>
      <c r="F5" s="213"/>
      <c r="G5" s="213"/>
      <c r="H5" s="213"/>
      <c r="I5" s="213"/>
      <c r="J5" s="213"/>
      <c r="K5" s="213"/>
      <c r="L5" s="213"/>
      <c r="M5" s="213"/>
      <c r="N5" s="214"/>
    </row>
    <row r="6" spans="1:14" ht="29.25" customHeight="1">
      <c r="A6" s="212" t="s">
        <v>46</v>
      </c>
      <c r="B6" s="213"/>
      <c r="C6" s="213"/>
      <c r="D6" s="213"/>
      <c r="E6" s="213"/>
      <c r="F6" s="213"/>
      <c r="G6" s="213"/>
      <c r="H6" s="213"/>
      <c r="I6" s="213"/>
      <c r="J6" s="213"/>
      <c r="K6" s="213"/>
      <c r="L6" s="213"/>
      <c r="M6" s="213"/>
      <c r="N6" s="214"/>
    </row>
    <row r="7" spans="1:14" ht="17.25" customHeight="1">
      <c r="A7" s="5" t="s">
        <v>47</v>
      </c>
      <c r="B7" s="6"/>
      <c r="C7" s="6"/>
      <c r="D7" s="6"/>
      <c r="E7" s="6"/>
      <c r="F7" s="6"/>
      <c r="G7" s="6"/>
      <c r="H7" s="6"/>
      <c r="I7" s="6"/>
      <c r="J7" s="6"/>
      <c r="K7" s="6"/>
      <c r="L7" s="6"/>
      <c r="M7" s="6"/>
      <c r="N7" s="8"/>
    </row>
    <row r="8" spans="1:14" ht="51" customHeight="1">
      <c r="A8" s="212" t="s">
        <v>48</v>
      </c>
      <c r="B8" s="213"/>
      <c r="C8" s="213"/>
      <c r="D8" s="213"/>
      <c r="E8" s="213"/>
      <c r="F8" s="213"/>
      <c r="G8" s="213"/>
      <c r="H8" s="213"/>
      <c r="I8" s="213"/>
      <c r="J8" s="213"/>
      <c r="K8" s="213"/>
      <c r="L8" s="213"/>
      <c r="M8" s="213"/>
      <c r="N8" s="214"/>
    </row>
    <row r="9" spans="1:14" ht="36" customHeight="1">
      <c r="A9" s="212" t="s">
        <v>49</v>
      </c>
      <c r="B9" s="213"/>
      <c r="C9" s="213"/>
      <c r="D9" s="213"/>
      <c r="E9" s="213"/>
      <c r="F9" s="213"/>
      <c r="G9" s="213"/>
      <c r="H9" s="213"/>
      <c r="I9" s="213"/>
      <c r="J9" s="213"/>
      <c r="K9" s="213"/>
      <c r="L9" s="213"/>
      <c r="M9" s="213"/>
      <c r="N9" s="214"/>
    </row>
    <row r="10" spans="1:14" ht="30" customHeight="1">
      <c r="A10" s="212" t="s">
        <v>50</v>
      </c>
      <c r="B10" s="213"/>
      <c r="C10" s="213"/>
      <c r="D10" s="213"/>
      <c r="E10" s="213"/>
      <c r="F10" s="213"/>
      <c r="G10" s="213"/>
      <c r="H10" s="213"/>
      <c r="I10" s="213"/>
      <c r="J10" s="213"/>
      <c r="K10" s="213"/>
      <c r="L10" s="213"/>
      <c r="M10" s="213"/>
      <c r="N10" s="214"/>
    </row>
    <row r="11" spans="1:14" ht="18.75" customHeight="1">
      <c r="A11" s="212" t="s">
        <v>51</v>
      </c>
      <c r="B11" s="213"/>
      <c r="C11" s="213"/>
      <c r="D11" s="213"/>
      <c r="E11" s="213"/>
      <c r="F11" s="213"/>
      <c r="G11" s="213"/>
      <c r="H11" s="213"/>
      <c r="I11" s="213"/>
      <c r="J11" s="213"/>
      <c r="K11" s="213"/>
      <c r="L11" s="213"/>
      <c r="M11" s="213"/>
      <c r="N11" s="214"/>
    </row>
    <row r="12" spans="1:14">
      <c r="A12" s="207" t="s">
        <v>52</v>
      </c>
      <c r="B12" s="208"/>
      <c r="C12" s="208"/>
      <c r="D12" s="208"/>
      <c r="E12" s="208"/>
      <c r="F12" s="208"/>
      <c r="G12" s="208"/>
      <c r="H12" s="208"/>
      <c r="I12" s="208"/>
      <c r="J12" s="208"/>
      <c r="K12" s="208"/>
      <c r="L12" s="208"/>
      <c r="M12" s="208"/>
      <c r="N12" s="209"/>
    </row>
    <row r="13" spans="1:14">
      <c r="A13" s="7" t="s">
        <v>53</v>
      </c>
      <c r="N13" s="9"/>
    </row>
    <row r="14" spans="1:14" ht="117" customHeight="1">
      <c r="A14" s="215" t="s">
        <v>54</v>
      </c>
      <c r="B14" s="216"/>
      <c r="C14" s="216"/>
      <c r="D14" s="216"/>
      <c r="E14" s="216"/>
      <c r="F14" s="216"/>
      <c r="G14" s="216"/>
      <c r="H14" s="216"/>
      <c r="I14" s="216"/>
      <c r="J14" s="216"/>
      <c r="K14" s="216"/>
      <c r="L14" s="216"/>
      <c r="M14" s="216"/>
      <c r="N14" s="217"/>
    </row>
    <row r="15" spans="1:14" ht="28.5" customHeight="1">
      <c r="A15" s="218" t="s">
        <v>55</v>
      </c>
      <c r="B15" s="219"/>
      <c r="C15" s="219"/>
      <c r="D15" s="219"/>
      <c r="E15" s="219"/>
      <c r="F15" s="219"/>
      <c r="G15" s="219"/>
      <c r="H15" s="219"/>
      <c r="I15" s="219"/>
      <c r="J15" s="219"/>
      <c r="K15" s="219"/>
      <c r="L15" s="219"/>
      <c r="M15" s="219"/>
      <c r="N15" s="220"/>
    </row>
    <row r="16" spans="1:14" ht="120" customHeight="1">
      <c r="A16" s="221" t="s">
        <v>56</v>
      </c>
      <c r="B16" s="222"/>
      <c r="C16" s="222"/>
      <c r="D16" s="222"/>
      <c r="E16" s="222"/>
      <c r="F16" s="222"/>
      <c r="G16" s="222"/>
      <c r="H16" s="222"/>
      <c r="I16" s="222"/>
      <c r="J16" s="222"/>
      <c r="K16" s="222"/>
      <c r="L16" s="222"/>
      <c r="M16" s="222"/>
      <c r="N16" s="223"/>
    </row>
    <row r="17" spans="1:14" ht="13.5" customHeight="1">
      <c r="A17" s="212" t="s">
        <v>57</v>
      </c>
      <c r="B17" s="213"/>
      <c r="C17" s="213"/>
      <c r="D17" s="213"/>
      <c r="E17" s="213"/>
      <c r="F17" s="213"/>
      <c r="G17" s="213"/>
      <c r="H17" s="213"/>
      <c r="I17" s="213"/>
      <c r="J17" s="213"/>
      <c r="K17" s="213"/>
      <c r="L17" s="213"/>
      <c r="M17" s="213"/>
      <c r="N17" s="214"/>
    </row>
    <row r="18" spans="1:14" ht="15" customHeight="1">
      <c r="A18" s="212" t="s">
        <v>58</v>
      </c>
      <c r="B18" s="213"/>
      <c r="C18" s="213"/>
      <c r="D18" s="213"/>
      <c r="E18" s="213"/>
      <c r="F18" s="213"/>
      <c r="G18" s="213"/>
      <c r="H18" s="213"/>
      <c r="I18" s="213"/>
      <c r="J18" s="213"/>
      <c r="K18" s="213"/>
      <c r="L18" s="213"/>
      <c r="M18" s="213"/>
      <c r="N18" s="214"/>
    </row>
    <row r="19" spans="1:14" ht="49.5" customHeight="1">
      <c r="A19" s="212" t="s">
        <v>59</v>
      </c>
      <c r="B19" s="213"/>
      <c r="C19" s="213"/>
      <c r="D19" s="213"/>
      <c r="E19" s="213"/>
      <c r="F19" s="213"/>
      <c r="G19" s="213"/>
      <c r="H19" s="213"/>
      <c r="I19" s="213"/>
      <c r="J19" s="213"/>
      <c r="K19" s="213"/>
      <c r="L19" s="213"/>
      <c r="M19" s="213"/>
      <c r="N19" s="214"/>
    </row>
    <row r="20" spans="1:14">
      <c r="A20" s="207" t="s">
        <v>60</v>
      </c>
      <c r="B20" s="208"/>
      <c r="C20" s="208"/>
      <c r="D20" s="208"/>
      <c r="E20" s="208"/>
      <c r="F20" s="208"/>
      <c r="G20" s="208"/>
      <c r="H20" s="208"/>
      <c r="I20" s="208"/>
      <c r="J20" s="208"/>
      <c r="K20" s="208"/>
      <c r="L20" s="208"/>
      <c r="M20" s="208"/>
      <c r="N20" s="209"/>
    </row>
    <row r="21" spans="1:14" ht="77.25" customHeight="1">
      <c r="A21" s="224" t="s">
        <v>61</v>
      </c>
      <c r="B21" s="225"/>
      <c r="C21" s="225"/>
      <c r="D21" s="225"/>
      <c r="E21" s="225"/>
      <c r="F21" s="225"/>
      <c r="G21" s="225"/>
      <c r="H21" s="225"/>
      <c r="I21" s="225"/>
      <c r="J21" s="225"/>
      <c r="K21" s="225"/>
      <c r="L21" s="225"/>
      <c r="M21" s="225"/>
      <c r="N21" s="226"/>
    </row>
    <row r="22" spans="1:14">
      <c r="A22" s="207" t="s">
        <v>62</v>
      </c>
      <c r="B22" s="208"/>
      <c r="C22" s="208"/>
      <c r="D22" s="208"/>
      <c r="E22" s="208"/>
      <c r="F22" s="208"/>
      <c r="G22" s="208"/>
      <c r="H22" s="208"/>
      <c r="I22" s="208"/>
      <c r="J22" s="208"/>
      <c r="K22" s="208"/>
      <c r="L22" s="208"/>
      <c r="M22" s="208"/>
      <c r="N22" s="209"/>
    </row>
    <row r="23" spans="1:14" ht="51.75" customHeight="1">
      <c r="A23" s="224" t="s">
        <v>63</v>
      </c>
      <c r="B23" s="225"/>
      <c r="C23" s="225"/>
      <c r="D23" s="225"/>
      <c r="E23" s="225"/>
      <c r="F23" s="225"/>
      <c r="G23" s="225"/>
      <c r="H23" s="225"/>
      <c r="I23" s="225"/>
      <c r="J23" s="225"/>
      <c r="K23" s="225"/>
      <c r="L23" s="225"/>
      <c r="M23" s="225"/>
      <c r="N23" s="226"/>
    </row>
    <row r="24" spans="1:14">
      <c r="A24" s="207" t="s">
        <v>64</v>
      </c>
      <c r="B24" s="208"/>
      <c r="C24" s="208"/>
      <c r="D24" s="208"/>
      <c r="E24" s="208"/>
      <c r="F24" s="208"/>
      <c r="G24" s="208"/>
      <c r="H24" s="208"/>
      <c r="I24" s="208"/>
      <c r="J24" s="208"/>
      <c r="K24" s="208"/>
      <c r="L24" s="208"/>
      <c r="M24" s="208"/>
      <c r="N24" s="209"/>
    </row>
    <row r="25" spans="1:14" ht="14.25" customHeight="1">
      <c r="A25" s="224" t="s">
        <v>65</v>
      </c>
      <c r="B25" s="225"/>
      <c r="C25" s="225"/>
      <c r="D25" s="225"/>
      <c r="E25" s="225"/>
      <c r="F25" s="225"/>
      <c r="G25" s="225"/>
      <c r="H25" s="225"/>
      <c r="I25" s="225"/>
      <c r="J25" s="225"/>
      <c r="K25" s="225"/>
      <c r="L25" s="225"/>
      <c r="M25" s="225"/>
      <c r="N25" s="226"/>
    </row>
    <row r="26" spans="1:14">
      <c r="A26" s="207" t="s">
        <v>66</v>
      </c>
      <c r="B26" s="208"/>
      <c r="C26" s="208"/>
      <c r="D26" s="208"/>
      <c r="E26" s="208"/>
      <c r="F26" s="208"/>
      <c r="G26" s="208"/>
      <c r="H26" s="208"/>
      <c r="I26" s="208"/>
      <c r="J26" s="208"/>
      <c r="K26" s="208"/>
      <c r="L26" s="208"/>
      <c r="M26" s="208"/>
      <c r="N26" s="209"/>
    </row>
    <row r="27" spans="1:14" ht="63" customHeight="1">
      <c r="A27" s="224" t="s">
        <v>67</v>
      </c>
      <c r="B27" s="225"/>
      <c r="C27" s="225"/>
      <c r="D27" s="225"/>
      <c r="E27" s="225"/>
      <c r="F27" s="225"/>
      <c r="G27" s="225"/>
      <c r="H27" s="225"/>
      <c r="I27" s="225"/>
      <c r="J27" s="225"/>
      <c r="K27" s="225"/>
      <c r="L27" s="225"/>
      <c r="M27" s="225"/>
      <c r="N27" s="226"/>
    </row>
    <row r="28" spans="1:14">
      <c r="A28" s="207" t="s">
        <v>68</v>
      </c>
      <c r="B28" s="208"/>
      <c r="C28" s="208"/>
      <c r="D28" s="208"/>
      <c r="E28" s="208"/>
      <c r="F28" s="208"/>
      <c r="G28" s="208"/>
      <c r="H28" s="208"/>
      <c r="I28" s="208"/>
      <c r="J28" s="208"/>
      <c r="K28" s="208"/>
      <c r="L28" s="208"/>
      <c r="M28" s="208"/>
      <c r="N28" s="209"/>
    </row>
    <row r="29" spans="1:14" ht="17.25" customHeight="1">
      <c r="A29" s="224" t="s">
        <v>69</v>
      </c>
      <c r="B29" s="225"/>
      <c r="C29" s="225"/>
      <c r="D29" s="225"/>
      <c r="E29" s="225"/>
      <c r="F29" s="225"/>
      <c r="G29" s="225"/>
      <c r="H29" s="225"/>
      <c r="I29" s="225"/>
      <c r="J29" s="225"/>
      <c r="K29" s="225"/>
      <c r="L29" s="225"/>
      <c r="M29" s="225"/>
      <c r="N29" s="226"/>
    </row>
    <row r="30" spans="1:14" ht="36" customHeight="1">
      <c r="A30" s="224" t="s">
        <v>70</v>
      </c>
      <c r="B30" s="225"/>
      <c r="C30" s="225"/>
      <c r="D30" s="225"/>
      <c r="E30" s="225"/>
      <c r="F30" s="225"/>
      <c r="G30" s="225"/>
      <c r="H30" s="225"/>
      <c r="I30" s="225"/>
      <c r="J30" s="225"/>
      <c r="K30" s="225"/>
      <c r="L30" s="225"/>
      <c r="M30" s="225"/>
      <c r="N30" s="226"/>
    </row>
    <row r="31" spans="1:14">
      <c r="A31" s="207" t="s">
        <v>71</v>
      </c>
      <c r="B31" s="208"/>
      <c r="C31" s="208"/>
      <c r="D31" s="208"/>
      <c r="E31" s="208"/>
      <c r="F31" s="208"/>
      <c r="G31" s="208"/>
      <c r="H31" s="208"/>
      <c r="I31" s="208"/>
      <c r="J31" s="208"/>
      <c r="K31" s="208"/>
      <c r="L31" s="208"/>
      <c r="M31" s="208"/>
      <c r="N31" s="209"/>
    </row>
    <row r="32" spans="1:14">
      <c r="A32" s="207" t="s">
        <v>72</v>
      </c>
      <c r="B32" s="208"/>
      <c r="C32" s="208"/>
      <c r="D32" s="208"/>
      <c r="E32" s="208"/>
      <c r="F32" s="208"/>
      <c r="G32" s="208"/>
      <c r="H32" s="208"/>
      <c r="I32" s="208"/>
      <c r="J32" s="208"/>
      <c r="K32" s="208"/>
      <c r="L32" s="208"/>
      <c r="M32" s="208"/>
      <c r="N32" s="209"/>
    </row>
    <row r="33" spans="1:14" ht="34.5" customHeight="1">
      <c r="A33" s="224" t="s">
        <v>73</v>
      </c>
      <c r="B33" s="225"/>
      <c r="C33" s="225"/>
      <c r="D33" s="225"/>
      <c r="E33" s="225"/>
      <c r="F33" s="225"/>
      <c r="G33" s="225"/>
      <c r="H33" s="225"/>
      <c r="I33" s="225"/>
      <c r="J33" s="225"/>
      <c r="K33" s="225"/>
      <c r="L33" s="225"/>
      <c r="M33" s="225"/>
      <c r="N33" s="226"/>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1"/>
  <sheetViews>
    <sheetView tabSelected="1" zoomScale="80" zoomScaleNormal="80" workbookViewId="0">
      <selection sqref="A1:XFD1"/>
    </sheetView>
  </sheetViews>
  <sheetFormatPr defaultColWidth="9.109375" defaultRowHeight="13.8"/>
  <cols>
    <col min="1" max="1" width="6.33203125" style="33" customWidth="1"/>
    <col min="2" max="2" width="45.5546875" style="26" customWidth="1"/>
    <col min="3" max="3" width="9.33203125" style="26" customWidth="1"/>
    <col min="4" max="6" width="9.88671875" style="26" customWidth="1"/>
    <col min="7" max="7" width="57.3320312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5.5546875" style="26" customWidth="1"/>
    <col min="14" max="16384" width="9.109375" style="26"/>
  </cols>
  <sheetData>
    <row r="1" spans="1:11">
      <c r="A1" s="229"/>
      <c r="B1" s="229"/>
      <c r="C1" s="155"/>
      <c r="D1" s="155"/>
      <c r="E1" s="155"/>
      <c r="F1" s="155"/>
      <c r="G1" s="231"/>
      <c r="H1" s="231"/>
      <c r="I1" s="231"/>
      <c r="J1" s="231"/>
      <c r="K1" s="231"/>
    </row>
    <row r="2" spans="1:11">
      <c r="A2" s="229"/>
      <c r="B2" s="229"/>
      <c r="C2" s="155"/>
      <c r="D2" s="155"/>
      <c r="E2" s="155"/>
      <c r="F2" s="155"/>
      <c r="G2" s="155"/>
      <c r="H2" s="155"/>
      <c r="I2" s="85"/>
      <c r="J2" s="85"/>
      <c r="K2" s="85"/>
    </row>
    <row r="3" spans="1:11">
      <c r="A3" s="228"/>
      <c r="B3" s="228"/>
      <c r="C3" s="228"/>
      <c r="D3" s="228"/>
      <c r="E3" s="228"/>
      <c r="F3" s="228"/>
      <c r="G3" s="228"/>
      <c r="H3" s="228"/>
      <c r="I3" s="228"/>
      <c r="J3" s="228"/>
      <c r="K3" s="86"/>
    </row>
    <row r="4" spans="1:11">
      <c r="A4" s="228" t="s">
        <v>150</v>
      </c>
      <c r="B4" s="228"/>
      <c r="C4" s="228"/>
      <c r="D4" s="228"/>
      <c r="E4" s="228"/>
      <c r="F4" s="228"/>
      <c r="G4" s="228"/>
      <c r="H4" s="228"/>
      <c r="I4" s="228"/>
    </row>
    <row r="5" spans="1:11">
      <c r="A5" s="230" t="s">
        <v>149</v>
      </c>
      <c r="B5" s="230"/>
      <c r="C5" s="230"/>
      <c r="D5" s="230"/>
      <c r="E5" s="230"/>
      <c r="F5" s="230"/>
      <c r="G5" s="230"/>
      <c r="H5" s="230"/>
      <c r="I5" s="230"/>
      <c r="J5" s="230"/>
      <c r="K5" s="230"/>
    </row>
    <row r="6" spans="1:11">
      <c r="A6" s="230"/>
      <c r="B6" s="230"/>
      <c r="C6" s="230"/>
      <c r="D6" s="230"/>
      <c r="E6" s="230"/>
      <c r="F6" s="230"/>
      <c r="G6" s="230"/>
      <c r="H6" s="230"/>
      <c r="I6" s="230"/>
      <c r="J6" s="230"/>
      <c r="K6" s="230"/>
    </row>
    <row r="7" spans="1:11" s="54" customFormat="1" ht="82.8">
      <c r="A7" s="48" t="s">
        <v>74</v>
      </c>
      <c r="B7" s="49" t="s">
        <v>75</v>
      </c>
      <c r="C7" s="50" t="s">
        <v>76</v>
      </c>
      <c r="D7" s="51" t="s">
        <v>113</v>
      </c>
      <c r="E7" s="51" t="s">
        <v>118</v>
      </c>
      <c r="F7" s="51" t="s">
        <v>119</v>
      </c>
      <c r="G7" s="50" t="s">
        <v>77</v>
      </c>
      <c r="H7" s="50" t="s">
        <v>78</v>
      </c>
      <c r="I7" s="51" t="s">
        <v>79</v>
      </c>
      <c r="J7" s="51" t="s">
        <v>120</v>
      </c>
      <c r="K7" s="51" t="s">
        <v>121</v>
      </c>
    </row>
    <row r="8" spans="1:11" s="54" customFormat="1" ht="15.6">
      <c r="A8" s="32"/>
      <c r="B8" s="30" t="s">
        <v>80</v>
      </c>
      <c r="C8" s="22"/>
      <c r="D8" s="23"/>
      <c r="E8" s="23"/>
      <c r="F8" s="23"/>
      <c r="G8" s="22"/>
      <c r="H8" s="22"/>
      <c r="I8" s="24"/>
      <c r="J8" s="24"/>
      <c r="K8" s="24"/>
    </row>
    <row r="9" spans="1:11" s="54" customFormat="1">
      <c r="A9" s="52">
        <v>1</v>
      </c>
      <c r="B9" s="124" t="s">
        <v>151</v>
      </c>
      <c r="C9" s="111" t="s">
        <v>81</v>
      </c>
      <c r="D9" s="104">
        <v>5</v>
      </c>
      <c r="E9" s="104">
        <v>34.85</v>
      </c>
      <c r="F9" s="104">
        <f>D9*E9</f>
        <v>174.25</v>
      </c>
      <c r="G9" s="131"/>
      <c r="H9" s="131"/>
      <c r="I9" s="121"/>
      <c r="J9" s="121"/>
      <c r="K9" s="95"/>
    </row>
    <row r="10" spans="1:11" s="54" customFormat="1">
      <c r="A10" s="52">
        <v>2</v>
      </c>
      <c r="B10" s="124" t="s">
        <v>159</v>
      </c>
      <c r="C10" s="111" t="s">
        <v>88</v>
      </c>
      <c r="D10" s="104">
        <v>1.5</v>
      </c>
      <c r="E10" s="104">
        <v>31.45</v>
      </c>
      <c r="F10" s="104">
        <f t="shared" ref="F10:F74" si="0">D10*E10</f>
        <v>47.174999999999997</v>
      </c>
      <c r="G10" s="131"/>
      <c r="H10" s="131"/>
      <c r="I10" s="121"/>
      <c r="J10" s="121"/>
      <c r="K10" s="95"/>
    </row>
    <row r="11" spans="1:11" s="54" customFormat="1">
      <c r="A11" s="52">
        <v>3</v>
      </c>
      <c r="B11" s="124" t="s">
        <v>148</v>
      </c>
      <c r="C11" s="111" t="s">
        <v>88</v>
      </c>
      <c r="D11" s="104">
        <v>0.36</v>
      </c>
      <c r="E11" s="104">
        <v>40.799999999999997</v>
      </c>
      <c r="F11" s="104">
        <f t="shared" si="0"/>
        <v>14.687999999999999</v>
      </c>
      <c r="G11" s="131" t="s">
        <v>205</v>
      </c>
      <c r="H11" s="131" t="s">
        <v>82</v>
      </c>
      <c r="I11" s="149">
        <f>D12*6</f>
        <v>2.16</v>
      </c>
      <c r="J11" s="121">
        <v>8</v>
      </c>
      <c r="K11" s="95">
        <f>I11*J11</f>
        <v>17.28</v>
      </c>
    </row>
    <row r="12" spans="1:11" s="54" customFormat="1">
      <c r="A12" s="52">
        <v>4</v>
      </c>
      <c r="B12" s="124" t="s">
        <v>203</v>
      </c>
      <c r="C12" s="111" t="s">
        <v>87</v>
      </c>
      <c r="D12" s="104">
        <v>0.36</v>
      </c>
      <c r="E12" s="104">
        <v>210.79999999999998</v>
      </c>
      <c r="F12" s="104">
        <f t="shared" si="0"/>
        <v>75.887999999999991</v>
      </c>
      <c r="G12" s="131" t="s">
        <v>204</v>
      </c>
      <c r="H12" s="131" t="s">
        <v>81</v>
      </c>
      <c r="I12" s="149">
        <v>5</v>
      </c>
      <c r="J12" s="121">
        <v>40</v>
      </c>
      <c r="K12" s="95">
        <f t="shared" ref="K12:K13" si="1">I12*J12</f>
        <v>200</v>
      </c>
    </row>
    <row r="13" spans="1:11" s="54" customFormat="1">
      <c r="A13" s="52">
        <v>5</v>
      </c>
      <c r="B13" s="124"/>
      <c r="C13" s="111"/>
      <c r="D13" s="104"/>
      <c r="E13" s="104"/>
      <c r="F13" s="104"/>
      <c r="G13" s="131" t="s">
        <v>206</v>
      </c>
      <c r="H13" s="131" t="s">
        <v>82</v>
      </c>
      <c r="I13" s="149">
        <f>D12*0.4</f>
        <v>0.14399999999999999</v>
      </c>
      <c r="J13" s="121">
        <v>120</v>
      </c>
      <c r="K13" s="95">
        <f t="shared" si="1"/>
        <v>17.279999999999998</v>
      </c>
    </row>
    <row r="14" spans="1:11" s="54" customFormat="1" ht="27.6">
      <c r="A14" s="52">
        <v>6</v>
      </c>
      <c r="B14" s="116" t="s">
        <v>154</v>
      </c>
      <c r="C14" s="117" t="s">
        <v>87</v>
      </c>
      <c r="D14" s="83">
        <v>13.68</v>
      </c>
      <c r="E14" s="104">
        <v>42.5</v>
      </c>
      <c r="F14" s="104">
        <f t="shared" si="0"/>
        <v>581.4</v>
      </c>
      <c r="G14" s="150" t="s">
        <v>155</v>
      </c>
      <c r="H14" s="121" t="s">
        <v>81</v>
      </c>
      <c r="I14" s="149">
        <v>20</v>
      </c>
      <c r="J14" s="121">
        <v>4.17</v>
      </c>
      <c r="K14" s="95">
        <f t="shared" ref="K14:K17" si="2">J14*I14</f>
        <v>83.4</v>
      </c>
    </row>
    <row r="15" spans="1:11" s="54" customFormat="1" ht="14.4">
      <c r="A15" s="52">
        <v>7</v>
      </c>
      <c r="B15" s="116"/>
      <c r="C15" s="117"/>
      <c r="D15" s="83"/>
      <c r="E15" s="104"/>
      <c r="F15" s="104"/>
      <c r="G15" s="150" t="s">
        <v>208</v>
      </c>
      <c r="H15" s="121" t="s">
        <v>81</v>
      </c>
      <c r="I15" s="149">
        <v>20</v>
      </c>
      <c r="J15" s="121">
        <v>4.17</v>
      </c>
      <c r="K15" s="95">
        <f t="shared" ref="K15" si="3">J15*I15</f>
        <v>83.4</v>
      </c>
    </row>
    <row r="16" spans="1:11" s="139" customFormat="1" ht="15.75" customHeight="1">
      <c r="A16" s="52">
        <v>8</v>
      </c>
      <c r="B16" s="140"/>
      <c r="C16" s="141"/>
      <c r="D16" s="142"/>
      <c r="E16" s="104"/>
      <c r="F16" s="104"/>
      <c r="G16" s="131" t="s">
        <v>156</v>
      </c>
      <c r="H16" s="89" t="s">
        <v>81</v>
      </c>
      <c r="I16" s="151">
        <v>20</v>
      </c>
      <c r="J16" s="104">
        <v>10</v>
      </c>
      <c r="K16" s="95">
        <f t="shared" si="2"/>
        <v>200</v>
      </c>
    </row>
    <row r="17" spans="1:12" s="139" customFormat="1" ht="15.75" customHeight="1">
      <c r="A17" s="52">
        <v>9</v>
      </c>
      <c r="B17" s="140" t="s">
        <v>157</v>
      </c>
      <c r="C17" s="141" t="s">
        <v>87</v>
      </c>
      <c r="D17" s="142">
        <v>10.8</v>
      </c>
      <c r="E17" s="104">
        <v>34</v>
      </c>
      <c r="F17" s="104">
        <f t="shared" si="0"/>
        <v>367.20000000000005</v>
      </c>
      <c r="G17" s="131" t="s">
        <v>158</v>
      </c>
      <c r="H17" s="89" t="s">
        <v>81</v>
      </c>
      <c r="I17" s="151">
        <v>30</v>
      </c>
      <c r="J17" s="104">
        <v>65.8</v>
      </c>
      <c r="K17" s="95">
        <f t="shared" si="2"/>
        <v>1974</v>
      </c>
    </row>
    <row r="18" spans="1:12" s="54" customFormat="1" ht="14.4">
      <c r="A18" s="52">
        <v>10</v>
      </c>
      <c r="B18" s="116" t="s">
        <v>192</v>
      </c>
      <c r="C18" s="117" t="s">
        <v>87</v>
      </c>
      <c r="D18" s="83">
        <v>1.5</v>
      </c>
      <c r="E18" s="104">
        <v>11.9</v>
      </c>
      <c r="F18" s="104">
        <f t="shared" si="0"/>
        <v>17.850000000000001</v>
      </c>
      <c r="G18" t="s">
        <v>193</v>
      </c>
      <c r="H18" s="94" t="s">
        <v>81</v>
      </c>
      <c r="I18" s="94">
        <v>1</v>
      </c>
      <c r="J18" s="121">
        <v>209.83</v>
      </c>
      <c r="K18" s="95">
        <f>J18*I18</f>
        <v>209.83</v>
      </c>
    </row>
    <row r="19" spans="1:12" s="54" customFormat="1" ht="39" customHeight="1">
      <c r="A19" s="52">
        <v>11</v>
      </c>
      <c r="B19" s="130" t="s">
        <v>122</v>
      </c>
      <c r="C19" s="133" t="s">
        <v>88</v>
      </c>
      <c r="D19" s="94">
        <v>5</v>
      </c>
      <c r="E19" s="104">
        <v>102</v>
      </c>
      <c r="F19" s="104">
        <f t="shared" si="0"/>
        <v>510</v>
      </c>
      <c r="G19" s="120" t="s">
        <v>133</v>
      </c>
      <c r="H19" s="94" t="s">
        <v>83</v>
      </c>
      <c r="I19" s="94">
        <f>D19*0.1+D21*0.11*0.1</f>
        <v>0.52200000000000002</v>
      </c>
      <c r="J19" s="121">
        <v>33.58</v>
      </c>
      <c r="K19" s="95">
        <f t="shared" ref="K19:K37" si="4">J19*I19</f>
        <v>17.528759999999998</v>
      </c>
    </row>
    <row r="20" spans="1:12" s="54" customFormat="1" ht="39" customHeight="1">
      <c r="A20" s="52">
        <v>12</v>
      </c>
      <c r="B20" s="130" t="s">
        <v>160</v>
      </c>
      <c r="C20" s="133" t="s">
        <v>87</v>
      </c>
      <c r="D20" s="94">
        <v>3</v>
      </c>
      <c r="E20" s="104">
        <v>28.9</v>
      </c>
      <c r="F20" s="104">
        <f t="shared" si="0"/>
        <v>86.699999999999989</v>
      </c>
      <c r="G20" s="120" t="s">
        <v>161</v>
      </c>
      <c r="H20" s="94" t="s">
        <v>88</v>
      </c>
      <c r="I20" s="94">
        <f>D20</f>
        <v>3</v>
      </c>
      <c r="J20" s="121">
        <v>23.33</v>
      </c>
      <c r="K20" s="95">
        <f t="shared" si="4"/>
        <v>69.989999999999995</v>
      </c>
    </row>
    <row r="21" spans="1:12" s="54" customFormat="1" ht="39" customHeight="1">
      <c r="A21" s="52">
        <v>13</v>
      </c>
      <c r="B21" s="130" t="s">
        <v>182</v>
      </c>
      <c r="C21" s="133" t="s">
        <v>81</v>
      </c>
      <c r="D21" s="94">
        <v>2</v>
      </c>
      <c r="E21" s="104">
        <v>56.1</v>
      </c>
      <c r="F21" s="104">
        <f t="shared" si="0"/>
        <v>112.2</v>
      </c>
      <c r="G21" s="120" t="s">
        <v>135</v>
      </c>
      <c r="H21" s="94" t="s">
        <v>82</v>
      </c>
      <c r="I21" s="94">
        <f>D19*2.4+D21*0.032*2.4</f>
        <v>12.153600000000001</v>
      </c>
      <c r="J21" s="121">
        <v>5.5</v>
      </c>
      <c r="K21" s="95">
        <f>J21*I21</f>
        <v>66.844800000000006</v>
      </c>
    </row>
    <row r="22" spans="1:12" s="54" customFormat="1" ht="39" customHeight="1">
      <c r="A22" s="52">
        <v>14</v>
      </c>
      <c r="B22" s="130"/>
      <c r="C22" s="133"/>
      <c r="D22" s="94"/>
      <c r="E22" s="104"/>
      <c r="F22" s="104"/>
      <c r="G22" s="119" t="s">
        <v>136</v>
      </c>
      <c r="H22" s="89" t="s">
        <v>82</v>
      </c>
      <c r="I22" s="103">
        <f>D19*1*+D21*0.32*1</f>
        <v>3.2</v>
      </c>
      <c r="J22" s="94">
        <v>9.42</v>
      </c>
      <c r="K22" s="95">
        <f t="shared" ref="K22:K28" si="5">J22*I22</f>
        <v>30.144000000000002</v>
      </c>
    </row>
    <row r="23" spans="1:12" s="54" customFormat="1" ht="39" customHeight="1">
      <c r="A23" s="52">
        <v>15</v>
      </c>
      <c r="B23" s="130"/>
      <c r="C23" s="133"/>
      <c r="D23" s="94"/>
      <c r="E23" s="104"/>
      <c r="F23" s="104"/>
      <c r="G23" s="144" t="s">
        <v>185</v>
      </c>
      <c r="H23" s="144" t="s">
        <v>143</v>
      </c>
      <c r="I23" s="147">
        <v>1</v>
      </c>
      <c r="J23" s="146">
        <v>118.4</v>
      </c>
      <c r="K23" s="147">
        <f t="shared" si="5"/>
        <v>118.4</v>
      </c>
    </row>
    <row r="24" spans="1:12" s="54" customFormat="1" ht="39" customHeight="1">
      <c r="A24" s="52">
        <v>16</v>
      </c>
      <c r="B24" s="130"/>
      <c r="C24" s="133"/>
      <c r="D24" s="94"/>
      <c r="E24" s="104"/>
      <c r="F24" s="104"/>
      <c r="G24" s="144" t="s">
        <v>210</v>
      </c>
      <c r="H24" s="144" t="s">
        <v>81</v>
      </c>
      <c r="I24" s="147">
        <v>4</v>
      </c>
      <c r="J24" s="146">
        <v>10</v>
      </c>
      <c r="K24" s="147">
        <f t="shared" si="5"/>
        <v>40</v>
      </c>
    </row>
    <row r="25" spans="1:12" s="54" customFormat="1" ht="39" customHeight="1">
      <c r="A25" s="52">
        <v>17</v>
      </c>
      <c r="B25" s="130" t="s">
        <v>172</v>
      </c>
      <c r="C25" s="133" t="s">
        <v>81</v>
      </c>
      <c r="D25" s="94">
        <v>1</v>
      </c>
      <c r="E25" s="104">
        <v>160.65</v>
      </c>
      <c r="F25" s="104">
        <f t="shared" si="0"/>
        <v>160.65</v>
      </c>
      <c r="G25" s="144" t="s">
        <v>209</v>
      </c>
      <c r="H25" s="144" t="s">
        <v>81</v>
      </c>
      <c r="I25" s="147">
        <v>1</v>
      </c>
      <c r="J25" s="146">
        <v>120</v>
      </c>
      <c r="K25" s="147">
        <f t="shared" si="5"/>
        <v>120</v>
      </c>
    </row>
    <row r="26" spans="1:12" s="54" customFormat="1">
      <c r="A26" s="52">
        <v>18</v>
      </c>
      <c r="B26" s="129" t="s">
        <v>147</v>
      </c>
      <c r="C26" s="122" t="s">
        <v>81</v>
      </c>
      <c r="D26" s="121">
        <v>1</v>
      </c>
      <c r="E26" s="104">
        <v>589.9</v>
      </c>
      <c r="F26" s="104">
        <f t="shared" si="0"/>
        <v>589.9</v>
      </c>
      <c r="G26" s="88" t="s">
        <v>146</v>
      </c>
      <c r="H26" s="89" t="s">
        <v>81</v>
      </c>
      <c r="I26" s="90">
        <v>1</v>
      </c>
      <c r="J26" s="90">
        <v>5450</v>
      </c>
      <c r="K26" s="103">
        <f t="shared" si="5"/>
        <v>5450</v>
      </c>
    </row>
    <row r="27" spans="1:12" s="54" customFormat="1">
      <c r="A27" s="52">
        <v>19</v>
      </c>
      <c r="B27" s="129"/>
      <c r="C27" s="122"/>
      <c r="D27" s="121"/>
      <c r="E27" s="104"/>
      <c r="F27" s="104"/>
      <c r="G27" s="88" t="s">
        <v>211</v>
      </c>
      <c r="H27" s="89" t="s">
        <v>212</v>
      </c>
      <c r="I27" s="90">
        <v>1</v>
      </c>
      <c r="J27" s="90">
        <v>800</v>
      </c>
      <c r="K27" s="103">
        <f t="shared" si="5"/>
        <v>800</v>
      </c>
    </row>
    <row r="28" spans="1:12" s="54" customFormat="1">
      <c r="A28" s="52">
        <v>20</v>
      </c>
      <c r="B28" s="129"/>
      <c r="C28" s="122"/>
      <c r="D28" s="121"/>
      <c r="E28" s="104"/>
      <c r="F28" s="104"/>
      <c r="G28" s="119" t="s">
        <v>145</v>
      </c>
      <c r="H28" s="89" t="s">
        <v>81</v>
      </c>
      <c r="I28" s="152">
        <v>1</v>
      </c>
      <c r="J28" s="153">
        <v>175</v>
      </c>
      <c r="K28" s="103">
        <f t="shared" si="5"/>
        <v>175</v>
      </c>
    </row>
    <row r="29" spans="1:12" s="54" customFormat="1">
      <c r="A29" s="52">
        <v>21</v>
      </c>
      <c r="B29" s="91" t="s">
        <v>162</v>
      </c>
      <c r="C29" s="133" t="s">
        <v>88</v>
      </c>
      <c r="D29" s="94">
        <v>53</v>
      </c>
      <c r="E29" s="104">
        <v>51</v>
      </c>
      <c r="F29" s="104">
        <f t="shared" si="0"/>
        <v>2703</v>
      </c>
      <c r="G29" s="120" t="s">
        <v>134</v>
      </c>
      <c r="H29" s="94" t="s">
        <v>83</v>
      </c>
      <c r="I29" s="94">
        <f>D29*0.1+D30*0.1*0.1</f>
        <v>5.3000000000000007</v>
      </c>
      <c r="J29" s="121">
        <v>33.58</v>
      </c>
      <c r="K29" s="95">
        <f t="shared" si="4"/>
        <v>177.97400000000002</v>
      </c>
    </row>
    <row r="30" spans="1:12" s="54" customFormat="1">
      <c r="A30" s="52">
        <v>22</v>
      </c>
      <c r="B30" s="91"/>
      <c r="C30" s="133"/>
      <c r="D30" s="94"/>
      <c r="E30" s="104"/>
      <c r="F30" s="104"/>
      <c r="G30" s="132" t="s">
        <v>163</v>
      </c>
      <c r="H30" s="94" t="s">
        <v>83</v>
      </c>
      <c r="I30" s="94">
        <f>(D29+D32+D30*0.3)/7*2</f>
        <v>15.142857142857142</v>
      </c>
      <c r="J30" s="121">
        <v>180</v>
      </c>
      <c r="K30" s="95">
        <f t="shared" si="4"/>
        <v>2725.7142857142858</v>
      </c>
    </row>
    <row r="31" spans="1:12" s="54" customFormat="1">
      <c r="A31" s="52">
        <v>23</v>
      </c>
      <c r="B31" s="91" t="s">
        <v>138</v>
      </c>
      <c r="C31" s="133" t="s">
        <v>88</v>
      </c>
      <c r="D31" s="94">
        <v>7.83</v>
      </c>
      <c r="E31" s="104">
        <v>51</v>
      </c>
      <c r="F31" s="104">
        <f t="shared" si="0"/>
        <v>399.33</v>
      </c>
      <c r="G31" s="132" t="s">
        <v>134</v>
      </c>
      <c r="H31" s="94" t="s">
        <v>83</v>
      </c>
      <c r="I31" s="94">
        <f>D31*0.1</f>
        <v>0.78300000000000003</v>
      </c>
      <c r="J31" s="121">
        <v>33.58</v>
      </c>
      <c r="K31" s="95">
        <f t="shared" si="4"/>
        <v>26.293140000000001</v>
      </c>
      <c r="L31" s="139"/>
    </row>
    <row r="32" spans="1:12" s="54" customFormat="1">
      <c r="A32" s="52">
        <v>24</v>
      </c>
      <c r="B32" s="108"/>
      <c r="C32" s="92"/>
      <c r="D32" s="99"/>
      <c r="E32" s="104"/>
      <c r="F32" s="104"/>
      <c r="G32" s="132" t="s">
        <v>131</v>
      </c>
      <c r="H32" s="133" t="s">
        <v>83</v>
      </c>
      <c r="I32" s="94">
        <f>D31/7*2</f>
        <v>2.2371428571428571</v>
      </c>
      <c r="J32" s="94">
        <v>550</v>
      </c>
      <c r="K32" s="95">
        <f t="shared" si="4"/>
        <v>1230.4285714285713</v>
      </c>
      <c r="L32" s="139"/>
    </row>
    <row r="33" spans="1:12" s="54" customFormat="1">
      <c r="A33" s="52">
        <v>25</v>
      </c>
      <c r="B33" s="108" t="s">
        <v>174</v>
      </c>
      <c r="C33" s="92" t="s">
        <v>89</v>
      </c>
      <c r="D33" s="99">
        <v>21.5</v>
      </c>
      <c r="E33" s="104">
        <v>10.199999999999999</v>
      </c>
      <c r="F33" s="104">
        <f t="shared" si="0"/>
        <v>219.29999999999998</v>
      </c>
      <c r="G33" s="132"/>
      <c r="H33" s="133"/>
      <c r="I33" s="94"/>
      <c r="J33" s="94"/>
      <c r="K33" s="95"/>
      <c r="L33" s="139"/>
    </row>
    <row r="34" spans="1:12" s="54" customFormat="1">
      <c r="A34" s="52">
        <v>26</v>
      </c>
      <c r="B34" s="108" t="s">
        <v>139</v>
      </c>
      <c r="C34" s="92" t="s">
        <v>89</v>
      </c>
      <c r="D34" s="99">
        <v>21.5</v>
      </c>
      <c r="E34" s="104">
        <v>28.9</v>
      </c>
      <c r="F34" s="104">
        <f t="shared" si="0"/>
        <v>621.35</v>
      </c>
      <c r="G34" s="88" t="s">
        <v>173</v>
      </c>
      <c r="H34" s="89" t="s">
        <v>140</v>
      </c>
      <c r="I34" s="103">
        <v>27.5</v>
      </c>
      <c r="J34" s="103">
        <v>0</v>
      </c>
      <c r="K34" s="95">
        <f t="shared" si="4"/>
        <v>0</v>
      </c>
      <c r="L34" s="139"/>
    </row>
    <row r="35" spans="1:12" s="54" customFormat="1">
      <c r="A35" s="52">
        <v>27</v>
      </c>
      <c r="B35" s="108"/>
      <c r="C35" s="92"/>
      <c r="D35" s="99"/>
      <c r="E35" s="104"/>
      <c r="F35" s="104"/>
      <c r="G35" s="119" t="s">
        <v>141</v>
      </c>
      <c r="H35" s="89" t="s">
        <v>142</v>
      </c>
      <c r="I35" s="103">
        <v>1</v>
      </c>
      <c r="J35" s="103">
        <v>29.6</v>
      </c>
      <c r="K35" s="95">
        <f t="shared" si="4"/>
        <v>29.6</v>
      </c>
      <c r="L35" s="139"/>
    </row>
    <row r="36" spans="1:12" s="54" customFormat="1">
      <c r="A36" s="52">
        <v>28</v>
      </c>
      <c r="B36" s="108" t="s">
        <v>164</v>
      </c>
      <c r="C36" s="92" t="s">
        <v>87</v>
      </c>
      <c r="D36" s="99">
        <f>1.2384*2</f>
        <v>2.4767999999999999</v>
      </c>
      <c r="E36" s="104">
        <v>127.5</v>
      </c>
      <c r="F36" s="104">
        <f t="shared" si="0"/>
        <v>315.79199999999997</v>
      </c>
      <c r="G36" s="119" t="s">
        <v>165</v>
      </c>
      <c r="H36" s="89" t="s">
        <v>88</v>
      </c>
      <c r="I36" s="103">
        <v>2</v>
      </c>
      <c r="J36" s="103">
        <v>2000</v>
      </c>
      <c r="K36" s="95">
        <f t="shared" si="4"/>
        <v>4000</v>
      </c>
      <c r="L36" s="139"/>
    </row>
    <row r="37" spans="1:12" s="54" customFormat="1">
      <c r="A37" s="52">
        <v>29</v>
      </c>
      <c r="B37" s="108" t="s">
        <v>166</v>
      </c>
      <c r="C37" s="92" t="s">
        <v>167</v>
      </c>
      <c r="D37" s="99">
        <v>1</v>
      </c>
      <c r="E37" s="104">
        <v>85</v>
      </c>
      <c r="F37" s="104">
        <f t="shared" si="0"/>
        <v>85</v>
      </c>
      <c r="G37" s="119" t="s">
        <v>168</v>
      </c>
      <c r="H37" s="89" t="s">
        <v>81</v>
      </c>
      <c r="I37" s="103">
        <v>1</v>
      </c>
      <c r="J37" s="103">
        <v>500</v>
      </c>
      <c r="K37" s="95">
        <f t="shared" si="4"/>
        <v>500</v>
      </c>
      <c r="L37" s="139"/>
    </row>
    <row r="38" spans="1:12" s="54" customFormat="1">
      <c r="A38" s="52">
        <v>30</v>
      </c>
      <c r="B38" s="134" t="s">
        <v>170</v>
      </c>
      <c r="C38" s="135" t="s">
        <v>81</v>
      </c>
      <c r="D38" s="154">
        <v>1</v>
      </c>
      <c r="E38" s="104">
        <v>136</v>
      </c>
      <c r="F38" s="104">
        <f t="shared" si="0"/>
        <v>136</v>
      </c>
      <c r="G38" s="144"/>
      <c r="H38" s="146"/>
      <c r="I38" s="147"/>
      <c r="J38" s="146"/>
      <c r="K38" s="147"/>
    </row>
    <row r="39" spans="1:12" s="54" customFormat="1" ht="27.6">
      <c r="A39" s="52">
        <v>31</v>
      </c>
      <c r="B39" s="134" t="s">
        <v>144</v>
      </c>
      <c r="C39" s="135" t="s">
        <v>81</v>
      </c>
      <c r="D39" s="154">
        <v>1</v>
      </c>
      <c r="E39" s="104">
        <v>238.85</v>
      </c>
      <c r="F39" s="104">
        <f t="shared" si="0"/>
        <v>238.85</v>
      </c>
      <c r="G39" s="112" t="s">
        <v>112</v>
      </c>
      <c r="H39" s="97" t="s">
        <v>81</v>
      </c>
      <c r="I39" s="136">
        <f>D39</f>
        <v>1</v>
      </c>
      <c r="J39" s="136" t="s">
        <v>101</v>
      </c>
      <c r="K39" s="103">
        <v>0</v>
      </c>
    </row>
    <row r="40" spans="1:12" s="54" customFormat="1">
      <c r="A40" s="52">
        <v>32</v>
      </c>
      <c r="B40" s="134" t="s">
        <v>171</v>
      </c>
      <c r="C40" s="135" t="s">
        <v>81</v>
      </c>
      <c r="D40" s="154">
        <v>1</v>
      </c>
      <c r="E40" s="104">
        <v>657.9</v>
      </c>
      <c r="F40" s="104">
        <f t="shared" si="0"/>
        <v>657.9</v>
      </c>
      <c r="G40" s="112" t="s">
        <v>196</v>
      </c>
      <c r="H40" s="97" t="s">
        <v>197</v>
      </c>
      <c r="I40" s="136">
        <v>1</v>
      </c>
      <c r="J40" s="136">
        <v>100</v>
      </c>
      <c r="K40" s="103">
        <f>I40*J40</f>
        <v>100</v>
      </c>
    </row>
    <row r="41" spans="1:12" s="54" customFormat="1" ht="27.6">
      <c r="A41" s="52">
        <v>33</v>
      </c>
      <c r="B41" s="134" t="s">
        <v>175</v>
      </c>
      <c r="C41" s="135" t="s">
        <v>81</v>
      </c>
      <c r="D41" s="154">
        <v>1</v>
      </c>
      <c r="E41" s="104">
        <v>680</v>
      </c>
      <c r="F41" s="104">
        <f t="shared" si="0"/>
        <v>680</v>
      </c>
      <c r="G41" s="112"/>
      <c r="H41" s="97"/>
      <c r="I41" s="136"/>
      <c r="J41" s="136"/>
      <c r="K41" s="103"/>
    </row>
    <row r="42" spans="1:12" s="54" customFormat="1">
      <c r="A42" s="52">
        <v>34</v>
      </c>
      <c r="B42" s="134" t="s">
        <v>202</v>
      </c>
      <c r="C42" s="135" t="s">
        <v>81</v>
      </c>
      <c r="D42" s="154">
        <v>1</v>
      </c>
      <c r="E42" s="104">
        <v>425</v>
      </c>
      <c r="F42" s="104">
        <f t="shared" si="0"/>
        <v>425</v>
      </c>
      <c r="G42" s="112" t="s">
        <v>201</v>
      </c>
      <c r="H42" s="97" t="s">
        <v>81</v>
      </c>
      <c r="I42" s="136">
        <v>1</v>
      </c>
      <c r="J42" s="136">
        <v>500</v>
      </c>
      <c r="K42" s="103">
        <f>I42*J42</f>
        <v>500</v>
      </c>
    </row>
    <row r="43" spans="1:12" s="54" customFormat="1">
      <c r="A43" s="52">
        <v>35</v>
      </c>
      <c r="B43" s="110" t="s">
        <v>177</v>
      </c>
      <c r="C43" s="111" t="s">
        <v>81</v>
      </c>
      <c r="D43" s="104">
        <v>1</v>
      </c>
      <c r="E43" s="104">
        <v>34</v>
      </c>
      <c r="F43" s="104">
        <f t="shared" si="0"/>
        <v>34</v>
      </c>
      <c r="G43" s="112" t="s">
        <v>178</v>
      </c>
      <c r="H43" s="97" t="s">
        <v>81</v>
      </c>
      <c r="I43" s="136">
        <f>D43</f>
        <v>1</v>
      </c>
      <c r="J43" s="136">
        <v>60</v>
      </c>
      <c r="K43" s="103">
        <v>0</v>
      </c>
    </row>
    <row r="44" spans="1:12" s="54" customFormat="1" ht="27.6">
      <c r="A44" s="52">
        <v>36</v>
      </c>
      <c r="B44" s="91" t="s">
        <v>207</v>
      </c>
      <c r="C44" s="133" t="s">
        <v>81</v>
      </c>
      <c r="D44" s="94">
        <v>1</v>
      </c>
      <c r="E44" s="104">
        <v>698.69999999999993</v>
      </c>
      <c r="F44" s="104">
        <f t="shared" si="0"/>
        <v>698.69999999999993</v>
      </c>
      <c r="G44" s="132"/>
      <c r="H44" s="94"/>
      <c r="I44" s="94"/>
      <c r="J44" s="121"/>
      <c r="K44" s="95"/>
    </row>
    <row r="45" spans="1:12" s="54" customFormat="1">
      <c r="A45" s="52">
        <v>37</v>
      </c>
      <c r="B45" s="91" t="s">
        <v>181</v>
      </c>
      <c r="C45" s="133" t="s">
        <v>81</v>
      </c>
      <c r="D45" s="94">
        <v>1</v>
      </c>
      <c r="E45" s="104">
        <v>55.25</v>
      </c>
      <c r="F45" s="104">
        <f t="shared" si="0"/>
        <v>55.25</v>
      </c>
      <c r="G45" s="132"/>
      <c r="H45" s="94"/>
      <c r="I45" s="94"/>
      <c r="J45" s="121"/>
      <c r="K45" s="95"/>
    </row>
    <row r="46" spans="1:12" s="54" customFormat="1">
      <c r="A46" s="52">
        <v>38</v>
      </c>
      <c r="B46" s="124" t="s">
        <v>179</v>
      </c>
      <c r="C46" s="109" t="s">
        <v>81</v>
      </c>
      <c r="D46" s="104">
        <v>1</v>
      </c>
      <c r="E46" s="104">
        <v>112.2</v>
      </c>
      <c r="F46" s="104">
        <f t="shared" si="0"/>
        <v>112.2</v>
      </c>
      <c r="G46" s="88" t="s">
        <v>180</v>
      </c>
      <c r="H46" s="89" t="s">
        <v>81</v>
      </c>
      <c r="I46" s="90">
        <v>1</v>
      </c>
      <c r="J46" s="90">
        <v>550</v>
      </c>
      <c r="K46" s="103">
        <f t="shared" ref="K46:K47" si="6">J46*I46</f>
        <v>550</v>
      </c>
    </row>
    <row r="47" spans="1:12" s="54" customFormat="1">
      <c r="A47" s="52">
        <v>39</v>
      </c>
      <c r="B47" s="124" t="s">
        <v>184</v>
      </c>
      <c r="C47" s="109" t="s">
        <v>81</v>
      </c>
      <c r="D47" s="104">
        <v>1</v>
      </c>
      <c r="E47" s="104">
        <v>80.75</v>
      </c>
      <c r="F47" s="104">
        <f t="shared" si="0"/>
        <v>80.75</v>
      </c>
      <c r="G47" s="88" t="s">
        <v>183</v>
      </c>
      <c r="H47" s="89" t="s">
        <v>81</v>
      </c>
      <c r="I47" s="90">
        <v>1</v>
      </c>
      <c r="J47" s="90">
        <v>350</v>
      </c>
      <c r="K47" s="103">
        <f t="shared" si="6"/>
        <v>350</v>
      </c>
    </row>
    <row r="48" spans="1:12" s="54" customFormat="1" ht="27.6">
      <c r="A48" s="52">
        <v>40</v>
      </c>
      <c r="B48" s="28" t="s">
        <v>91</v>
      </c>
      <c r="C48" s="46"/>
      <c r="D48" s="174"/>
      <c r="E48" s="104"/>
      <c r="F48" s="104"/>
      <c r="G48" s="28" t="s">
        <v>92</v>
      </c>
      <c r="H48" s="34"/>
      <c r="I48" s="35"/>
      <c r="J48" s="53"/>
      <c r="K48" s="64">
        <f>SUM(K9:K47)</f>
        <v>19863.107557142859</v>
      </c>
    </row>
    <row r="49" spans="1:13" s="54" customFormat="1" ht="15.6">
      <c r="A49" s="52">
        <v>41</v>
      </c>
      <c r="B49" s="30" t="s">
        <v>90</v>
      </c>
      <c r="C49" s="37"/>
      <c r="D49" s="39"/>
      <c r="E49" s="39"/>
      <c r="F49" s="39"/>
      <c r="G49" s="29"/>
      <c r="H49" s="37"/>
      <c r="I49" s="38"/>
      <c r="J49" s="38"/>
      <c r="K49" s="38"/>
    </row>
    <row r="50" spans="1:13" s="54" customFormat="1">
      <c r="A50" s="52">
        <v>42</v>
      </c>
      <c r="B50" s="56" t="s">
        <v>186</v>
      </c>
      <c r="C50" s="58" t="s">
        <v>81</v>
      </c>
      <c r="D50" s="127">
        <v>4</v>
      </c>
      <c r="E50" s="104">
        <v>255</v>
      </c>
      <c r="F50" s="104">
        <f t="shared" si="0"/>
        <v>1020</v>
      </c>
      <c r="G50" s="59" t="s">
        <v>189</v>
      </c>
      <c r="H50" s="55" t="s">
        <v>81</v>
      </c>
      <c r="I50" s="55">
        <f>9*2+D51*2</f>
        <v>28</v>
      </c>
      <c r="J50" s="53">
        <v>10.119999999999999</v>
      </c>
      <c r="K50" s="53">
        <f>I50*J50</f>
        <v>283.35999999999996</v>
      </c>
    </row>
    <row r="51" spans="1:13" s="54" customFormat="1">
      <c r="A51" s="52">
        <v>43</v>
      </c>
      <c r="B51" s="56" t="s">
        <v>198</v>
      </c>
      <c r="C51" s="58" t="s">
        <v>81</v>
      </c>
      <c r="D51" s="127">
        <v>5</v>
      </c>
      <c r="E51" s="104">
        <v>144.5</v>
      </c>
      <c r="F51" s="104">
        <f t="shared" si="0"/>
        <v>722.5</v>
      </c>
      <c r="G51" s="59"/>
      <c r="H51" s="55"/>
      <c r="I51" s="55"/>
      <c r="J51" s="53"/>
      <c r="K51" s="53"/>
    </row>
    <row r="52" spans="1:13" s="54" customFormat="1" ht="14.4">
      <c r="A52" s="52">
        <v>44</v>
      </c>
      <c r="B52" s="125" t="s">
        <v>187</v>
      </c>
      <c r="C52" s="126" t="s">
        <v>81</v>
      </c>
      <c r="D52" s="127">
        <v>1</v>
      </c>
      <c r="E52" s="104">
        <v>170</v>
      </c>
      <c r="F52" s="104">
        <f t="shared" si="0"/>
        <v>170</v>
      </c>
      <c r="G52" s="128"/>
      <c r="H52" s="94"/>
      <c r="I52" s="94"/>
      <c r="J52" s="107"/>
      <c r="K52" s="107"/>
    </row>
    <row r="53" spans="1:13" s="54" customFormat="1" ht="14.4">
      <c r="A53" s="52">
        <v>45</v>
      </c>
      <c r="B53" s="125" t="s">
        <v>188</v>
      </c>
      <c r="C53" s="126" t="s">
        <v>81</v>
      </c>
      <c r="D53" s="127">
        <v>5</v>
      </c>
      <c r="E53" s="104">
        <v>170</v>
      </c>
      <c r="F53" s="104">
        <f t="shared" si="0"/>
        <v>850</v>
      </c>
      <c r="G53" s="128"/>
      <c r="H53" s="94"/>
      <c r="I53" s="94"/>
      <c r="J53" s="107"/>
      <c r="K53" s="107"/>
    </row>
    <row r="54" spans="1:13" s="54" customFormat="1" ht="14.4">
      <c r="A54" s="52">
        <v>46</v>
      </c>
      <c r="B54" s="125" t="s">
        <v>190</v>
      </c>
      <c r="C54" s="126" t="s">
        <v>81</v>
      </c>
      <c r="D54" s="127">
        <v>1</v>
      </c>
      <c r="E54" s="104">
        <v>170</v>
      </c>
      <c r="F54" s="104">
        <f t="shared" si="0"/>
        <v>170</v>
      </c>
      <c r="G54" s="128"/>
      <c r="H54" s="94"/>
      <c r="I54" s="94"/>
      <c r="J54" s="107"/>
      <c r="K54" s="107"/>
    </row>
    <row r="55" spans="1:13" s="54" customFormat="1">
      <c r="A55" s="52">
        <v>47</v>
      </c>
      <c r="B55" s="129" t="s">
        <v>191</v>
      </c>
      <c r="C55" s="126" t="s">
        <v>81</v>
      </c>
      <c r="D55" s="127">
        <v>2</v>
      </c>
      <c r="E55" s="104">
        <v>25.5</v>
      </c>
      <c r="F55" s="104">
        <f t="shared" si="0"/>
        <v>51</v>
      </c>
      <c r="G55" s="128"/>
      <c r="H55" s="94"/>
      <c r="I55" s="94"/>
      <c r="J55" s="107"/>
      <c r="K55" s="107"/>
    </row>
    <row r="56" spans="1:13" s="54" customFormat="1" ht="14.4">
      <c r="A56" s="52">
        <v>48</v>
      </c>
      <c r="B56" s="28" t="s">
        <v>93</v>
      </c>
      <c r="C56" s="46"/>
      <c r="D56" s="36"/>
      <c r="E56" s="104"/>
      <c r="F56" s="104"/>
      <c r="G56" s="28" t="s">
        <v>94</v>
      </c>
      <c r="H56" s="34"/>
      <c r="I56" s="35"/>
      <c r="J56" s="53"/>
      <c r="K56" s="64">
        <f>SUM(K50:K55)</f>
        <v>283.35999999999996</v>
      </c>
    </row>
    <row r="57" spans="1:13" s="54" customFormat="1" ht="15.6">
      <c r="A57" s="52">
        <v>49</v>
      </c>
      <c r="B57" s="30" t="s">
        <v>84</v>
      </c>
      <c r="C57" s="37"/>
      <c r="D57" s="39"/>
      <c r="E57" s="37"/>
      <c r="F57" s="37"/>
      <c r="G57" s="29"/>
      <c r="H57" s="37"/>
      <c r="I57" s="38"/>
      <c r="J57" s="38"/>
      <c r="K57" s="38"/>
    </row>
    <row r="58" spans="1:13" s="54" customFormat="1">
      <c r="A58" s="52">
        <v>50</v>
      </c>
      <c r="B58" s="108" t="s">
        <v>153</v>
      </c>
      <c r="C58" s="92" t="s">
        <v>81</v>
      </c>
      <c r="D58" s="99">
        <v>1</v>
      </c>
      <c r="E58" s="104">
        <v>29.75</v>
      </c>
      <c r="F58" s="104">
        <f t="shared" si="0"/>
        <v>29.75</v>
      </c>
      <c r="G58" s="108"/>
      <c r="H58" s="109"/>
      <c r="I58" s="93"/>
      <c r="J58" s="99"/>
      <c r="K58" s="93"/>
    </row>
    <row r="59" spans="1:13" s="54" customFormat="1" ht="14.4">
      <c r="A59" s="52">
        <v>51</v>
      </c>
      <c r="B59" s="116" t="s">
        <v>137</v>
      </c>
      <c r="C59" s="117" t="s">
        <v>81</v>
      </c>
      <c r="D59" s="83">
        <v>1</v>
      </c>
      <c r="E59" s="104">
        <v>85</v>
      </c>
      <c r="F59" s="104">
        <f t="shared" si="0"/>
        <v>85</v>
      </c>
      <c r="G59" s="118" t="s">
        <v>200</v>
      </c>
      <c r="H59" s="109" t="s">
        <v>81</v>
      </c>
      <c r="I59" s="115">
        <f>D59</f>
        <v>1</v>
      </c>
      <c r="J59" s="104">
        <v>0</v>
      </c>
      <c r="K59" s="93"/>
    </row>
    <row r="60" spans="1:13" s="54" customFormat="1" ht="41.4">
      <c r="A60" s="52">
        <v>52</v>
      </c>
      <c r="B60" s="108" t="s">
        <v>99</v>
      </c>
      <c r="C60" s="92" t="s">
        <v>81</v>
      </c>
      <c r="D60" s="99">
        <v>5</v>
      </c>
      <c r="E60" s="104">
        <v>106.25</v>
      </c>
      <c r="F60" s="104">
        <f t="shared" si="0"/>
        <v>531.25</v>
      </c>
      <c r="G60" s="112"/>
      <c r="H60" s="97"/>
      <c r="I60" s="93"/>
      <c r="J60" s="104"/>
      <c r="K60" s="103"/>
    </row>
    <row r="61" spans="1:13" s="54" customFormat="1">
      <c r="A61" s="52">
        <v>53</v>
      </c>
      <c r="B61" s="108" t="s">
        <v>194</v>
      </c>
      <c r="C61" s="92" t="s">
        <v>81</v>
      </c>
      <c r="D61" s="99">
        <v>3</v>
      </c>
      <c r="E61" s="104">
        <v>17</v>
      </c>
      <c r="F61" s="104">
        <f t="shared" si="0"/>
        <v>51</v>
      </c>
      <c r="G61" s="113"/>
      <c r="H61" s="122"/>
      <c r="I61" s="93"/>
      <c r="J61" s="104"/>
      <c r="K61" s="115"/>
    </row>
    <row r="62" spans="1:13" s="54" customFormat="1">
      <c r="A62" s="52">
        <v>54</v>
      </c>
      <c r="B62" s="108" t="s">
        <v>100</v>
      </c>
      <c r="C62" s="92" t="s">
        <v>81</v>
      </c>
      <c r="D62" s="99">
        <v>3</v>
      </c>
      <c r="E62" s="104">
        <v>68</v>
      </c>
      <c r="F62" s="104">
        <f t="shared" si="0"/>
        <v>204</v>
      </c>
      <c r="G62" s="123" t="s">
        <v>176</v>
      </c>
      <c r="H62" s="109" t="s">
        <v>81</v>
      </c>
      <c r="I62" s="104">
        <v>0</v>
      </c>
      <c r="J62" s="104">
        <v>0</v>
      </c>
      <c r="K62" s="115">
        <f t="shared" ref="K62" si="7">J62*I62</f>
        <v>0</v>
      </c>
    </row>
    <row r="63" spans="1:13" s="62" customFormat="1" ht="29.4" customHeight="1">
      <c r="A63" s="52">
        <v>55</v>
      </c>
      <c r="B63" s="124" t="s">
        <v>152</v>
      </c>
      <c r="C63" s="94" t="s">
        <v>81</v>
      </c>
      <c r="D63" s="94">
        <v>5</v>
      </c>
      <c r="E63" s="104">
        <v>170</v>
      </c>
      <c r="F63" s="104">
        <f t="shared" si="0"/>
        <v>850</v>
      </c>
      <c r="G63" s="125" t="s">
        <v>199</v>
      </c>
      <c r="H63" s="114" t="s">
        <v>81</v>
      </c>
      <c r="I63" s="115">
        <f>D63</f>
        <v>5</v>
      </c>
      <c r="J63" s="148">
        <v>0</v>
      </c>
      <c r="K63" s="93">
        <f t="shared" ref="K63" si="8">J63*I63</f>
        <v>0</v>
      </c>
      <c r="L63" s="139"/>
      <c r="M63" s="139"/>
    </row>
    <row r="64" spans="1:13" s="60" customFormat="1" ht="46.8">
      <c r="A64" s="52">
        <v>56</v>
      </c>
      <c r="B64" s="30" t="s">
        <v>95</v>
      </c>
      <c r="C64" s="30"/>
      <c r="D64" s="30"/>
      <c r="E64" s="30"/>
      <c r="F64" s="30"/>
      <c r="G64" s="30" t="s">
        <v>96</v>
      </c>
      <c r="H64" s="30"/>
      <c r="I64" s="30"/>
      <c r="J64" s="30"/>
      <c r="K64" s="145">
        <f>SUM(K58:K63)</f>
        <v>0</v>
      </c>
    </row>
    <row r="65" spans="1:13" s="54" customFormat="1" ht="15.6">
      <c r="A65" s="52">
        <v>57</v>
      </c>
      <c r="B65" s="30" t="s">
        <v>85</v>
      </c>
      <c r="C65" s="31"/>
      <c r="D65" s="44"/>
      <c r="E65" s="30"/>
      <c r="F65" s="30"/>
      <c r="G65" s="22"/>
      <c r="H65" s="31"/>
      <c r="I65" s="43"/>
      <c r="J65" s="43"/>
      <c r="K65" s="43"/>
    </row>
    <row r="66" spans="1:13" s="54" customFormat="1" ht="27.6">
      <c r="A66" s="52">
        <v>58</v>
      </c>
      <c r="B66" s="105" t="s">
        <v>102</v>
      </c>
      <c r="C66" s="106" t="s">
        <v>81</v>
      </c>
      <c r="D66" s="99">
        <v>1</v>
      </c>
      <c r="E66" s="104">
        <v>204</v>
      </c>
      <c r="F66" s="104">
        <f t="shared" si="0"/>
        <v>204</v>
      </c>
      <c r="G66" s="112" t="s">
        <v>105</v>
      </c>
      <c r="H66" s="97" t="s">
        <v>81</v>
      </c>
      <c r="I66" s="99">
        <v>1</v>
      </c>
      <c r="J66" s="99" t="s">
        <v>101</v>
      </c>
      <c r="K66" s="107">
        <v>0</v>
      </c>
    </row>
    <row r="67" spans="1:13" s="54" customFormat="1" ht="27.6">
      <c r="A67" s="52">
        <v>59</v>
      </c>
      <c r="B67" s="105" t="s">
        <v>195</v>
      </c>
      <c r="C67" s="106" t="s">
        <v>89</v>
      </c>
      <c r="D67" s="99">
        <v>44</v>
      </c>
      <c r="E67" s="104">
        <v>15.299999999999999</v>
      </c>
      <c r="F67" s="104">
        <f t="shared" si="0"/>
        <v>673.19999999999993</v>
      </c>
      <c r="G67" s="112" t="s">
        <v>111</v>
      </c>
      <c r="H67" s="97" t="s">
        <v>89</v>
      </c>
      <c r="I67" s="93">
        <f>D67</f>
        <v>44</v>
      </c>
      <c r="J67" s="99">
        <v>19.170000000000002</v>
      </c>
      <c r="K67" s="93">
        <f>J67*I67</f>
        <v>843.48</v>
      </c>
    </row>
    <row r="68" spans="1:13" s="61" customFormat="1">
      <c r="A68" s="52">
        <v>60</v>
      </c>
      <c r="B68" s="105" t="s">
        <v>169</v>
      </c>
      <c r="C68" s="106" t="s">
        <v>167</v>
      </c>
      <c r="D68" s="99">
        <v>1</v>
      </c>
      <c r="E68" s="104">
        <v>170</v>
      </c>
      <c r="F68" s="104">
        <f t="shared" si="0"/>
        <v>170</v>
      </c>
      <c r="G68" s="173"/>
      <c r="H68" s="173"/>
      <c r="I68" s="173"/>
      <c r="J68" s="173"/>
      <c r="K68" s="173"/>
    </row>
    <row r="69" spans="1:13">
      <c r="A69" s="52">
        <v>61</v>
      </c>
      <c r="B69" s="105" t="s">
        <v>103</v>
      </c>
      <c r="C69" s="106" t="s">
        <v>81</v>
      </c>
      <c r="D69" s="99">
        <v>10</v>
      </c>
      <c r="E69" s="104">
        <v>20.399999999999999</v>
      </c>
      <c r="F69" s="104">
        <f t="shared" si="0"/>
        <v>204</v>
      </c>
      <c r="G69" s="112" t="s">
        <v>104</v>
      </c>
      <c r="H69" s="97" t="s">
        <v>81</v>
      </c>
      <c r="I69" s="93">
        <f>D69</f>
        <v>10</v>
      </c>
      <c r="J69" s="99">
        <v>2.87</v>
      </c>
      <c r="K69" s="93">
        <f t="shared" ref="K69" si="9">J69*I69</f>
        <v>28.700000000000003</v>
      </c>
    </row>
    <row r="70" spans="1:13" s="54" customFormat="1" ht="27.6">
      <c r="A70" s="52">
        <v>62</v>
      </c>
      <c r="B70" s="27" t="s">
        <v>97</v>
      </c>
      <c r="C70" s="47"/>
      <c r="D70" s="42"/>
      <c r="E70" s="104"/>
      <c r="F70" s="42">
        <f>SUM(F66:F69)</f>
        <v>1251.1999999999998</v>
      </c>
      <c r="G70" s="84" t="s">
        <v>98</v>
      </c>
      <c r="H70" s="40"/>
      <c r="I70" s="41"/>
      <c r="J70" s="53"/>
      <c r="K70" s="64">
        <f>SUM(K66:K69)</f>
        <v>872.18000000000006</v>
      </c>
    </row>
    <row r="71" spans="1:13" s="54" customFormat="1" ht="15.6">
      <c r="A71" s="52">
        <v>63</v>
      </c>
      <c r="B71" s="30" t="s">
        <v>86</v>
      </c>
      <c r="C71" s="31"/>
      <c r="D71" s="44"/>
      <c r="E71" s="44"/>
      <c r="F71" s="44"/>
      <c r="G71" s="25"/>
      <c r="H71" s="45"/>
      <c r="I71" s="43"/>
      <c r="J71" s="43"/>
      <c r="K71" s="43"/>
    </row>
    <row r="72" spans="1:13" s="54" customFormat="1" ht="14.4">
      <c r="A72" s="52">
        <v>64</v>
      </c>
      <c r="B72" s="91" t="s">
        <v>106</v>
      </c>
      <c r="C72" s="92" t="s">
        <v>88</v>
      </c>
      <c r="D72" s="143">
        <v>35</v>
      </c>
      <c r="E72" s="104">
        <v>37.4</v>
      </c>
      <c r="F72" s="104">
        <f t="shared" si="0"/>
        <v>1309</v>
      </c>
      <c r="G72" s="96"/>
      <c r="H72" s="97"/>
      <c r="I72" s="93"/>
      <c r="J72" s="93"/>
      <c r="K72" s="93"/>
    </row>
    <row r="73" spans="1:13" s="54" customFormat="1" ht="14.4">
      <c r="A73" s="52">
        <v>65</v>
      </c>
      <c r="B73" s="91" t="s">
        <v>107</v>
      </c>
      <c r="C73" s="92" t="s">
        <v>109</v>
      </c>
      <c r="D73" s="143">
        <v>1</v>
      </c>
      <c r="E73" s="104">
        <v>246.5</v>
      </c>
      <c r="F73" s="104">
        <f t="shared" si="0"/>
        <v>246.5</v>
      </c>
      <c r="G73" s="96" t="s">
        <v>132</v>
      </c>
      <c r="H73" s="97" t="s">
        <v>81</v>
      </c>
      <c r="I73" s="93">
        <v>30</v>
      </c>
      <c r="J73" s="93">
        <v>5.95</v>
      </c>
      <c r="K73" s="93">
        <v>476.1</v>
      </c>
    </row>
    <row r="74" spans="1:13" s="54" customFormat="1" ht="14.4">
      <c r="A74" s="52">
        <v>66</v>
      </c>
      <c r="B74" s="98" t="s">
        <v>110</v>
      </c>
      <c r="C74" s="92" t="s">
        <v>108</v>
      </c>
      <c r="D74" s="99">
        <v>1</v>
      </c>
      <c r="E74" s="104">
        <v>935</v>
      </c>
      <c r="F74" s="104">
        <f t="shared" si="0"/>
        <v>935</v>
      </c>
      <c r="G74" s="96"/>
      <c r="H74" s="97"/>
      <c r="I74" s="100"/>
      <c r="J74" s="93"/>
      <c r="K74" s="93"/>
    </row>
    <row r="75" spans="1:13" s="54" customFormat="1" ht="14.4">
      <c r="A75" s="52">
        <v>67</v>
      </c>
      <c r="B75" s="101" t="s">
        <v>127</v>
      </c>
      <c r="C75" s="102" t="s">
        <v>116</v>
      </c>
      <c r="D75" s="103">
        <v>527</v>
      </c>
      <c r="E75" s="104">
        <v>25</v>
      </c>
      <c r="F75" s="104">
        <f t="shared" ref="F75" si="10">D75*E75</f>
        <v>13175</v>
      </c>
      <c r="G75" s="96"/>
      <c r="H75" s="97"/>
      <c r="I75" s="100"/>
      <c r="J75" s="93"/>
      <c r="K75" s="93"/>
    </row>
    <row r="76" spans="1:13" ht="27.6">
      <c r="A76" s="52"/>
      <c r="B76" s="27" t="s">
        <v>117</v>
      </c>
      <c r="C76" s="47"/>
      <c r="D76" s="138"/>
      <c r="E76" s="138"/>
      <c r="F76" s="42">
        <f>SUM(F72:F75)</f>
        <v>15665.5</v>
      </c>
      <c r="G76" s="87" t="s">
        <v>128</v>
      </c>
      <c r="H76" s="40"/>
      <c r="I76" s="41"/>
      <c r="J76" s="57"/>
      <c r="K76" s="65">
        <f>SUM(K72:K75)</f>
        <v>476.1</v>
      </c>
    </row>
    <row r="77" spans="1:13" ht="14.4">
      <c r="A77" s="52"/>
      <c r="B77" s="66"/>
      <c r="C77" s="67"/>
      <c r="D77" s="68"/>
      <c r="E77" s="68"/>
      <c r="F77" s="69"/>
      <c r="G77" s="70" t="s">
        <v>123</v>
      </c>
      <c r="H77" s="71"/>
      <c r="I77" s="72"/>
      <c r="J77" s="72"/>
      <c r="K77" s="73">
        <f>K76+K70+K64+K56+K48</f>
        <v>21494.747557142859</v>
      </c>
    </row>
    <row r="78" spans="1:13" ht="14.4">
      <c r="A78" s="52"/>
      <c r="B78" s="70" t="s">
        <v>124</v>
      </c>
      <c r="C78" s="71"/>
      <c r="D78" s="74"/>
      <c r="E78" s="74"/>
      <c r="F78" s="76">
        <f>F76+F70+F64+F56+F48</f>
        <v>16916.7</v>
      </c>
      <c r="G78" s="77" t="s">
        <v>125</v>
      </c>
      <c r="H78" s="78">
        <v>0.05</v>
      </c>
      <c r="I78" s="72"/>
      <c r="J78" s="72"/>
      <c r="K78" s="73">
        <f>K77*H78</f>
        <v>1074.737377857143</v>
      </c>
    </row>
    <row r="79" spans="1:13" ht="14.4">
      <c r="A79" s="63"/>
      <c r="B79" s="77"/>
      <c r="C79" s="79"/>
      <c r="D79" s="75"/>
      <c r="E79" s="75"/>
      <c r="F79" s="76"/>
      <c r="G79" s="80" t="s">
        <v>115</v>
      </c>
      <c r="H79" s="71"/>
      <c r="I79" s="72"/>
      <c r="J79" s="72"/>
      <c r="K79" s="73">
        <f>K77+K78</f>
        <v>22569.484935</v>
      </c>
      <c r="M79" s="137"/>
    </row>
    <row r="80" spans="1:13" ht="14.4">
      <c r="A80" s="63"/>
      <c r="B80" s="80" t="s">
        <v>114</v>
      </c>
      <c r="C80" s="81"/>
      <c r="D80" s="74"/>
      <c r="E80" s="74"/>
      <c r="F80" s="76">
        <f>F78</f>
        <v>16916.7</v>
      </c>
      <c r="G80" s="80" t="s">
        <v>129</v>
      </c>
      <c r="H80" s="81"/>
      <c r="I80" s="72"/>
      <c r="J80" s="72"/>
      <c r="K80" s="73">
        <f>K79+F80</f>
        <v>39486.184934999997</v>
      </c>
      <c r="M80" s="137"/>
    </row>
    <row r="81" spans="1:13" ht="14.4">
      <c r="A81" s="63"/>
      <c r="B81" s="82"/>
      <c r="C81" s="81"/>
      <c r="D81" s="82"/>
      <c r="E81" s="82"/>
      <c r="F81" s="82"/>
      <c r="G81" s="80" t="s">
        <v>126</v>
      </c>
      <c r="H81" s="81"/>
      <c r="I81" s="72"/>
      <c r="J81" s="72"/>
      <c r="K81" s="73">
        <f>K80*0.2</f>
        <v>7897.2369870000002</v>
      </c>
      <c r="M81" s="137"/>
    </row>
    <row r="82" spans="1:13" ht="14.4">
      <c r="A82" s="63"/>
      <c r="B82" s="82"/>
      <c r="C82" s="81"/>
      <c r="D82" s="82"/>
      <c r="E82" s="82"/>
      <c r="F82" s="82"/>
      <c r="G82" s="80" t="s">
        <v>130</v>
      </c>
      <c r="H82" s="81"/>
      <c r="I82" s="72"/>
      <c r="J82" s="72"/>
      <c r="K82" s="73">
        <f>K81+K80-0.01</f>
        <v>47383.411921999992</v>
      </c>
    </row>
    <row r="84" spans="1:13" ht="15.6">
      <c r="A84" s="156"/>
      <c r="B84" s="157"/>
      <c r="C84" s="157"/>
      <c r="D84" s="157"/>
      <c r="E84" s="157"/>
      <c r="F84" s="157"/>
      <c r="G84" s="158"/>
      <c r="H84" s="156"/>
      <c r="I84" s="156"/>
      <c r="J84" s="159"/>
      <c r="K84" s="160"/>
    </row>
    <row r="85" spans="1:13" ht="15.6">
      <c r="A85" s="156"/>
      <c r="B85" s="161"/>
      <c r="C85" s="162"/>
      <c r="D85" s="162"/>
      <c r="E85" s="162"/>
      <c r="F85" s="162"/>
      <c r="G85" s="163"/>
      <c r="H85" s="156"/>
      <c r="I85" s="156"/>
      <c r="J85" s="156"/>
      <c r="K85" s="164"/>
    </row>
    <row r="86" spans="1:13" ht="15.6">
      <c r="A86" s="156"/>
      <c r="B86" s="161"/>
      <c r="C86" s="162"/>
      <c r="D86" s="162"/>
      <c r="E86" s="162"/>
      <c r="F86" s="162"/>
      <c r="G86" s="163"/>
      <c r="H86" s="156"/>
      <c r="I86" s="156"/>
      <c r="J86" s="156"/>
      <c r="K86" s="156"/>
    </row>
    <row r="87" spans="1:13" ht="15.6">
      <c r="A87" s="156"/>
      <c r="B87" s="161"/>
      <c r="C87" s="162"/>
      <c r="D87" s="162"/>
      <c r="E87" s="162"/>
      <c r="F87" s="162"/>
      <c r="G87" s="163"/>
      <c r="H87" s="156"/>
      <c r="I87" s="156"/>
      <c r="J87" s="156"/>
      <c r="K87" s="164"/>
    </row>
    <row r="88" spans="1:13" ht="15.6">
      <c r="A88" s="156"/>
      <c r="B88" s="161"/>
      <c r="C88" s="162"/>
      <c r="D88" s="162"/>
      <c r="E88" s="162"/>
      <c r="F88" s="162"/>
      <c r="G88" s="163"/>
      <c r="H88" s="156"/>
      <c r="I88" s="156"/>
      <c r="J88" s="165"/>
      <c r="K88" s="164"/>
    </row>
    <row r="89" spans="1:13" ht="15.6">
      <c r="A89" s="156"/>
      <c r="B89" s="161"/>
      <c r="C89" s="162"/>
      <c r="D89" s="162"/>
      <c r="E89" s="162"/>
      <c r="F89" s="162"/>
      <c r="G89" s="163"/>
      <c r="H89" s="156"/>
      <c r="I89" s="156"/>
      <c r="J89" s="156"/>
      <c r="K89" s="156"/>
      <c r="M89" s="166"/>
    </row>
    <row r="90" spans="1:13" ht="31.2" customHeight="1">
      <c r="A90" s="156"/>
      <c r="B90" s="227"/>
      <c r="C90" s="227"/>
      <c r="D90" s="227"/>
      <c r="E90" s="172"/>
      <c r="F90" s="172"/>
      <c r="G90" s="158"/>
      <c r="H90" s="156"/>
      <c r="I90" s="156"/>
      <c r="J90" s="156"/>
      <c r="K90" s="168"/>
      <c r="M90" s="137"/>
    </row>
    <row r="91" spans="1:13" ht="15.6">
      <c r="A91" s="156"/>
      <c r="B91" s="167"/>
      <c r="C91" s="169"/>
      <c r="D91" s="170"/>
      <c r="E91" s="170"/>
      <c r="F91" s="170"/>
      <c r="G91" s="171"/>
      <c r="H91" s="156"/>
      <c r="I91" s="156"/>
      <c r="J91" s="156"/>
      <c r="K91" s="156"/>
    </row>
  </sheetData>
  <protectedRanges>
    <protectedRange sqref="J23:J25" name="Range1_4_1_1_1_2_1_2"/>
  </protectedRanges>
  <autoFilter ref="A7:I82"/>
  <dataConsolidate/>
  <mergeCells count="7">
    <mergeCell ref="B90:D90"/>
    <mergeCell ref="A4:I4"/>
    <mergeCell ref="A1:B1"/>
    <mergeCell ref="A2:B2"/>
    <mergeCell ref="A3:J3"/>
    <mergeCell ref="A5:K6"/>
    <mergeCell ref="G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2022-10-19T10:55:16Z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