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новая ТТ Харьков\"/>
    </mc:Choice>
  </mc:AlternateContent>
  <bookViews>
    <workbookView xWindow="0" yWindow="0" windowWidth="28800" windowHeight="1230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Лист1!$A$7:$I$182</definedName>
    <definedName name="Виконується">#REF!</definedName>
  </definedNames>
  <calcPr calcId="162913"/>
</workbook>
</file>

<file path=xl/calcChain.xml><?xml version="1.0" encoding="utf-8"?>
<calcChain xmlns="http://schemas.openxmlformats.org/spreadsheetml/2006/main">
  <c r="K99" i="51" l="1"/>
  <c r="K100" i="51"/>
  <c r="F10" i="51"/>
  <c r="F14" i="51"/>
  <c r="F15" i="51"/>
  <c r="F16" i="51"/>
  <c r="F17" i="51"/>
  <c r="F23" i="51"/>
  <c r="F24" i="51"/>
  <c r="F29" i="51"/>
  <c r="F30" i="51"/>
  <c r="F32" i="51"/>
  <c r="F33" i="51"/>
  <c r="F34" i="51"/>
  <c r="F36" i="51"/>
  <c r="F38" i="51"/>
  <c r="F40" i="51"/>
  <c r="F41" i="51"/>
  <c r="F43" i="51"/>
  <c r="F45" i="51"/>
  <c r="F51" i="51"/>
  <c r="F52" i="51"/>
  <c r="F53" i="51"/>
  <c r="F55" i="51"/>
  <c r="F56" i="51"/>
  <c r="F57" i="51"/>
  <c r="F59" i="51"/>
  <c r="F60" i="51"/>
  <c r="F61" i="51"/>
  <c r="F62" i="51"/>
  <c r="F63" i="51"/>
  <c r="F64" i="51"/>
  <c r="F65" i="51"/>
  <c r="F68" i="51"/>
  <c r="F69" i="51"/>
  <c r="F70" i="51"/>
  <c r="F71" i="51"/>
  <c r="F72" i="51"/>
  <c r="F73" i="51"/>
  <c r="F74" i="51"/>
  <c r="F75" i="51"/>
  <c r="F76" i="51"/>
  <c r="F77" i="51"/>
  <c r="F78" i="51"/>
  <c r="F79" i="51"/>
  <c r="F80" i="51"/>
  <c r="F83" i="51"/>
  <c r="F88" i="51"/>
  <c r="F91" i="51"/>
  <c r="F92" i="51"/>
  <c r="F93" i="51"/>
  <c r="F94" i="51"/>
  <c r="F95" i="51"/>
  <c r="F99" i="51"/>
  <c r="F102" i="51"/>
  <c r="F103" i="51"/>
  <c r="F104" i="51"/>
  <c r="F105" i="51"/>
  <c r="F108" i="51"/>
  <c r="F111" i="51"/>
  <c r="F112" i="51"/>
  <c r="F114" i="51"/>
  <c r="F116" i="51"/>
  <c r="F119" i="51"/>
  <c r="F120" i="51"/>
  <c r="F122" i="51"/>
  <c r="F126" i="51"/>
  <c r="F128" i="51"/>
  <c r="F130" i="51"/>
  <c r="F131" i="51"/>
  <c r="F134" i="51"/>
  <c r="F137" i="51"/>
  <c r="F138" i="51"/>
  <c r="F141" i="51"/>
  <c r="F142" i="51"/>
  <c r="F147" i="51"/>
  <c r="F148" i="51"/>
  <c r="F149" i="51"/>
  <c r="F150" i="51"/>
  <c r="F151" i="51"/>
  <c r="F154" i="51"/>
  <c r="F158" i="51"/>
  <c r="F160" i="51"/>
  <c r="F162" i="51"/>
  <c r="F163" i="51"/>
  <c r="F164" i="51"/>
  <c r="F168" i="51"/>
  <c r="F169" i="51"/>
  <c r="F170" i="51"/>
  <c r="F172" i="51"/>
  <c r="F173" i="51"/>
  <c r="F175" i="51"/>
  <c r="F9" i="51"/>
  <c r="F132" i="51" l="1"/>
  <c r="F156" i="51"/>
  <c r="F81" i="51"/>
  <c r="F176" i="51"/>
  <c r="F66" i="51"/>
  <c r="F166" i="51"/>
  <c r="F178" i="51" l="1"/>
  <c r="F180" i="51" s="1"/>
  <c r="K38" i="51" l="1"/>
  <c r="I23" i="51" l="1"/>
  <c r="I33" i="51" l="1"/>
  <c r="I35" i="51"/>
  <c r="I34" i="51"/>
  <c r="I148" i="51"/>
  <c r="K148" i="51" s="1"/>
  <c r="I147" i="51"/>
  <c r="K147" i="51" s="1"/>
  <c r="I146" i="51"/>
  <c r="K146" i="51" s="1"/>
  <c r="K145" i="51"/>
  <c r="K144" i="51"/>
  <c r="I143" i="51"/>
  <c r="K143" i="51" s="1"/>
  <c r="I142" i="51"/>
  <c r="K141" i="51"/>
  <c r="K136" i="51"/>
  <c r="K135" i="51"/>
  <c r="K128" i="51"/>
  <c r="I64" i="51"/>
  <c r="K64" i="51" s="1"/>
  <c r="I63" i="51"/>
  <c r="K63" i="51" s="1"/>
  <c r="I45" i="51"/>
  <c r="I42" i="51"/>
  <c r="I41" i="51"/>
  <c r="I40" i="51"/>
  <c r="I27" i="51"/>
  <c r="K31" i="51"/>
  <c r="I30" i="51"/>
  <c r="K30" i="51" s="1"/>
  <c r="K16" i="51"/>
  <c r="K35" i="51" l="1"/>
  <c r="K34" i="51"/>
  <c r="K120" i="51"/>
  <c r="K33" i="51"/>
  <c r="I138" i="51" l="1"/>
  <c r="K139" i="51"/>
  <c r="K140" i="51"/>
  <c r="I137" i="51"/>
  <c r="K62" i="51"/>
  <c r="I60" i="51"/>
  <c r="K60" i="51" s="1"/>
  <c r="I69" i="51" l="1"/>
  <c r="K39" i="51" l="1"/>
  <c r="K22" i="51"/>
  <c r="K23" i="51"/>
  <c r="K27" i="51"/>
  <c r="K26" i="51"/>
  <c r="K25" i="51"/>
  <c r="K24" i="51"/>
  <c r="I17" i="51" l="1"/>
  <c r="I59" i="51" l="1"/>
  <c r="K59" i="51" s="1"/>
  <c r="K44" i="51"/>
  <c r="K43" i="51"/>
  <c r="K45" i="51"/>
  <c r="I52" i="51"/>
  <c r="K21" i="51" l="1"/>
  <c r="I14" i="51"/>
  <c r="K14" i="51" s="1"/>
  <c r="I13" i="51"/>
  <c r="K13" i="51" s="1"/>
  <c r="I12" i="51"/>
  <c r="K12" i="51" s="1"/>
  <c r="I11" i="51"/>
  <c r="K11" i="51" s="1"/>
  <c r="I10" i="51"/>
  <c r="K10" i="51" s="1"/>
  <c r="I18" i="51" l="1"/>
  <c r="K18" i="51" s="1"/>
  <c r="K153" i="51"/>
  <c r="K152" i="51"/>
  <c r="K151" i="51"/>
  <c r="K150" i="51"/>
  <c r="K95" i="51"/>
  <c r="K121" i="51"/>
  <c r="K155" i="51"/>
  <c r="I154" i="51"/>
  <c r="K103" i="51"/>
  <c r="K156" i="51" l="1"/>
  <c r="I114" i="51"/>
  <c r="K114" i="51" s="1"/>
  <c r="K117" i="51"/>
  <c r="K116" i="51"/>
  <c r="K118" i="51"/>
  <c r="K115" i="51"/>
  <c r="K113" i="51"/>
  <c r="K112" i="51"/>
  <c r="K111" i="51"/>
  <c r="I134" i="51" l="1"/>
  <c r="K69" i="51" l="1"/>
  <c r="K81" i="51" s="1"/>
  <c r="I165" i="51" l="1"/>
  <c r="I164" i="51"/>
  <c r="I126" i="51"/>
  <c r="I127" i="51"/>
  <c r="I124" i="51"/>
  <c r="I125" i="51" s="1"/>
  <c r="K119" i="51"/>
  <c r="K109" i="51"/>
  <c r="I65" i="51"/>
  <c r="I36" i="51"/>
  <c r="I37" i="51"/>
  <c r="I56" i="51"/>
  <c r="I55" i="51"/>
  <c r="I53" i="51"/>
  <c r="I54" i="51" s="1"/>
  <c r="K65" i="51" l="1"/>
  <c r="I163" i="51" l="1"/>
  <c r="I19" i="51" l="1"/>
  <c r="K19" i="51" s="1"/>
  <c r="K17" i="51"/>
  <c r="K20" i="51"/>
  <c r="I58" i="51" l="1"/>
  <c r="I57" i="51"/>
  <c r="I92" i="51" l="1"/>
  <c r="I93" i="51" l="1"/>
  <c r="I104" i="51"/>
  <c r="I106" i="51"/>
  <c r="I105" i="51"/>
  <c r="K123" i="51"/>
  <c r="K126" i="51" l="1"/>
  <c r="K90" i="51" l="1"/>
  <c r="K89" i="51"/>
  <c r="K56" i="51"/>
  <c r="K51" i="51"/>
  <c r="K50" i="51" l="1"/>
  <c r="K49" i="51"/>
  <c r="K48" i="51"/>
  <c r="K47" i="51"/>
  <c r="K46" i="51"/>
  <c r="K58" i="51"/>
  <c r="K101" i="51" l="1"/>
  <c r="K40" i="51"/>
  <c r="K86" i="51"/>
  <c r="K85" i="51"/>
  <c r="K84" i="51"/>
  <c r="K83" i="51"/>
  <c r="K127" i="51" l="1"/>
  <c r="K125" i="51"/>
  <c r="K124" i="51"/>
  <c r="K122" i="51"/>
  <c r="K55" i="51" l="1"/>
  <c r="K92" i="51" l="1"/>
  <c r="K54" i="51" l="1"/>
  <c r="K98" i="51"/>
  <c r="K87" i="51" l="1"/>
  <c r="K88" i="51"/>
  <c r="K169" i="51" l="1"/>
  <c r="K176" i="51" s="1"/>
  <c r="K110" i="51" l="1"/>
  <c r="K108" i="51"/>
  <c r="K107" i="51"/>
  <c r="K106" i="51"/>
  <c r="K105" i="51"/>
  <c r="K104" i="51"/>
  <c r="K132" i="51" l="1"/>
  <c r="K165" i="51"/>
  <c r="K164" i="51"/>
  <c r="K163" i="51"/>
  <c r="K166" i="51" s="1"/>
  <c r="K42" i="51" l="1"/>
  <c r="K41" i="51"/>
  <c r="K37" i="51"/>
  <c r="K36" i="51"/>
  <c r="K66" i="51" s="1"/>
  <c r="K177" i="51" l="1"/>
  <c r="K178" i="51" s="1"/>
  <c r="K179" i="51" s="1"/>
  <c r="K180" i="51" s="1"/>
  <c r="K181" i="51" l="1"/>
  <c r="K182" i="51" s="1"/>
</calcChain>
</file>

<file path=xl/sharedStrings.xml><?xml version="1.0" encoding="utf-8"?>
<sst xmlns="http://schemas.openxmlformats.org/spreadsheetml/2006/main" count="572" uniqueCount="337">
  <si>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</si>
  <si>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</si>
  <si>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</si>
  <si>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</si>
  <si>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</si>
  <si>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</si>
  <si>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</si>
  <si>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</si>
  <si>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</si>
  <si>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</si>
  <si>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</si>
  <si>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</si>
  <si>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</si>
  <si>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</si>
  <si>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</si>
  <si>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</si>
  <si>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</si>
  <si>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</si>
  <si>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</si>
  <si>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</si>
  <si>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</si>
  <si>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</si>
  <si>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</si>
  <si>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</si>
  <si>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</si>
  <si>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</si>
  <si>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</si>
  <si>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</si>
  <si>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</si>
  <si>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</si>
  <si>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</si>
  <si>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</si>
  <si>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</si>
  <si>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</si>
  <si>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</si>
  <si>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</si>
  <si>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</si>
  <si>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</si>
  <si>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</si>
  <si>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</si>
  <si>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</si>
  <si>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</si>
  <si>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</si>
  <si>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</si>
  <si>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</si>
  <si>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</si>
  <si>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</si>
  <si>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</si>
  <si>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</si>
  <si>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</si>
  <si>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</si>
  <si>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</si>
  <si>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</si>
  <si>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</si>
  <si>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</si>
  <si>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</si>
  <si>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</si>
  <si>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</si>
  <si>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</si>
  <si>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</si>
  <si>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</si>
  <si>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</si>
  <si>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</si>
  <si>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</si>
  <si>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</si>
  <si>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</si>
  <si>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</si>
  <si>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</si>
  <si>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</si>
  <si>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</si>
  <si>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</si>
  <si>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</si>
  <si>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</si>
  <si>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</si>
  <si>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</si>
  <si>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</si>
  <si>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</si>
  <si>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</si>
  <si>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</si>
  <si>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</si>
  <si>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</si>
  <si>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</si>
  <si>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</si>
  <si>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</si>
  <si>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</si>
  <si>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</si>
  <si>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</si>
  <si>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</si>
  <si>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</si>
  <si>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</si>
  <si>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</si>
  <si>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</si>
  <si>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</si>
  <si>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</si>
  <si>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</si>
  <si>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</si>
  <si>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</si>
  <si>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</si>
  <si>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</si>
  <si>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</si>
  <si>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</si>
  <si>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</si>
  <si>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Підключення кабелю електроживлення від виведення (з-під підлоги) до столу відкритої викладки через колодку на 6 гнізд</t>
  </si>
  <si>
    <t>Влаштування виводу з-під підлоги</t>
  </si>
  <si>
    <t>Монтаж реле часу</t>
  </si>
  <si>
    <t>Монтаж розподільчих коробок</t>
  </si>
  <si>
    <t>Монтаж розеток з підрозетником</t>
  </si>
  <si>
    <t>Прокладання кабеля більше 4 мм2</t>
  </si>
  <si>
    <t>Вимикач двоклавішний Schneider Electric Asfora самозажиммаючий 10 А 220В IP20 білий EPH0300121</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</si>
  <si>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</si>
  <si>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</si>
  <si>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</si>
  <si>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</si>
  <si>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</si>
  <si>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</si>
  <si>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</si>
  <si>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</si>
  <si>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</si>
  <si>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</si>
  <si>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патч-кордів</t>
  </si>
  <si>
    <t>Монтаж фільтра мережового 19</t>
  </si>
  <si>
    <t>Прокладання кабелю вітой пари UTP</t>
  </si>
  <si>
    <t>Монтаж інформаційної розетки</t>
  </si>
  <si>
    <t>Patch Cord RJ45, 568B-P, UTP, Cat 5e,  1,0 м, Сірий</t>
  </si>
  <si>
    <t xml:space="preserve">Patch Cord RJ45, 568B-P, UTP, Cat 5e,  2,0 м, Сірий </t>
  </si>
  <si>
    <t>19" Patch Panel</t>
  </si>
  <si>
    <t>СКС Шафа 19" 600*600</t>
  </si>
  <si>
    <t>Блок 19" на 9 роз.</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</si>
  <si>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</si>
  <si>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</si>
  <si>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</si>
  <si>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</si>
  <si>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</si>
  <si>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</si>
  <si>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</si>
  <si>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Кронштейн під ТВ</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</si>
  <si>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</si>
  <si>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</si>
  <si>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</si>
  <si>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</si>
  <si>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</si>
  <si>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</si>
  <si>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</si>
  <si>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</si>
  <si>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</si>
  <si>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</si>
  <si>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</si>
  <si>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</si>
  <si>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</si>
  <si>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Клема швидкого монтажу на 3 провідники з важелями EMT 3x0,08-4/2,5 мм 3 шт. сірий</t>
  </si>
  <si>
    <t>ВСЬОГО ВАРТІСТЬ МАТЕРІАЛІВ, грн. (без ПДВ):</t>
  </si>
  <si>
    <t>ВСЬОГО ВАРТІСТЬ РОБІТ, грн.( без ПДВ):</t>
  </si>
  <si>
    <t>Вартість доставлення матеріалів</t>
  </si>
  <si>
    <t xml:space="preserve"> ПДВ, ГРН.:</t>
  </si>
  <si>
    <t>Доставка обладнання зі складу в с. Мартусовка</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</si>
  <si>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</si>
  <si>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</si>
  <si>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</si>
  <si>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</si>
  <si>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Монтаж вивіски та підключення</t>
  </si>
  <si>
    <t xml:space="preserve"> СТ 17/10 Глибокопроникаюча грунтовка </t>
  </si>
  <si>
    <t>Циліндр RDA 35x35 ключ-ключ 70 мм хром</t>
  </si>
  <si>
    <t>Монтаж шинопровода</t>
  </si>
  <si>
    <t>Шинопровiд однофазний 2м LightMaster CAB2000 чорний</t>
  </si>
  <si>
    <t>Монтаж прожектора на шинопровод</t>
  </si>
  <si>
    <t>Трековий прожектор LightMaster LLT201 LED COB 30 Вт 4000 К чорний</t>
  </si>
  <si>
    <t>Підвіс тросовий LightMaster 2 шт./уп. 150 см сталь D2002</t>
  </si>
  <si>
    <t>Затискач для троса подвійний 2 мм</t>
  </si>
  <si>
    <t>Коробка установча Контакт блочна 109 поліпропілен</t>
  </si>
  <si>
    <t>Опалення та вентиляція</t>
  </si>
  <si>
    <t>ВСЬОГО ВАРТІСТЬ РОБІТ ПО ОПАЛЕННЯ ТА ВЕНТИЛЯЦІЯ , грн.( без ПДВ):</t>
  </si>
  <si>
    <t>ВСЬОГО ВАРТІСТЬ МАТЕРІАЛІВ ПО  ОПАЛЕННЯ ТА ВЕНТИЛЯЦІЯ, грн. ( без ПДВ):</t>
  </si>
  <si>
    <t>Коробка розподільча E.NEXT 100x100x45 IP20 s027026</t>
  </si>
  <si>
    <t>Кабель силовой монолит ЗЗЦМ ВВГп нгд 3х2,5 медь</t>
  </si>
  <si>
    <t>Прокладання кабеля для колонок</t>
  </si>
  <si>
    <t>Кабель силовий багатожильний ЗЗКМ ШВВП 2х0,75 мідь</t>
  </si>
  <si>
    <t>Шина нульова на DIN-рейку універсальна E.NEXT (e.bsi.pro.2.8) </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</si>
  <si>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</si>
  <si>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</si>
  <si>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</si>
  <si>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</si>
  <si>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</si>
  <si>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</si>
  <si>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</si>
  <si>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</si>
  <si>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</si>
  <si>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</si>
  <si>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</si>
  <si>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</si>
  <si>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</si>
  <si>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</si>
  <si>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Вивіска внутрішня</t>
  </si>
  <si>
    <t>м2</t>
  </si>
  <si>
    <t>Гіпсокартон Knauf 2600x1200х12,5 мм</t>
  </si>
  <si>
    <t xml:space="preserve"> Профіль BauGut ARMOSTEEL UW 100/3 м 0,5 мм</t>
  </si>
  <si>
    <t xml:space="preserve">Шпаклівка Knauf FUGENFULLER 25 кг
</t>
  </si>
  <si>
    <t>Склострічка самоклейка BauGut 50мм х 20м</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</si>
  <si>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</si>
  <si>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</si>
  <si>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</si>
  <si>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</si>
  <si>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</si>
  <si>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Монтаж ТВ кронштейна та  монтаж ТВ</t>
  </si>
  <si>
    <t>Кріплення касового ящика</t>
  </si>
  <si>
    <t>Ізострічка EMT 0,13x15 мм 10 м чорна ПВХ 12-0403 BK</t>
  </si>
  <si>
    <t>Стяжка для кабелю нейлоновий 3.6x370 (100 шт./уп.) білий</t>
  </si>
  <si>
    <t>Труба гофрована з протяжкою Контакт ПВХ 20 мм 100 м</t>
  </si>
  <si>
    <t>Розетка із заземленням Schneider Electric Asfora 16 А 250 В без шторок білий</t>
  </si>
  <si>
    <t>Встановлення обігрівачів з підключенням</t>
  </si>
  <si>
    <t>обігрівачі Білюкс</t>
  </si>
  <si>
    <t>Встановлення металевої урни</t>
  </si>
  <si>
    <t>Стіл</t>
  </si>
  <si>
    <t>Занос стільців</t>
  </si>
  <si>
    <t xml:space="preserve">Урна металева </t>
  </si>
  <si>
    <t xml:space="preserve">Автоматичний вимикач </t>
  </si>
  <si>
    <t xml:space="preserve">Дефектний акт </t>
  </si>
  <si>
    <t>З’єднувач лінійний LightMaster для шинопроводу однофазного 1 шт./уп. чорний LD2000</t>
  </si>
  <si>
    <t>Вилка електрична кутова UP! (Underprice) YK-208-WH із заземленням 220В 16А IP20 пластик білий</t>
  </si>
  <si>
    <t xml:space="preserve">Штробління стін із заробленням </t>
  </si>
  <si>
    <t>Пристрій рещітки раздвижної на двері (виготовлення з монтажем та фарбуванням)</t>
  </si>
  <si>
    <t>Вимикач одноклавішний Schneider Electric Asfora без підсвітки білий</t>
  </si>
  <si>
    <t>Монтаж світильників растрових Армстронг</t>
  </si>
  <si>
    <t>Світильник cвітлодіодний Horoz Electric CAPELLA-48 48W 6400K врізна рамка</t>
  </si>
  <si>
    <t xml:space="preserve">Великий стіл для технічної зони 2400 </t>
  </si>
  <si>
    <t>Постер 600 мм</t>
  </si>
  <si>
    <t>Подвійний стіл для девайсів 1250</t>
  </si>
  <si>
    <t>Модуль настінний аксесуари 1200</t>
  </si>
  <si>
    <t>Панель для аксесуарів під 2-х рівневий стіл</t>
  </si>
  <si>
    <t>Модуль настінний  аксесуари 600 мм</t>
  </si>
  <si>
    <t>Модуль настінний аксесуари 1200 мм (БЗ ТЕХНО)</t>
  </si>
  <si>
    <t>Встановлення теплової завіси з підключенням</t>
  </si>
  <si>
    <t>теплова завіса</t>
  </si>
  <si>
    <t>Монтаж профілю під лед стрічку</t>
  </si>
  <si>
    <t xml:space="preserve">Профіль алюмінієвий Светкомплект кутовий анодований ЛПУ 17x17 мм 200 см  </t>
  </si>
  <si>
    <t>Монтаж лед стрічки</t>
  </si>
  <si>
    <t>Стрічка світлодіодна IEK LSR-3528W120 9.6 Вт IP20 12 В холодний</t>
  </si>
  <si>
    <t>шт.</t>
  </si>
  <si>
    <t>Коннектор IEK IP20 LSCON8-MONO-213-03 3 шт./уп. 8 мм (15см-разъем)</t>
  </si>
  <si>
    <t>Прокладання кабеля до 4 мм2</t>
  </si>
  <si>
    <t>Кабель ШВВП 2*1</t>
  </si>
  <si>
    <t xml:space="preserve"> Вилка електрична кутова Makel із заземленням 250В 16А ABS</t>
  </si>
  <si>
    <t xml:space="preserve">Монтаж транформаторів </t>
  </si>
  <si>
    <t>Перетворювач напруги Светкомплект 12 В 25 Вт IP20 S-25-12</t>
  </si>
  <si>
    <t xml:space="preserve">Вимикач для бра 129 250В білий </t>
  </si>
  <si>
    <t>Монтажна двостороння стрічка 3M VHB надміцна сіра 9 мм х 2 м товщина 1,1 мм</t>
  </si>
  <si>
    <t>Таймер механічний Timer-3 Horoz Electric на дін рейку</t>
  </si>
  <si>
    <t>Дюбель L-подібний поліпропіленовий 14x100 мм 2 шт. Expert Fix</t>
  </si>
  <si>
    <t xml:space="preserve">Монтаж регулятора температури </t>
  </si>
  <si>
    <t>Терморегулятор Heat Plus M5.16 білий (M516W)</t>
  </si>
  <si>
    <t xml:space="preserve">Встановлення водонагрівача з підключенням </t>
  </si>
  <si>
    <t>водонагрівач</t>
  </si>
  <si>
    <t>Шланг Valtec для воды 1/2 "50 см г / г VALTEC Сталь (точеный стальной ниппель)</t>
  </si>
  <si>
    <t>Аварійна лед панель з аккумулятором</t>
  </si>
  <si>
    <t>щит</t>
  </si>
  <si>
    <t>кабель пвс  3*1,5</t>
  </si>
  <si>
    <t>Прокладення труби водопровода</t>
  </si>
  <si>
    <t>труба поліпропіленова д.16</t>
  </si>
  <si>
    <t xml:space="preserve">Установка запорної арматури </t>
  </si>
  <si>
    <t>кран з американкою</t>
  </si>
  <si>
    <t>фітінг д 16</t>
  </si>
  <si>
    <t>муфта з різьбою</t>
  </si>
  <si>
    <t>Найменування будови та її адреса : Відкриття нової ТТ  за адресою: м.Харків, вул.Г.Сталінграда 134</t>
  </si>
  <si>
    <t>Демонтаж плитки</t>
  </si>
  <si>
    <t>Клей для плитки Ceresit CM 11 Plus 25 кг</t>
  </si>
  <si>
    <t xml:space="preserve">Фуга Ceresit CE 40 aguastatic </t>
  </si>
  <si>
    <t>Укладання плитки с прирізкою (підготвка, грунтування, укладання,затирання швів)</t>
  </si>
  <si>
    <t>Плитка (треба підібрати)</t>
  </si>
  <si>
    <t xml:space="preserve">Обшивка стін  ГКЛ в 1 слої на клей </t>
  </si>
  <si>
    <t>Клей для гіпсокартону Knauf PERLFIX 25кг</t>
  </si>
  <si>
    <t>Кутник перфорований алюмінієвий ШТУКАТУР 19x19 мм 2,5 м</t>
  </si>
  <si>
    <t>Фарбування стін (за 2 рази + грунт) ral 9010</t>
  </si>
  <si>
    <t>Фарбування відкосів(за 2 рази + грунт) ral 9010</t>
  </si>
  <si>
    <t>Шпаклювання відкосів  (шпаклівка старт + фініш, 2-х разова шпаклівка  грунтовка і шліфування)</t>
  </si>
  <si>
    <t>Штукатурка Ферозіт 220 25 кг</t>
  </si>
  <si>
    <t>Шпаклівка Knauf НР FINISH 25 кг</t>
  </si>
  <si>
    <t>Фарба акрилатна водоемульсійна Kolorit Legenda (база А) глибокий мат білий 9 л   RAL 9010</t>
  </si>
  <si>
    <t>Фарба акрилатна водоемульсійна Kolorit Legenda (база С) глибокий мат база під тонування 2,7 л  RAL 3020</t>
  </si>
  <si>
    <t xml:space="preserve">Монтаж декоративного кутника </t>
  </si>
  <si>
    <t>Куточок ПВХ SAN DECOR SD 15х15 білий 2,7 м</t>
  </si>
  <si>
    <t>Клей монтажний Lacrysil Круче Цвяхів для декору білий 280 мл</t>
  </si>
  <si>
    <t>Заміна склопакетів</t>
  </si>
  <si>
    <t xml:space="preserve">Пристрій перегородок ГКЛ в 1 шар (каркас + обшивка) </t>
  </si>
  <si>
    <t xml:space="preserve">Гіпсокартон звичайний Plato 2500x1200x12,5 мм </t>
  </si>
  <si>
    <t>Профіль BauGut ARMOSTEEL UW 75/3 м 0,5 мм</t>
  </si>
  <si>
    <t>Профиль BauGut ARMOSTEEL CW 75/3 м 0,5 мм</t>
  </si>
  <si>
    <t xml:space="preserve">Шпаклівка Knauf Fugenfuller </t>
  </si>
  <si>
    <t>Саморіз по дереву для гіпсокартону 3,5x25 мм 50шт</t>
  </si>
  <si>
    <t>Дюбель ударный 6x40 мм 20 шт. с ударным шурупом</t>
  </si>
  <si>
    <t>Дюбель швидкого монтажу ударный 6x40 мм 100 шт.</t>
  </si>
  <si>
    <t>м</t>
  </si>
  <si>
    <t>Брус 50х50х3000 мм</t>
  </si>
  <si>
    <t>Шуруп универсальный полукруглая головка 3x25 мм 30 шт. белый цинк Expert Fix</t>
  </si>
  <si>
    <t>Демонтаж дверного блоку санвузла</t>
  </si>
  <si>
    <t>Підсилення дверного отвору (у підсобне приміщення)</t>
  </si>
  <si>
    <t>Заглушка мебева</t>
  </si>
  <si>
    <t>Подвійний стіл для телефонів та акустики 1650</t>
  </si>
  <si>
    <t>Стелаж металевий 1800*1000*400 мм</t>
  </si>
  <si>
    <t>Прорізання отвору д.63мм у панелі для аксесуарів, що знаходяться поряд з дворівневим столом</t>
  </si>
  <si>
    <t xml:space="preserve">склопакет </t>
  </si>
  <si>
    <t>Встановлення обігрівача настінного, UDEN 600х660</t>
  </si>
  <si>
    <t>Половинка подвійного столу 1250</t>
  </si>
  <si>
    <t>Гратка для вентиляції MiniMax 2103 d220 мм пластик білий</t>
  </si>
  <si>
    <t>Встановлення вентиляційної решітки (в санвузлі)</t>
  </si>
  <si>
    <t>Встановлення та підключення електровентилятора (у санвузлі)</t>
  </si>
  <si>
    <t>Встановлення закладної деталі під  шафу скс</t>
  </si>
  <si>
    <t>Обігрівач настінного, UDEN 600х660</t>
  </si>
  <si>
    <t>Зароблення оторів у гіпсокартонових стінах д.4-9см</t>
  </si>
  <si>
    <t>Обрізання та запайка у санвузлі труби д.16 (що йде з санвузла до торгового залу)</t>
  </si>
  <si>
    <t>Шпаклювання стін і перегородок (шпаклівка старт + фініш, 2-х разова шпаклівка  грунтовка і шліфування)</t>
  </si>
  <si>
    <t xml:space="preserve"> СТ 17/10 Глибокопроникаюча грунтовка</t>
  </si>
  <si>
    <t>Монтаж та сборка  щитка  до 24 меест</t>
  </si>
  <si>
    <t>LED світильник 600х600</t>
  </si>
  <si>
    <t xml:space="preserve">Демонтаж стелі Армстронг </t>
  </si>
  <si>
    <t>Встановлення дерев'яних дверних блоків  з фурнітурою та лиштвою</t>
  </si>
  <si>
    <t>Двері білі глухі (гладкі) в комплекті тип Брама(полотно, коробка, лиштва, ручка+замок)( в акті розписати)</t>
  </si>
  <si>
    <t>Піна-клей Момент Монтаж 5в1 PRO 750 мл</t>
  </si>
  <si>
    <t>послуга</t>
  </si>
  <si>
    <t>Регулювання вхідних дверей та дотягувача</t>
  </si>
  <si>
    <t>Зняття фарби (зачищення (темних) гіпсокартонних стін та відкосів  (що облущується))</t>
  </si>
  <si>
    <t>Пристрій рещітки глухої (виготовлення,монтаж,фарбування) (з арматури д10, 150х150мм)</t>
  </si>
  <si>
    <t>Пристрій рещітки глухої (виготовлення,монтаж,фарбування) (з арматури д10, 150х150мм)в санвузлі вікно</t>
  </si>
  <si>
    <t>Вентилятор Домовент 100 С</t>
  </si>
  <si>
    <t>Монтаж настінної спліт системи</t>
  </si>
  <si>
    <t xml:space="preserve">Кондиціонер </t>
  </si>
  <si>
    <t>Труба мідна м`яка SANCO Ø 10 х 1 мм</t>
  </si>
  <si>
    <t>SANCO Труба мідна м’яка 15/1,0</t>
  </si>
  <si>
    <t>Ізоляція для труб MONOIZOL d18/13</t>
  </si>
  <si>
    <t>Стрічка клейка алюмінієва армована ALENOR 50 мм x 40 м Alenor</t>
  </si>
  <si>
    <t xml:space="preserve">Прокладання гофротруби </t>
  </si>
  <si>
    <t>Труба дренажна 16мм</t>
  </si>
  <si>
    <t>Технічне обслуговування спліт системи</t>
  </si>
  <si>
    <t>Фреон 32</t>
  </si>
  <si>
    <t>Післябудівельне прибирання,враховуючи мийку скляних вітрин (вартість моючих входить в вартість)</t>
  </si>
  <si>
    <t>матеріал метал ( в акті розписати)</t>
  </si>
  <si>
    <t>Монтаж LED світильників (1 у санвузол, 2 у підсобку)</t>
  </si>
  <si>
    <t>стеля Армстронг Retail або AMF Orbit в комлекті (в акті розписати)(підвіси б/в)</t>
  </si>
  <si>
    <t>Монтаж стелі Армстронг (на б/в підвіси)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</si>
</sst>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6">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
      <sz val="10"/>
      <color theme="1"/>
      <name val="Times New Roman"/>
      <family val="1"/>
      <charset val="204"/>
    </font>
    <font>
      <u/>
      <sz val="10"/>
      <color theme="10"/>
      <name val="Arial"/>
      <family val="2"/>
      <charset val="204"/>
    </font>
    <font>
      <sz val="10"/>
      <color theme="1"/>
      <name val="Calibri"/>
      <family val="2"/>
      <charset val="204"/>
    </font>
    <font>
      <sz val="10"/>
      <name val="Calibri"/>
      <family val="2"/>
      <charset val="204"/>
    </font>
    <font>
      <sz val="10"/>
      <color rgb="FFFF0000"/>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4" fillId="0" borderId="0">
      <protection locked="0"/>
    </xf>
    <xf numFmtId="0" fontId="44" fillId="0" borderId="0"/>
    <xf numFmtId="0" fontId="57" fillId="0" borderId="0"/>
    <xf numFmtId="0" fontId="62" fillId="0" borderId="0" applyNumberFormat="0" applyFill="0" applyBorder="0" applyAlignment="0" applyProtection="0"/>
  </cellStyleXfs>
  <cellXfs count="286">
    <xf numFmtId="0" fontId="0" fillId="0" borderId="0" xfId="0"/>
    <xf numFmtId="0" fontId="4" fillId="0" borderId="0" xfId="4" applyFont="1" applyFill="1" applyBorder="1"/>
    <xf numFmtId="0" fontId="5" fillId="0" borderId="0" xfId="48"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3" fillId="3" borderId="1" xfId="48" applyFont="1" applyFill="1" applyBorder="1" applyAlignment="1">
      <alignment horizontal="left" wrapText="1"/>
    </xf>
    <xf numFmtId="4" fontId="43" fillId="3" borderId="1" xfId="48" applyNumberFormat="1" applyFont="1" applyFill="1" applyBorder="1" applyAlignment="1">
      <alignment horizontal="left" wrapText="1"/>
    </xf>
    <xf numFmtId="4" fontId="43" fillId="3" borderId="1" xfId="48" applyNumberFormat="1" applyFont="1" applyFill="1" applyBorder="1" applyAlignment="1">
      <alignment horizontal="left"/>
    </xf>
    <xf numFmtId="49" fontId="43" fillId="3" borderId="1" xfId="48" applyNumberFormat="1" applyFont="1" applyFill="1" applyBorder="1" applyAlignment="1" applyProtection="1">
      <alignment horizontal="left" wrapText="1"/>
      <protection locked="0"/>
    </xf>
    <xf numFmtId="0" fontId="42" fillId="0" borderId="0" xfId="0" applyFont="1"/>
    <xf numFmtId="0" fontId="45" fillId="2" borderId="1" xfId="19" applyFont="1" applyFill="1" applyBorder="1" applyAlignment="1" applyProtection="1">
      <alignment horizontal="left" wrapText="1"/>
    </xf>
    <xf numFmtId="0" fontId="51" fillId="2" borderId="1" xfId="19" applyFont="1" applyFill="1" applyBorder="1" applyAlignment="1" applyProtection="1">
      <alignment horizontal="left" wrapText="1"/>
    </xf>
    <xf numFmtId="0" fontId="47" fillId="3" borderId="1" xfId="48" applyFont="1" applyFill="1" applyBorder="1" applyAlignment="1">
      <alignment horizontal="left" wrapText="1"/>
    </xf>
    <xf numFmtId="0" fontId="53" fillId="3" borderId="1" xfId="48" applyFont="1" applyFill="1" applyBorder="1" applyAlignment="1">
      <alignment horizontal="left" wrapText="1"/>
    </xf>
    <xf numFmtId="0" fontId="43" fillId="3" borderId="1" xfId="48" applyFont="1" applyFill="1" applyBorder="1" applyAlignment="1">
      <alignment horizontal="center" vertical="center" wrapText="1"/>
    </xf>
    <xf numFmtId="1" fontId="43" fillId="3" borderId="1" xfId="48" applyNumberFormat="1" applyFont="1" applyFill="1" applyBorder="1" applyAlignment="1">
      <alignment horizontal="center" vertical="center"/>
    </xf>
    <xf numFmtId="0" fontId="42" fillId="0" borderId="0" xfId="0" applyFont="1" applyAlignment="1">
      <alignment horizontal="center" vertical="center"/>
    </xf>
    <xf numFmtId="49" fontId="51" fillId="2" borderId="1" xfId="48" applyNumberFormat="1" applyFont="1" applyFill="1" applyBorder="1" applyAlignment="1" applyProtection="1">
      <alignment horizontal="center" vertical="center" wrapText="1"/>
      <protection locked="0"/>
    </xf>
    <xf numFmtId="4" fontId="51" fillId="2" borderId="1" xfId="48" applyNumberFormat="1" applyFont="1" applyFill="1" applyBorder="1" applyAlignment="1">
      <alignment horizontal="center" vertical="center"/>
    </xf>
    <xf numFmtId="4" fontId="51" fillId="2" borderId="1" xfId="48" applyNumberFormat="1" applyFont="1" applyFill="1" applyBorder="1" applyAlignment="1">
      <alignment horizontal="center" vertical="center" wrapText="1"/>
    </xf>
    <xf numFmtId="0" fontId="47" fillId="3" borderId="1" xfId="48" applyFont="1" applyFill="1" applyBorder="1" applyAlignment="1">
      <alignment horizontal="center" vertical="center" wrapText="1"/>
    </xf>
    <xf numFmtId="4" fontId="47" fillId="3" borderId="1" xfId="48" applyNumberFormat="1" applyFont="1" applyFill="1" applyBorder="1" applyAlignment="1">
      <alignment horizontal="center" vertical="center"/>
    </xf>
    <xf numFmtId="4" fontId="47" fillId="3" borderId="1" xfId="48" applyNumberFormat="1" applyFont="1" applyFill="1" applyBorder="1" applyAlignment="1">
      <alignment horizontal="center" vertical="center" wrapText="1"/>
    </xf>
    <xf numFmtId="49" fontId="45" fillId="2" borderId="1" xfId="48" applyNumberFormat="1" applyFont="1" applyFill="1" applyBorder="1" applyAlignment="1" applyProtection="1">
      <alignment horizontal="center" vertical="center" wrapText="1"/>
      <protection locked="0"/>
    </xf>
    <xf numFmtId="4" fontId="45" fillId="2" borderId="1" xfId="48" applyNumberFormat="1" applyFont="1" applyFill="1" applyBorder="1" applyAlignment="1">
      <alignment horizontal="center" vertical="center"/>
    </xf>
    <xf numFmtId="4" fontId="45" fillId="2" borderId="1" xfId="48" applyNumberFormat="1" applyFont="1" applyFill="1" applyBorder="1" applyAlignment="1">
      <alignment horizontal="center" vertical="center" wrapText="1"/>
    </xf>
    <xf numFmtId="4" fontId="43" fillId="3" borderId="1" xfId="48" applyNumberFormat="1" applyFont="1" applyFill="1" applyBorder="1" applyAlignment="1">
      <alignment horizontal="center" vertical="center"/>
    </xf>
    <xf numFmtId="4" fontId="43" fillId="3" borderId="1" xfId="48" applyNumberFormat="1" applyFont="1" applyFill="1" applyBorder="1" applyAlignment="1">
      <alignment horizontal="center" vertical="center" wrapText="1"/>
    </xf>
    <xf numFmtId="49" fontId="43" fillId="3" borderId="1" xfId="48" applyNumberFormat="1" applyFont="1" applyFill="1" applyBorder="1" applyAlignment="1" applyProtection="1">
      <alignment horizontal="center" vertical="center" wrapText="1"/>
      <protection locked="0"/>
    </xf>
    <xf numFmtId="0" fontId="51" fillId="2" borderId="1" xfId="28" applyFont="1" applyFill="1" applyBorder="1" applyAlignment="1" applyProtection="1">
      <alignment horizontal="center" vertical="center" wrapText="1"/>
    </xf>
    <xf numFmtId="0" fontId="45" fillId="2" borderId="1" xfId="28" applyFont="1" applyFill="1" applyBorder="1" applyAlignment="1" applyProtection="1">
      <alignment horizontal="center" vertical="center" wrapText="1"/>
    </xf>
    <xf numFmtId="0" fontId="46" fillId="3" borderId="1" xfId="48" applyFont="1" applyFill="1" applyBorder="1" applyAlignment="1">
      <alignment horizontal="center" wrapText="1"/>
    </xf>
    <xf numFmtId="0" fontId="46" fillId="3" borderId="1" xfId="48" applyFont="1" applyFill="1" applyBorder="1" applyAlignment="1">
      <alignment horizontal="left"/>
    </xf>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1" fontId="47" fillId="0" borderId="1" xfId="48" applyNumberFormat="1" applyFont="1" applyFill="1" applyBorder="1" applyAlignment="1">
      <alignment horizontal="center" vertical="center"/>
    </xf>
    <xf numFmtId="166" fontId="49" fillId="0" borderId="1" xfId="8" applyNumberFormat="1" applyFont="1" applyFill="1" applyBorder="1" applyAlignment="1" applyProtection="1">
      <alignment horizontal="center" vertical="center" wrapText="1"/>
      <protection locked="0"/>
    </xf>
    <xf numFmtId="0" fontId="42" fillId="0" borderId="0" xfId="0" applyFont="1" applyFill="1"/>
    <xf numFmtId="166" fontId="47" fillId="0" borderId="1" xfId="0" applyNumberFormat="1" applyFont="1" applyFill="1" applyBorder="1" applyAlignment="1">
      <alignment horizontal="center" vertical="center"/>
    </xf>
    <xf numFmtId="166" fontId="47" fillId="0" borderId="1" xfId="48" applyNumberFormat="1" applyFont="1" applyFill="1" applyBorder="1" applyAlignment="1">
      <alignment horizontal="center" vertical="center"/>
    </xf>
    <xf numFmtId="166" fontId="54" fillId="0" borderId="1" xfId="0" applyNumberFormat="1" applyFont="1" applyFill="1" applyBorder="1" applyAlignment="1">
      <alignment horizontal="left" vertical="center" wrapText="1"/>
    </xf>
    <xf numFmtId="0" fontId="49" fillId="0" borderId="0" xfId="0" applyFont="1" applyFill="1" applyAlignment="1">
      <alignment horizontal="left" vertical="center"/>
    </xf>
    <xf numFmtId="0" fontId="0" fillId="0" borderId="0" xfId="0" applyFill="1"/>
    <xf numFmtId="0" fontId="42" fillId="2" borderId="0" xfId="59" applyFont="1" applyFill="1" applyAlignment="1">
      <alignment horizontal="left" vertical="top"/>
    </xf>
    <xf numFmtId="1" fontId="42" fillId="0" borderId="1" xfId="59" applyNumberFormat="1" applyFont="1" applyFill="1" applyBorder="1" applyAlignment="1">
      <alignment horizontal="left" vertical="top"/>
    </xf>
    <xf numFmtId="166" fontId="58" fillId="0" borderId="1" xfId="8" applyNumberFormat="1" applyFont="1" applyFill="1" applyBorder="1" applyAlignment="1" applyProtection="1">
      <alignment horizontal="center" vertical="center" wrapText="1"/>
      <protection locked="0"/>
    </xf>
    <xf numFmtId="166" fontId="51" fillId="0" borderId="1" xfId="48" applyNumberFormat="1" applyFont="1" applyFill="1" applyBorder="1" applyAlignment="1">
      <alignment horizontal="center" vertical="center"/>
    </xf>
    <xf numFmtId="0" fontId="48" fillId="0" borderId="1" xfId="0" applyFont="1" applyFill="1" applyBorder="1" applyAlignment="1">
      <alignment horizontal="left"/>
    </xf>
    <xf numFmtId="0" fontId="48" fillId="0" borderId="1" xfId="0" applyFont="1" applyBorder="1" applyAlignment="1">
      <alignment horizontal="center" vertical="center"/>
    </xf>
    <xf numFmtId="0" fontId="1" fillId="0" borderId="1" xfId="0" applyFont="1" applyBorder="1" applyAlignment="1">
      <alignment horizontal="left"/>
    </xf>
    <xf numFmtId="4" fontId="48" fillId="2" borderId="1" xfId="48" applyNumberFormat="1" applyFont="1" applyFill="1" applyBorder="1" applyAlignment="1">
      <alignment horizontal="center" vertical="center"/>
    </xf>
    <xf numFmtId="0" fontId="56" fillId="2" borderId="1" xfId="48" applyFont="1" applyFill="1" applyBorder="1" applyAlignment="1">
      <alignment horizontal="left" wrapText="1"/>
    </xf>
    <xf numFmtId="0" fontId="56" fillId="2" borderId="1" xfId="48" applyFont="1" applyFill="1" applyBorder="1" applyAlignment="1">
      <alignment horizontal="center" vertical="center" wrapText="1"/>
    </xf>
    <xf numFmtId="166" fontId="48" fillId="2" borderId="1" xfId="48" applyNumberFormat="1" applyFont="1" applyFill="1" applyBorder="1" applyAlignment="1">
      <alignment horizontal="center" vertical="center"/>
    </xf>
    <xf numFmtId="166" fontId="56" fillId="2" borderId="1" xfId="48" applyNumberFormat="1" applyFont="1" applyFill="1" applyBorder="1" applyAlignment="1">
      <alignment horizontal="center" vertical="center"/>
    </xf>
    <xf numFmtId="4" fontId="48" fillId="2" borderId="1" xfId="48" applyNumberFormat="1" applyFont="1" applyFill="1" applyBorder="1" applyAlignment="1">
      <alignment horizontal="left" wrapText="1"/>
    </xf>
    <xf numFmtId="4" fontId="48" fillId="2" borderId="1" xfId="48" applyNumberFormat="1" applyFont="1" applyFill="1" applyBorder="1" applyAlignment="1">
      <alignment horizontal="left"/>
    </xf>
    <xf numFmtId="4" fontId="56" fillId="2" borderId="1" xfId="48" applyNumberFormat="1" applyFont="1" applyFill="1" applyBorder="1" applyAlignment="1">
      <alignment horizontal="center" vertical="center"/>
    </xf>
    <xf numFmtId="0" fontId="56" fillId="2" borderId="1" xfId="28" applyFont="1" applyFill="1" applyBorder="1" applyAlignment="1">
      <alignment horizontal="left" wrapText="1"/>
    </xf>
    <xf numFmtId="10" fontId="56" fillId="2" borderId="1" xfId="48" applyNumberFormat="1" applyFont="1" applyFill="1" applyBorder="1" applyAlignment="1">
      <alignment horizontal="center" vertical="center" wrapText="1"/>
    </xf>
    <xf numFmtId="9" fontId="56" fillId="2" borderId="1" xfId="48" applyNumberFormat="1" applyFont="1" applyFill="1" applyBorder="1" applyAlignment="1">
      <alignment horizontal="center" vertical="center" wrapText="1"/>
    </xf>
    <xf numFmtId="0" fontId="56" fillId="2" borderId="1" xfId="48" applyFont="1" applyFill="1" applyBorder="1" applyAlignment="1">
      <alignment horizontal="left"/>
    </xf>
    <xf numFmtId="0" fontId="48" fillId="2" borderId="1" xfId="48" applyFont="1" applyFill="1" applyBorder="1" applyAlignment="1">
      <alignment horizontal="center" vertical="center"/>
    </xf>
    <xf numFmtId="0" fontId="48" fillId="2" borderId="1" xfId="48" applyFont="1" applyFill="1" applyBorder="1" applyAlignment="1">
      <alignment horizontal="left"/>
    </xf>
    <xf numFmtId="166" fontId="49" fillId="4" borderId="1" xfId="8" applyNumberFormat="1" applyFont="1" applyFill="1" applyBorder="1" applyAlignment="1">
      <alignment horizontal="center" vertical="center"/>
    </xf>
    <xf numFmtId="0" fontId="45" fillId="2" borderId="1" xfId="19" applyFont="1" applyFill="1" applyBorder="1" applyAlignment="1" applyProtection="1">
      <alignment horizontal="left" vertical="center" wrapText="1"/>
    </xf>
    <xf numFmtId="0" fontId="59" fillId="0" borderId="0" xfId="48" applyFont="1" applyAlignment="1">
      <alignment horizontal="left" vertical="top"/>
    </xf>
    <xf numFmtId="166" fontId="59" fillId="0" borderId="0" xfId="48" applyNumberFormat="1" applyFont="1" applyAlignment="1">
      <alignment horizontal="center" vertical="center"/>
    </xf>
    <xf numFmtId="166" fontId="55" fillId="4" borderId="0" xfId="0" applyNumberFormat="1" applyFont="1" applyFill="1" applyAlignment="1">
      <alignment horizontal="center" vertical="center" wrapText="1"/>
    </xf>
    <xf numFmtId="1" fontId="46" fillId="0" borderId="0" xfId="48" applyNumberFormat="1" applyFont="1" applyFill="1" applyBorder="1" applyAlignment="1"/>
    <xf numFmtId="0" fontId="60" fillId="0" borderId="0" xfId="0" applyFont="1" applyAlignment="1">
      <alignment vertical="center"/>
    </xf>
    <xf numFmtId="0" fontId="46" fillId="0" borderId="0" xfId="48" applyFont="1" applyFill="1" applyBorder="1" applyAlignment="1">
      <alignment horizontal="left" vertical="center" wrapText="1"/>
    </xf>
    <xf numFmtId="166" fontId="46" fillId="0" borderId="0" xfId="48" applyNumberFormat="1" applyFont="1" applyFill="1" applyBorder="1" applyAlignment="1">
      <alignment horizontal="center" vertical="center" wrapText="1"/>
    </xf>
    <xf numFmtId="0" fontId="46" fillId="0" borderId="0" xfId="48" applyFont="1" applyFill="1" applyAlignment="1">
      <alignment horizontal="left" vertical="top"/>
    </xf>
    <xf numFmtId="0" fontId="45" fillId="0" borderId="0" xfId="0" applyFont="1" applyAlignment="1">
      <alignment horizontal="left" vertical="top" wrapText="1"/>
    </xf>
    <xf numFmtId="166" fontId="46" fillId="0" borderId="0" xfId="48" applyNumberFormat="1" applyFont="1" applyAlignment="1">
      <alignment horizontal="center" vertical="center"/>
    </xf>
    <xf numFmtId="0" fontId="45" fillId="2" borderId="1" xfId="48" applyFont="1" applyFill="1" applyBorder="1" applyAlignment="1">
      <alignment horizontal="left" wrapText="1"/>
    </xf>
    <xf numFmtId="49" fontId="49" fillId="4" borderId="1" xfId="48" applyNumberFormat="1" applyFont="1" applyFill="1" applyBorder="1" applyAlignment="1" applyProtection="1">
      <alignment horizontal="left" vertical="center" wrapText="1"/>
      <protection locked="0"/>
    </xf>
    <xf numFmtId="49" fontId="49" fillId="4" borderId="1" xfId="48" applyNumberFormat="1" applyFont="1" applyFill="1" applyBorder="1" applyAlignment="1" applyProtection="1">
      <alignment horizontal="center" vertical="center" wrapText="1"/>
      <protection locked="0"/>
    </xf>
    <xf numFmtId="2" fontId="49"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vertical="center" wrapText="1"/>
    </xf>
    <xf numFmtId="0" fontId="47" fillId="4" borderId="1" xfId="48" applyFont="1" applyFill="1" applyBorder="1" applyAlignment="1">
      <alignment horizontal="center" vertical="center" wrapText="1"/>
    </xf>
    <xf numFmtId="166" fontId="47" fillId="4" borderId="1" xfId="48" applyNumberFormat="1" applyFont="1" applyFill="1" applyBorder="1" applyAlignment="1">
      <alignment horizontal="center" vertical="center"/>
    </xf>
    <xf numFmtId="166" fontId="47" fillId="4" borderId="1" xfId="0" applyNumberFormat="1" applyFont="1" applyFill="1" applyBorder="1" applyAlignment="1">
      <alignment horizontal="center" vertical="center"/>
    </xf>
    <xf numFmtId="4" fontId="49" fillId="4" borderId="1" xfId="48" applyNumberFormat="1" applyFont="1" applyFill="1" applyBorder="1" applyAlignment="1">
      <alignment horizontal="center" vertical="center" wrapText="1"/>
    </xf>
    <xf numFmtId="49" fontId="47" fillId="4" borderId="1" xfId="48" applyNumberFormat="1" applyFont="1" applyFill="1" applyBorder="1" applyAlignment="1" applyProtection="1">
      <alignment horizontal="left" wrapText="1"/>
      <protection locked="0"/>
    </xf>
    <xf numFmtId="49" fontId="47"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wrapText="1"/>
    </xf>
    <xf numFmtId="166" fontId="47" fillId="4" borderId="1" xfId="48" applyNumberFormat="1" applyFont="1" applyFill="1" applyBorder="1" applyAlignment="1">
      <alignment horizontal="center" vertical="center" wrapText="1"/>
    </xf>
    <xf numFmtId="4" fontId="47" fillId="4" borderId="1" xfId="48" applyNumberFormat="1" applyFont="1" applyFill="1" applyBorder="1" applyAlignment="1">
      <alignment horizontal="center" vertical="center"/>
    </xf>
    <xf numFmtId="0" fontId="47" fillId="4" borderId="1" xfId="48" applyFont="1" applyFill="1" applyBorder="1" applyAlignment="1">
      <alignment horizontal="left" wrapText="1"/>
    </xf>
    <xf numFmtId="9" fontId="49" fillId="4" borderId="1" xfId="48" applyNumberFormat="1" applyFont="1" applyFill="1" applyBorder="1" applyAlignment="1">
      <alignment horizontal="center" vertical="center" wrapText="1"/>
    </xf>
    <xf numFmtId="166" fontId="49" fillId="4" borderId="1" xfId="48" applyNumberFormat="1" applyFont="1" applyFill="1" applyBorder="1" applyAlignment="1">
      <alignment horizontal="center" vertical="center"/>
    </xf>
    <xf numFmtId="166" fontId="49" fillId="4" borderId="1" xfId="48" applyNumberFormat="1" applyFont="1" applyFill="1" applyBorder="1" applyAlignment="1">
      <alignment horizontal="center" vertical="center" wrapText="1"/>
    </xf>
    <xf numFmtId="0" fontId="47" fillId="4" borderId="1" xfId="19" applyFont="1" applyFill="1" applyBorder="1" applyAlignment="1" applyProtection="1">
      <alignment horizontal="left" vertical="center" wrapText="1"/>
    </xf>
    <xf numFmtId="0" fontId="47" fillId="4" borderId="1" xfId="28" applyFont="1" applyFill="1" applyBorder="1" applyAlignment="1" applyProtection="1">
      <alignment horizontal="center" vertical="center" wrapText="1"/>
    </xf>
    <xf numFmtId="166" fontId="49" fillId="4" borderId="1" xfId="8" applyNumberFormat="1" applyFont="1" applyFill="1" applyBorder="1" applyAlignment="1" applyProtection="1">
      <alignment horizontal="center" vertical="center" wrapText="1"/>
      <protection locked="0"/>
    </xf>
    <xf numFmtId="0" fontId="47" fillId="4" borderId="1" xfId="48" applyFont="1" applyFill="1" applyBorder="1" applyAlignment="1">
      <alignment horizontal="left" vertical="center" wrapText="1"/>
    </xf>
    <xf numFmtId="0" fontId="49" fillId="4" borderId="1" xfId="48" applyFont="1" applyFill="1" applyBorder="1" applyAlignment="1">
      <alignment horizontal="center" vertical="center" wrapText="1"/>
    </xf>
    <xf numFmtId="0" fontId="49" fillId="4" borderId="1" xfId="19" applyFont="1" applyFill="1" applyBorder="1" applyAlignment="1" applyProtection="1">
      <alignment horizontal="left" vertical="center" wrapText="1"/>
    </xf>
    <xf numFmtId="0" fontId="49" fillId="4" borderId="1" xfId="28" applyFont="1" applyFill="1" applyBorder="1" applyAlignment="1" applyProtection="1">
      <alignment horizontal="center" vertical="center" wrapText="1"/>
    </xf>
    <xf numFmtId="49" fontId="47" fillId="4" borderId="1" xfId="48" applyNumberFormat="1" applyFont="1" applyFill="1" applyBorder="1" applyAlignment="1" applyProtection="1">
      <alignment horizontal="left" vertical="center" wrapText="1"/>
      <protection locked="0"/>
    </xf>
    <xf numFmtId="0" fontId="49" fillId="4" borderId="1" xfId="0" applyFont="1" applyFill="1" applyBorder="1" applyAlignment="1">
      <alignment horizontal="left" vertical="center" wrapText="1"/>
    </xf>
    <xf numFmtId="0" fontId="49" fillId="4" borderId="1" xfId="0" applyFont="1" applyFill="1" applyBorder="1" applyAlignment="1">
      <alignment vertical="center"/>
    </xf>
    <xf numFmtId="0" fontId="52" fillId="4" borderId="1" xfId="48" applyFont="1" applyFill="1" applyBorder="1" applyAlignment="1">
      <alignment horizontal="center" vertical="center" wrapText="1"/>
    </xf>
    <xf numFmtId="166" fontId="52" fillId="4" borderId="1" xfId="48" applyNumberFormat="1" applyFont="1" applyFill="1" applyBorder="1" applyAlignment="1">
      <alignment horizontal="center" vertical="center" wrapText="1"/>
    </xf>
    <xf numFmtId="0" fontId="49" fillId="4" borderId="1" xfId="8" applyFont="1" applyFill="1" applyBorder="1" applyAlignment="1">
      <alignment horizontal="left" wrapText="1"/>
    </xf>
    <xf numFmtId="0" fontId="49" fillId="4" borderId="1" xfId="8" applyFont="1" applyFill="1" applyBorder="1" applyAlignment="1">
      <alignment horizontal="center" vertical="center" wrapText="1"/>
    </xf>
    <xf numFmtId="0" fontId="52" fillId="4" borderId="1" xfId="48" applyFont="1" applyFill="1" applyBorder="1" applyAlignment="1">
      <alignment horizontal="left" vertical="center" wrapText="1"/>
    </xf>
    <xf numFmtId="49" fontId="49" fillId="4" borderId="1" xfId="48" applyNumberFormat="1" applyFont="1" applyFill="1" applyBorder="1" applyAlignment="1" applyProtection="1">
      <alignment horizontal="left" vertical="top" wrapText="1"/>
      <protection locked="0"/>
    </xf>
    <xf numFmtId="166" fontId="47" fillId="4" borderId="1" xfId="0" applyNumberFormat="1" applyFont="1" applyFill="1" applyBorder="1" applyAlignment="1">
      <alignment horizontal="left" vertical="center"/>
    </xf>
    <xf numFmtId="166"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vertical="center" wrapText="1"/>
    </xf>
    <xf numFmtId="0" fontId="49" fillId="4" borderId="1" xfId="48" applyFont="1" applyFill="1" applyBorder="1" applyAlignment="1">
      <alignment horizontal="left" vertical="center" wrapText="1"/>
    </xf>
    <xf numFmtId="0" fontId="49" fillId="4" borderId="1" xfId="48" applyFont="1" applyFill="1" applyBorder="1" applyAlignment="1">
      <alignment horizontal="left" wrapText="1"/>
    </xf>
    <xf numFmtId="0" fontId="49" fillId="4" borderId="1" xfId="0" applyFont="1" applyFill="1" applyBorder="1" applyAlignment="1">
      <alignment wrapText="1"/>
    </xf>
    <xf numFmtId="0" fontId="47" fillId="4" borderId="16" xfId="0" applyFont="1" applyFill="1" applyBorder="1" applyAlignment="1">
      <alignment horizontal="center" vertical="center"/>
    </xf>
    <xf numFmtId="166" fontId="47" fillId="4" borderId="16" xfId="0" applyNumberFormat="1" applyFont="1" applyFill="1" applyBorder="1" applyAlignment="1">
      <alignment horizontal="center" vertical="center"/>
    </xf>
    <xf numFmtId="166" fontId="54" fillId="4" borderId="1" xfId="0" applyNumberFormat="1" applyFont="1" applyFill="1" applyBorder="1" applyAlignment="1">
      <alignment horizontal="left" vertical="center" wrapText="1"/>
    </xf>
    <xf numFmtId="0" fontId="50" fillId="4" borderId="1" xfId="0" applyFont="1" applyFill="1" applyBorder="1" applyAlignment="1">
      <alignment vertical="center" wrapText="1"/>
    </xf>
    <xf numFmtId="0" fontId="47" fillId="4" borderId="1" xfId="0" applyFont="1" applyFill="1" applyBorder="1" applyAlignment="1">
      <alignment vertical="center" wrapText="1"/>
    </xf>
    <xf numFmtId="166" fontId="47" fillId="4" borderId="1" xfId="0" applyNumberFormat="1" applyFont="1" applyFill="1" applyBorder="1" applyAlignment="1">
      <alignment horizontal="left" vertical="center" wrapText="1"/>
    </xf>
    <xf numFmtId="0" fontId="47" fillId="4" borderId="1" xfId="0" applyFont="1" applyFill="1" applyBorder="1" applyAlignment="1">
      <alignment horizontal="center" vertical="center"/>
    </xf>
    <xf numFmtId="0" fontId="54" fillId="4" borderId="1" xfId="0" applyFont="1" applyFill="1" applyBorder="1" applyAlignment="1">
      <alignment horizontal="center" vertical="center"/>
    </xf>
    <xf numFmtId="166" fontId="47" fillId="4" borderId="1" xfId="48" applyNumberFormat="1" applyFont="1" applyFill="1" applyBorder="1" applyAlignment="1" applyProtection="1">
      <alignment horizontal="center" vertical="center" wrapText="1"/>
      <protection locked="0"/>
    </xf>
    <xf numFmtId="0" fontId="49" fillId="4" borderId="1" xfId="48" applyFont="1" applyFill="1" applyBorder="1" applyAlignment="1">
      <alignment horizontal="left" vertical="center"/>
    </xf>
    <xf numFmtId="0" fontId="49" fillId="4" borderId="1" xfId="48" applyFont="1" applyFill="1" applyBorder="1" applyAlignment="1">
      <alignment horizontal="center" vertical="center"/>
    </xf>
    <xf numFmtId="4" fontId="42" fillId="0" borderId="0" xfId="0" applyNumberFormat="1" applyFont="1"/>
    <xf numFmtId="0" fontId="45" fillId="4" borderId="1" xfId="28" applyFont="1" applyFill="1" applyBorder="1" applyAlignment="1" applyProtection="1">
      <alignment horizontal="center" vertical="center" wrapText="1"/>
    </xf>
    <xf numFmtId="4" fontId="45" fillId="4" borderId="1" xfId="48" applyNumberFormat="1" applyFont="1" applyFill="1" applyBorder="1" applyAlignment="1">
      <alignment horizontal="center" vertical="center" wrapText="1"/>
    </xf>
    <xf numFmtId="0" fontId="45" fillId="4" borderId="1" xfId="19" applyFont="1" applyFill="1" applyBorder="1" applyAlignment="1" applyProtection="1">
      <alignment horizontal="left" wrapText="1"/>
    </xf>
    <xf numFmtId="49" fontId="45" fillId="4" borderId="1" xfId="48" applyNumberFormat="1" applyFont="1" applyFill="1" applyBorder="1" applyAlignment="1" applyProtection="1">
      <alignment horizontal="center" vertical="center" wrapText="1"/>
      <protection locked="0"/>
    </xf>
    <xf numFmtId="4" fontId="45" fillId="4" borderId="1" xfId="48" applyNumberFormat="1" applyFont="1" applyFill="1" applyBorder="1" applyAlignment="1">
      <alignment horizontal="center" vertical="center"/>
    </xf>
    <xf numFmtId="0" fontId="0" fillId="4" borderId="0" xfId="0" applyFill="1"/>
    <xf numFmtId="0" fontId="42" fillId="4" borderId="0" xfId="0" applyFont="1" applyFill="1"/>
    <xf numFmtId="0" fontId="49" fillId="4" borderId="1" xfId="8" applyFont="1" applyFill="1" applyBorder="1" applyAlignment="1">
      <alignment horizontal="left" vertical="center" wrapText="1"/>
    </xf>
    <xf numFmtId="2" fontId="49" fillId="4" borderId="1" xfId="0" applyNumberFormat="1" applyFont="1" applyFill="1" applyBorder="1" applyAlignment="1">
      <alignment horizontal="center"/>
    </xf>
    <xf numFmtId="0" fontId="52" fillId="4" borderId="1" xfId="48" applyFont="1" applyFill="1" applyBorder="1" applyAlignment="1">
      <alignment horizontal="left" wrapText="1"/>
    </xf>
    <xf numFmtId="0" fontId="53" fillId="4" borderId="1" xfId="48" applyFont="1" applyFill="1" applyBorder="1" applyAlignment="1">
      <alignment horizontal="left" wrapText="1"/>
    </xf>
    <xf numFmtId="0" fontId="43" fillId="4" borderId="1" xfId="48" applyFont="1" applyFill="1" applyBorder="1" applyAlignment="1">
      <alignment horizontal="center" vertical="center" wrapText="1"/>
    </xf>
    <xf numFmtId="4" fontId="43" fillId="4" borderId="1" xfId="48" applyNumberFormat="1" applyFont="1" applyFill="1" applyBorder="1" applyAlignment="1">
      <alignment horizontal="center" vertical="center" wrapText="1"/>
    </xf>
    <xf numFmtId="0" fontId="43" fillId="4" borderId="1" xfId="48" applyFont="1" applyFill="1" applyBorder="1" applyAlignment="1">
      <alignment horizontal="left" wrapText="1"/>
    </xf>
    <xf numFmtId="4" fontId="43" fillId="4" borderId="1" xfId="48" applyNumberFormat="1" applyFont="1" applyFill="1" applyBorder="1" applyAlignment="1">
      <alignment horizontal="center" vertical="center"/>
    </xf>
    <xf numFmtId="0" fontId="52" fillId="4" borderId="1" xfId="57" applyFont="1" applyFill="1" applyBorder="1" applyAlignment="1" applyProtection="1">
      <alignment horizontal="left" vertical="center" wrapText="1"/>
    </xf>
    <xf numFmtId="0" fontId="52" fillId="4" borderId="1" xfId="58" applyFont="1" applyFill="1" applyBorder="1" applyAlignment="1" applyProtection="1">
      <alignment horizontal="center" vertical="center" wrapText="1"/>
    </xf>
    <xf numFmtId="166" fontId="52" fillId="4" borderId="1" xfId="48" applyNumberFormat="1" applyFont="1" applyFill="1" applyBorder="1" applyAlignment="1">
      <alignment horizontal="center" vertical="center"/>
    </xf>
    <xf numFmtId="49" fontId="52" fillId="4" borderId="1" xfId="48" applyNumberFormat="1" applyFont="1" applyFill="1" applyBorder="1" applyAlignment="1" applyProtection="1">
      <alignment horizontal="left" vertical="center" wrapText="1"/>
      <protection locked="0"/>
    </xf>
    <xf numFmtId="49" fontId="52" fillId="4" borderId="1" xfId="48" applyNumberFormat="1" applyFont="1" applyFill="1" applyBorder="1" applyAlignment="1" applyProtection="1">
      <alignment horizontal="center" vertical="center" wrapText="1"/>
      <protection locked="0"/>
    </xf>
    <xf numFmtId="166" fontId="47" fillId="4" borderId="1" xfId="3" applyNumberFormat="1" applyFont="1" applyFill="1" applyBorder="1" applyAlignment="1">
      <alignment horizontal="center" vertical="center" wrapText="1"/>
    </xf>
    <xf numFmtId="0" fontId="49" fillId="4" borderId="1" xfId="0" applyFont="1" applyFill="1" applyBorder="1"/>
    <xf numFmtId="0" fontId="49" fillId="4" borderId="1" xfId="0" applyFont="1" applyFill="1" applyBorder="1" applyAlignment="1">
      <alignment horizontal="left" vertical="top"/>
    </xf>
    <xf numFmtId="0" fontId="49" fillId="4" borderId="1" xfId="0" applyFont="1" applyFill="1" applyBorder="1" applyAlignment="1">
      <alignment horizontal="left" vertical="top" wrapText="1"/>
    </xf>
    <xf numFmtId="166" fontId="53" fillId="3" borderId="1" xfId="48" applyNumberFormat="1" applyFont="1" applyFill="1" applyBorder="1" applyAlignment="1">
      <alignment horizontal="left" wrapText="1"/>
    </xf>
    <xf numFmtId="0" fontId="49" fillId="4" borderId="1" xfId="0" applyFont="1" applyFill="1" applyBorder="1" applyAlignment="1">
      <alignment horizontal="center" vertical="top"/>
    </xf>
    <xf numFmtId="2" fontId="49" fillId="4" borderId="1" xfId="0" applyNumberFormat="1" applyFont="1" applyFill="1" applyBorder="1" applyAlignment="1">
      <alignment horizontal="center" vertical="top"/>
    </xf>
    <xf numFmtId="0" fontId="47" fillId="4" borderId="1" xfId="19" applyFont="1" applyFill="1" applyBorder="1" applyAlignment="1" applyProtection="1">
      <alignment horizontal="center" vertical="center" wrapText="1"/>
    </xf>
    <xf numFmtId="2" fontId="49" fillId="4" borderId="1" xfId="0" applyNumberFormat="1" applyFont="1" applyFill="1" applyBorder="1" applyAlignment="1">
      <alignment horizontal="center" vertical="center" wrapText="1"/>
    </xf>
    <xf numFmtId="166" fontId="49" fillId="4" borderId="16" xfId="0" applyNumberFormat="1" applyFont="1" applyFill="1" applyBorder="1" applyAlignment="1">
      <alignment horizontal="center" vertical="center"/>
    </xf>
    <xf numFmtId="0" fontId="2" fillId="4" borderId="1" xfId="0" applyFont="1" applyFill="1" applyBorder="1"/>
    <xf numFmtId="0" fontId="49" fillId="4" borderId="1" xfId="48" applyFont="1" applyFill="1" applyBorder="1" applyAlignment="1">
      <alignment horizontal="center" wrapText="1"/>
    </xf>
    <xf numFmtId="166" fontId="61" fillId="0" borderId="1" xfId="0" applyNumberFormat="1" applyFont="1" applyFill="1" applyBorder="1" applyAlignment="1">
      <alignment horizontal="left" vertical="center" wrapText="1"/>
    </xf>
    <xf numFmtId="166" fontId="61" fillId="0" borderId="1" xfId="0" applyNumberFormat="1" applyFont="1" applyFill="1" applyBorder="1" applyAlignment="1">
      <alignment horizontal="center" vertical="center" wrapText="1"/>
    </xf>
    <xf numFmtId="0" fontId="43" fillId="2" borderId="16" xfId="28" applyFont="1" applyFill="1" applyBorder="1" applyAlignment="1" applyProtection="1">
      <alignment horizontal="left" vertical="top" wrapText="1"/>
    </xf>
    <xf numFmtId="166" fontId="47" fillId="0" borderId="1" xfId="48" applyNumberFormat="1" applyFont="1" applyFill="1" applyBorder="1" applyAlignment="1">
      <alignment horizontal="center" vertical="center" wrapText="1"/>
    </xf>
    <xf numFmtId="0" fontId="47" fillId="0" borderId="1" xfId="0" applyFont="1" applyFill="1" applyBorder="1" applyAlignment="1">
      <alignment horizontal="left" vertical="center" wrapText="1"/>
    </xf>
    <xf numFmtId="0" fontId="43" fillId="4" borderId="1" xfId="0" applyFont="1" applyFill="1" applyBorder="1" applyAlignment="1">
      <alignment horizontal="left" vertical="top"/>
    </xf>
    <xf numFmtId="0" fontId="43" fillId="4" borderId="1" xfId="59" applyFont="1" applyFill="1" applyBorder="1" applyAlignment="1">
      <alignment horizontal="left" vertical="top"/>
    </xf>
    <xf numFmtId="0" fontId="43" fillId="2" borderId="1" xfId="19" applyFont="1" applyFill="1" applyBorder="1" applyAlignment="1" applyProtection="1">
      <alignment horizontal="left" vertical="top" wrapText="1"/>
    </xf>
    <xf numFmtId="0" fontId="43" fillId="4" borderId="1" xfId="28" applyFont="1" applyFill="1" applyBorder="1" applyAlignment="1" applyProtection="1">
      <alignment horizontal="left" vertical="top" wrapText="1"/>
    </xf>
    <xf numFmtId="0" fontId="47" fillId="0" borderId="1" xfId="0" applyFont="1" applyFill="1" applyBorder="1" applyAlignment="1">
      <alignment vertical="center" wrapText="1"/>
    </xf>
    <xf numFmtId="0" fontId="43" fillId="4" borderId="16" xfId="28" applyFont="1" applyFill="1" applyBorder="1" applyAlignment="1" applyProtection="1">
      <alignment horizontal="left" vertical="top" wrapText="1"/>
    </xf>
    <xf numFmtId="0" fontId="43" fillId="4" borderId="1" xfId="59" applyNumberFormat="1" applyFont="1" applyFill="1" applyBorder="1" applyAlignment="1">
      <alignment horizontal="left" vertical="top" wrapText="1"/>
    </xf>
    <xf numFmtId="0" fontId="43" fillId="2" borderId="1" xfId="59" applyNumberFormat="1" applyFont="1" applyFill="1" applyBorder="1" applyAlignment="1">
      <alignment horizontal="left" vertical="top" wrapText="1"/>
    </xf>
    <xf numFmtId="0" fontId="47" fillId="4"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4" borderId="1" xfId="0" applyFill="1" applyBorder="1" applyAlignment="1">
      <alignment horizontal="center"/>
    </xf>
    <xf numFmtId="1" fontId="63" fillId="0" borderId="1" xfId="48" applyNumberFormat="1" applyFont="1" applyFill="1" applyBorder="1" applyAlignment="1">
      <alignment horizontal="center" vertical="center"/>
    </xf>
    <xf numFmtId="0" fontId="64" fillId="4" borderId="1" xfId="8" applyFont="1" applyFill="1" applyBorder="1" applyAlignment="1">
      <alignment horizontal="left" wrapText="1"/>
    </xf>
    <xf numFmtId="0" fontId="64" fillId="4" borderId="1" xfId="8" applyFont="1" applyFill="1" applyBorder="1" applyAlignment="1">
      <alignment horizontal="center" vertical="center" wrapText="1"/>
    </xf>
    <xf numFmtId="166" fontId="64" fillId="4" borderId="1" xfId="8" applyNumberFormat="1" applyFont="1" applyFill="1" applyBorder="1" applyAlignment="1">
      <alignment horizontal="center" vertical="center"/>
    </xf>
    <xf numFmtId="0" fontId="64" fillId="4" borderId="1" xfId="60" applyFont="1" applyFill="1" applyBorder="1" applyAlignment="1">
      <alignment horizontal="left"/>
    </xf>
    <xf numFmtId="49" fontId="64" fillId="4" borderId="1" xfId="8" applyNumberFormat="1" applyFont="1" applyFill="1" applyBorder="1" applyAlignment="1" applyProtection="1">
      <alignment horizontal="center" vertical="center" wrapText="1"/>
      <protection locked="0"/>
    </xf>
    <xf numFmtId="166" fontId="64" fillId="4" borderId="1" xfId="8" applyNumberFormat="1" applyFont="1" applyFill="1" applyBorder="1" applyAlignment="1" applyProtection="1">
      <alignment horizontal="center" vertical="center" wrapText="1"/>
      <protection locked="0"/>
    </xf>
    <xf numFmtId="0" fontId="64" fillId="4" borderId="1" xfId="48" applyFont="1" applyFill="1" applyBorder="1" applyAlignment="1">
      <alignment horizontal="left" vertical="center" wrapText="1"/>
    </xf>
    <xf numFmtId="0" fontId="64" fillId="4" borderId="1" xfId="28" applyFont="1" applyFill="1" applyBorder="1" applyAlignment="1" applyProtection="1">
      <alignment horizontal="center" vertical="center" wrapText="1"/>
    </xf>
    <xf numFmtId="166" fontId="64" fillId="4" borderId="1" xfId="0" applyNumberFormat="1" applyFont="1" applyFill="1" applyBorder="1" applyAlignment="1">
      <alignment horizontal="left" vertical="center"/>
    </xf>
    <xf numFmtId="166" fontId="64" fillId="4" borderId="1" xfId="0" applyNumberFormat="1" applyFont="1" applyFill="1" applyBorder="1" applyAlignment="1">
      <alignment horizontal="center" vertical="center"/>
    </xf>
    <xf numFmtId="4" fontId="64" fillId="4" borderId="1" xfId="48" applyNumberFormat="1" applyFont="1" applyFill="1" applyBorder="1" applyAlignment="1">
      <alignment horizontal="center" vertical="center" wrapText="1"/>
    </xf>
    <xf numFmtId="0" fontId="63" fillId="4" borderId="1" xfId="48" applyFont="1" applyFill="1" applyBorder="1" applyAlignment="1">
      <alignment horizontal="left" vertical="center" wrapText="1"/>
    </xf>
    <xf numFmtId="0" fontId="63" fillId="4" borderId="1" xfId="48" applyFont="1" applyFill="1" applyBorder="1" applyAlignment="1">
      <alignment horizontal="center" vertical="center" wrapText="1"/>
    </xf>
    <xf numFmtId="0" fontId="62" fillId="0" borderId="0" xfId="60"/>
    <xf numFmtId="0" fontId="63" fillId="4" borderId="1" xfId="0" applyFont="1" applyFill="1" applyBorder="1" applyAlignment="1">
      <alignment vertical="center" wrapText="1"/>
    </xf>
    <xf numFmtId="0" fontId="63" fillId="4" borderId="1" xfId="0" applyFont="1" applyFill="1" applyBorder="1" applyAlignment="1">
      <alignment horizontal="center" vertical="center"/>
    </xf>
    <xf numFmtId="166" fontId="63" fillId="4" borderId="1" xfId="0" applyNumberFormat="1" applyFont="1" applyFill="1" applyBorder="1" applyAlignment="1">
      <alignment horizontal="center" vertical="center"/>
    </xf>
    <xf numFmtId="166" fontId="63" fillId="4" borderId="1" xfId="0" applyNumberFormat="1" applyFont="1" applyFill="1" applyBorder="1" applyAlignment="1">
      <alignment horizontal="left" vertical="center"/>
    </xf>
    <xf numFmtId="49" fontId="64" fillId="4" borderId="1" xfId="48" applyNumberFormat="1" applyFont="1" applyFill="1" applyBorder="1" applyAlignment="1" applyProtection="1">
      <alignment horizontal="left" vertical="top" wrapText="1"/>
      <protection locked="0"/>
    </xf>
    <xf numFmtId="49" fontId="64" fillId="4" borderId="1" xfId="48" applyNumberFormat="1" applyFont="1" applyFill="1" applyBorder="1" applyAlignment="1" applyProtection="1">
      <alignment horizontal="center" vertical="center" wrapText="1"/>
      <protection locked="0"/>
    </xf>
    <xf numFmtId="166" fontId="64" fillId="4" borderId="1" xfId="48" applyNumberFormat="1" applyFont="1" applyFill="1" applyBorder="1" applyAlignment="1">
      <alignment horizontal="center" vertical="center"/>
    </xf>
    <xf numFmtId="166" fontId="63" fillId="4" borderId="1" xfId="48" applyNumberFormat="1" applyFont="1" applyFill="1" applyBorder="1" applyAlignment="1">
      <alignment horizontal="center" vertical="center" wrapText="1"/>
    </xf>
    <xf numFmtId="166" fontId="64" fillId="4" borderId="1" xfId="48" applyNumberFormat="1" applyFont="1" applyFill="1" applyBorder="1" applyAlignment="1">
      <alignment horizontal="center" vertical="center" wrapText="1"/>
    </xf>
    <xf numFmtId="166" fontId="49" fillId="4" borderId="1" xfId="48" applyNumberFormat="1" applyFont="1" applyFill="1" applyBorder="1" applyAlignment="1" applyProtection="1">
      <alignment horizontal="center" vertical="center" wrapText="1"/>
      <protection locked="0"/>
    </xf>
    <xf numFmtId="0" fontId="50" fillId="4" borderId="1" xfId="0" applyFont="1" applyFill="1" applyBorder="1" applyAlignment="1">
      <alignment horizontal="left" vertical="top" wrapText="1"/>
    </xf>
    <xf numFmtId="166" fontId="50" fillId="4" borderId="1" xfId="0" applyNumberFormat="1" applyFont="1" applyFill="1" applyBorder="1" applyAlignment="1">
      <alignment horizontal="center" vertical="center" wrapText="1"/>
    </xf>
    <xf numFmtId="166" fontId="50" fillId="4" borderId="1" xfId="0" applyNumberFormat="1" applyFont="1" applyFill="1" applyBorder="1" applyAlignment="1">
      <alignment horizontal="center" vertical="center"/>
    </xf>
    <xf numFmtId="0" fontId="54" fillId="4" borderId="1" xfId="0" applyFont="1" applyFill="1" applyBorder="1" applyAlignment="1">
      <alignment vertical="center" wrapText="1"/>
    </xf>
    <xf numFmtId="166" fontId="54" fillId="4" borderId="1" xfId="0" applyNumberFormat="1" applyFont="1" applyFill="1" applyBorder="1" applyAlignment="1">
      <alignment horizontal="center" vertical="center"/>
    </xf>
    <xf numFmtId="4" fontId="47" fillId="4" borderId="1" xfId="48" applyNumberFormat="1" applyFont="1" applyFill="1" applyBorder="1" applyAlignment="1">
      <alignment horizontal="center" vertical="center" wrapText="1"/>
    </xf>
    <xf numFmtId="0" fontId="65" fillId="0" borderId="0" xfId="0" applyFont="1" applyFill="1" applyAlignment="1">
      <alignment horizontal="left" vertical="center"/>
    </xf>
    <xf numFmtId="0" fontId="59" fillId="0" borderId="0" xfId="48" applyFont="1" applyAlignment="1">
      <alignment horizontal="left" vertical="top"/>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6" fillId="0" borderId="0" xfId="48" applyFont="1" applyFill="1" applyBorder="1" applyAlignment="1">
      <alignment horizontal="left" vertical="center" wrapText="1"/>
    </xf>
    <xf numFmtId="0" fontId="60" fillId="0" borderId="0" xfId="0" applyFont="1" applyAlignment="1">
      <alignment vertical="center" wrapText="1"/>
    </xf>
    <xf numFmtId="0" fontId="55" fillId="4" borderId="0" xfId="0" applyFont="1" applyFill="1" applyAlignment="1">
      <alignment horizontal="left" vertical="top" wrapText="1"/>
    </xf>
    <xf numFmtId="0" fontId="55" fillId="0" borderId="0" xfId="48" applyFont="1" applyAlignment="1">
      <alignment horizontal="left"/>
    </xf>
    <xf numFmtId="0" fontId="59" fillId="0" borderId="0" xfId="48" applyFont="1" applyAlignment="1">
      <alignment horizontal="left" vertical="top"/>
    </xf>
    <xf numFmtId="0" fontId="55" fillId="4" borderId="0" xfId="0" applyFont="1" applyFill="1" applyBorder="1" applyAlignment="1">
      <alignment horizontal="center" vertical="center" wrapText="1"/>
    </xf>
  </cellXfs>
  <cellStyles count="61">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xfId="60" builtinId="8"/>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47" t="s">
        <v>0</v>
      </c>
      <c r="B1" s="248"/>
      <c r="C1" s="248"/>
      <c r="D1" s="248"/>
      <c r="E1" s="248"/>
      <c r="F1" s="248"/>
      <c r="G1" s="248"/>
      <c r="H1" s="248"/>
      <c r="I1" s="248"/>
      <c r="J1" s="248"/>
      <c r="K1" s="248"/>
      <c r="L1" s="248"/>
      <c r="M1" s="248"/>
      <c r="N1" s="248"/>
      <c r="O1" s="248"/>
      <c r="P1" s="248"/>
      <c r="Q1" s="248"/>
    </row>
    <row r="2" spans="1:18" ht="30" customHeight="1">
      <c r="A2" s="249" t="s">
        <v>1</v>
      </c>
      <c r="B2" s="250"/>
      <c r="C2" s="250"/>
      <c r="D2" s="250"/>
      <c r="E2" s="250"/>
      <c r="F2" s="250"/>
      <c r="G2" s="250"/>
      <c r="H2" s="250"/>
      <c r="I2" s="250"/>
      <c r="J2" s="250"/>
      <c r="K2" s="250"/>
      <c r="L2" s="250"/>
      <c r="M2" s="250"/>
      <c r="N2" s="250"/>
      <c r="O2" s="250"/>
      <c r="P2" s="250"/>
      <c r="Q2" s="250"/>
    </row>
    <row r="3" spans="1:18" ht="20.25" customHeight="1">
      <c r="B3" s="11"/>
      <c r="C3" s="11"/>
      <c r="D3" s="11"/>
      <c r="E3" s="251" t="s">
        <v>2</v>
      </c>
      <c r="F3" s="252"/>
      <c r="G3" s="253"/>
      <c r="H3" s="253"/>
      <c r="I3" s="253"/>
      <c r="J3" s="253"/>
      <c r="K3" s="253"/>
      <c r="L3" s="253"/>
      <c r="M3" s="253"/>
      <c r="N3" s="253"/>
      <c r="O3" s="11"/>
      <c r="P3" s="11"/>
      <c r="Q3" s="11"/>
    </row>
    <row r="4" spans="1:18">
      <c r="B4" s="11"/>
      <c r="C4" s="11"/>
      <c r="D4" s="11"/>
      <c r="E4" s="12"/>
      <c r="F4" s="13"/>
      <c r="G4" s="14"/>
      <c r="H4" s="14"/>
      <c r="I4" s="14"/>
      <c r="J4" s="14"/>
      <c r="K4" s="14"/>
      <c r="L4" s="14"/>
      <c r="M4" s="14"/>
      <c r="N4" s="14"/>
      <c r="O4" s="11"/>
      <c r="P4" s="11"/>
      <c r="Q4" s="11"/>
    </row>
    <row r="5" spans="1:18" ht="59.25" customHeight="1">
      <c r="A5" s="15"/>
      <c r="B5" s="254" t="s">
        <v>3</v>
      </c>
      <c r="C5" s="255"/>
      <c r="D5" s="255"/>
      <c r="E5" s="255"/>
      <c r="F5" s="255"/>
      <c r="G5" s="255"/>
      <c r="H5" s="255"/>
      <c r="I5" s="255"/>
      <c r="J5" s="255"/>
      <c r="K5" s="255"/>
      <c r="L5" s="255"/>
      <c r="M5" s="255"/>
      <c r="N5" s="255"/>
      <c r="O5" s="255"/>
      <c r="P5" s="255"/>
      <c r="Q5" s="256"/>
    </row>
    <row r="6" spans="1:18" ht="64.5" customHeight="1">
      <c r="A6" s="16">
        <v>1</v>
      </c>
      <c r="B6" s="239" t="s">
        <v>4</v>
      </c>
      <c r="C6" s="240"/>
      <c r="D6" s="240"/>
      <c r="E6" s="240"/>
      <c r="F6" s="240"/>
      <c r="G6" s="240"/>
      <c r="H6" s="240"/>
      <c r="I6" s="240"/>
      <c r="J6" s="240"/>
      <c r="K6" s="240"/>
      <c r="L6" s="240"/>
      <c r="M6" s="240"/>
      <c r="N6" s="240"/>
      <c r="O6" s="240"/>
      <c r="P6" s="240"/>
      <c r="Q6" s="241"/>
    </row>
    <row r="7" spans="1:18" ht="18" customHeight="1">
      <c r="A7" s="16">
        <v>2</v>
      </c>
      <c r="B7" s="239" t="s">
        <v>5</v>
      </c>
      <c r="C7" s="240"/>
      <c r="D7" s="240"/>
      <c r="E7" s="240"/>
      <c r="F7" s="240"/>
      <c r="G7" s="240"/>
      <c r="H7" s="240"/>
      <c r="I7" s="240"/>
      <c r="J7" s="240"/>
      <c r="K7" s="240"/>
      <c r="L7" s="240"/>
      <c r="M7" s="240"/>
      <c r="N7" s="240"/>
      <c r="O7" s="240"/>
      <c r="P7" s="240"/>
      <c r="Q7" s="241"/>
    </row>
    <row r="8" spans="1:18" ht="45" customHeight="1">
      <c r="A8" s="16">
        <v>3</v>
      </c>
      <c r="B8" s="242" t="s">
        <v>6</v>
      </c>
      <c r="C8" s="243"/>
      <c r="D8" s="243"/>
      <c r="E8" s="243"/>
      <c r="F8" s="243"/>
      <c r="G8" s="243"/>
      <c r="H8" s="243"/>
      <c r="I8" s="243"/>
      <c r="J8" s="243"/>
      <c r="K8" s="243"/>
      <c r="L8" s="243"/>
      <c r="M8" s="243"/>
      <c r="N8" s="243"/>
      <c r="O8" s="243"/>
      <c r="P8" s="243"/>
      <c r="Q8" s="244"/>
    </row>
    <row r="9" spans="1:18" ht="24" customHeight="1">
      <c r="A9" s="16">
        <v>4</v>
      </c>
      <c r="B9" s="239" t="s">
        <v>7</v>
      </c>
      <c r="C9" s="240"/>
      <c r="D9" s="240"/>
      <c r="E9" s="240"/>
      <c r="F9" s="240"/>
      <c r="G9" s="240"/>
      <c r="H9" s="240"/>
      <c r="I9" s="240"/>
      <c r="J9" s="240"/>
      <c r="K9" s="240"/>
      <c r="L9" s="240"/>
      <c r="M9" s="240"/>
      <c r="N9" s="240"/>
      <c r="O9" s="240"/>
      <c r="P9" s="240"/>
      <c r="Q9" s="241"/>
    </row>
    <row r="10" spans="1:18" ht="19.5" customHeight="1">
      <c r="A10" s="16">
        <v>5</v>
      </c>
      <c r="B10" s="239" t="s">
        <v>8</v>
      </c>
      <c r="C10" s="240"/>
      <c r="D10" s="240"/>
      <c r="E10" s="240"/>
      <c r="F10" s="240"/>
      <c r="G10" s="240"/>
      <c r="H10" s="240"/>
      <c r="I10" s="240"/>
      <c r="J10" s="240"/>
      <c r="K10" s="240"/>
      <c r="L10" s="240"/>
      <c r="M10" s="240"/>
      <c r="N10" s="240"/>
      <c r="O10" s="240"/>
      <c r="P10" s="240"/>
      <c r="Q10" s="241"/>
    </row>
    <row r="11" spans="1:18" ht="21" customHeight="1">
      <c r="A11" s="17"/>
      <c r="B11" s="245" t="s">
        <v>9</v>
      </c>
      <c r="C11" s="246"/>
      <c r="D11" s="246"/>
      <c r="E11" s="246"/>
      <c r="F11" s="246"/>
      <c r="G11" s="246"/>
      <c r="H11" s="246"/>
      <c r="I11" s="246"/>
      <c r="J11" s="246"/>
      <c r="K11" s="246"/>
      <c r="L11" s="246"/>
      <c r="M11" s="246"/>
      <c r="N11" s="246"/>
      <c r="O11" s="246"/>
      <c r="P11" s="246"/>
      <c r="Q11" s="246"/>
      <c r="R11" s="21"/>
    </row>
    <row r="12" spans="1:18" ht="21" customHeight="1">
      <c r="A12" s="18"/>
      <c r="B12" s="19"/>
      <c r="C12" s="20"/>
      <c r="D12" s="20"/>
      <c r="E12" s="20"/>
      <c r="F12" s="20"/>
      <c r="G12" s="20"/>
      <c r="H12" s="20"/>
      <c r="I12" s="20"/>
      <c r="J12" s="20"/>
      <c r="K12" s="20"/>
      <c r="L12" s="20"/>
      <c r="M12" s="20"/>
      <c r="N12" s="20"/>
      <c r="O12" s="20"/>
      <c r="P12" s="20"/>
      <c r="Q12" s="20"/>
    </row>
    <row r="13" spans="1:18">
      <c r="A13" s="237" t="s">
        <v>10</v>
      </c>
      <c r="B13" s="237"/>
      <c r="C13" s="237"/>
      <c r="D13" s="237"/>
      <c r="E13" s="237"/>
      <c r="F13" s="237"/>
      <c r="G13" s="237"/>
      <c r="H13" s="237"/>
      <c r="I13" s="237"/>
      <c r="J13" s="237"/>
      <c r="K13" s="237"/>
      <c r="L13" s="237"/>
      <c r="M13" s="237"/>
      <c r="N13" s="237"/>
      <c r="O13" s="237"/>
      <c r="P13" s="237"/>
      <c r="Q13" s="237"/>
    </row>
    <row r="14" spans="1:18" ht="15.75" customHeight="1">
      <c r="A14" s="237" t="s">
        <v>11</v>
      </c>
      <c r="B14" s="237"/>
      <c r="C14" s="237"/>
      <c r="D14" s="237"/>
      <c r="E14" s="237" t="s">
        <v>12</v>
      </c>
      <c r="F14" s="237"/>
      <c r="G14" s="237"/>
      <c r="H14" s="237"/>
      <c r="I14" s="237"/>
      <c r="J14" s="237"/>
      <c r="K14" s="237"/>
      <c r="L14" s="237"/>
      <c r="M14" s="237"/>
      <c r="N14" s="237"/>
      <c r="O14" s="237"/>
      <c r="P14" s="237"/>
      <c r="Q14" s="237"/>
    </row>
    <row r="15" spans="1:18" ht="15.75" customHeight="1">
      <c r="A15" s="237" t="s">
        <v>13</v>
      </c>
      <c r="B15" s="237"/>
      <c r="C15" s="237"/>
      <c r="D15" s="237"/>
      <c r="E15" s="237"/>
      <c r="F15" s="237"/>
      <c r="G15" s="237"/>
      <c r="H15" s="237"/>
      <c r="I15" s="237"/>
      <c r="J15" s="237"/>
      <c r="K15" s="237"/>
      <c r="L15" s="237"/>
      <c r="M15" s="237"/>
      <c r="N15" s="237"/>
      <c r="O15" s="237"/>
      <c r="P15" s="237"/>
      <c r="Q15" s="237"/>
    </row>
    <row r="16" spans="1:18" ht="24" customHeight="1">
      <c r="A16" s="231" t="s">
        <v>14</v>
      </c>
      <c r="B16" s="231"/>
      <c r="C16" s="231"/>
      <c r="D16" s="231"/>
      <c r="E16" s="238" t="s">
        <v>15</v>
      </c>
      <c r="F16" s="238"/>
      <c r="G16" s="238"/>
      <c r="H16" s="238"/>
      <c r="I16" s="238"/>
      <c r="J16" s="238"/>
      <c r="K16" s="238"/>
      <c r="L16" s="238"/>
      <c r="M16" s="238"/>
      <c r="N16" s="238"/>
      <c r="O16" s="238"/>
      <c r="P16" s="238"/>
      <c r="Q16" s="238"/>
    </row>
    <row r="17" spans="1:17" ht="47.25" customHeight="1">
      <c r="A17" s="231"/>
      <c r="B17" s="231"/>
      <c r="C17" s="231"/>
      <c r="D17" s="231"/>
      <c r="E17" s="233" t="s">
        <v>16</v>
      </c>
      <c r="F17" s="233"/>
      <c r="G17" s="233"/>
      <c r="H17" s="233"/>
      <c r="I17" s="233"/>
      <c r="J17" s="233"/>
      <c r="K17" s="233"/>
      <c r="L17" s="233"/>
      <c r="M17" s="233"/>
      <c r="N17" s="233"/>
      <c r="O17" s="233"/>
      <c r="P17" s="233"/>
      <c r="Q17" s="233"/>
    </row>
    <row r="18" spans="1:17" ht="39.75" customHeight="1">
      <c r="A18" s="231"/>
      <c r="B18" s="231"/>
      <c r="C18" s="231"/>
      <c r="D18" s="231"/>
      <c r="E18" s="233" t="s">
        <v>17</v>
      </c>
      <c r="F18" s="233"/>
      <c r="G18" s="233"/>
      <c r="H18" s="233"/>
      <c r="I18" s="233"/>
      <c r="J18" s="233"/>
      <c r="K18" s="233"/>
      <c r="L18" s="233"/>
      <c r="M18" s="233"/>
      <c r="N18" s="233"/>
      <c r="O18" s="233"/>
      <c r="P18" s="233"/>
      <c r="Q18" s="233"/>
    </row>
    <row r="19" spans="1:17" ht="38.25" customHeight="1">
      <c r="A19" s="231"/>
      <c r="B19" s="231"/>
      <c r="C19" s="231"/>
      <c r="D19" s="231"/>
      <c r="E19" s="233" t="s">
        <v>18</v>
      </c>
      <c r="F19" s="233"/>
      <c r="G19" s="233"/>
      <c r="H19" s="233"/>
      <c r="I19" s="233"/>
      <c r="J19" s="233"/>
      <c r="K19" s="233"/>
      <c r="L19" s="233"/>
      <c r="M19" s="233"/>
      <c r="N19" s="233"/>
      <c r="O19" s="233"/>
      <c r="P19" s="233"/>
      <c r="Q19" s="233"/>
    </row>
    <row r="20" spans="1:17" ht="30" customHeight="1">
      <c r="A20" s="231"/>
      <c r="B20" s="231"/>
      <c r="C20" s="231"/>
      <c r="D20" s="231"/>
      <c r="E20" s="233" t="s">
        <v>19</v>
      </c>
      <c r="F20" s="233"/>
      <c r="G20" s="233"/>
      <c r="H20" s="233"/>
      <c r="I20" s="233"/>
      <c r="J20" s="233"/>
      <c r="K20" s="233"/>
      <c r="L20" s="233"/>
      <c r="M20" s="233"/>
      <c r="N20" s="233"/>
      <c r="O20" s="233"/>
      <c r="P20" s="233"/>
      <c r="Q20" s="233"/>
    </row>
    <row r="21" spans="1:17" ht="53.25" customHeight="1">
      <c r="A21" s="231"/>
      <c r="B21" s="231"/>
      <c r="C21" s="231"/>
      <c r="D21" s="231"/>
      <c r="E21" s="233" t="s">
        <v>20</v>
      </c>
      <c r="F21" s="233"/>
      <c r="G21" s="233"/>
      <c r="H21" s="233"/>
      <c r="I21" s="233"/>
      <c r="J21" s="233"/>
      <c r="K21" s="233"/>
      <c r="L21" s="233"/>
      <c r="M21" s="233"/>
      <c r="N21" s="233"/>
      <c r="O21" s="233"/>
      <c r="P21" s="233"/>
      <c r="Q21" s="233"/>
    </row>
    <row r="22" spans="1:17">
      <c r="A22" s="234" t="s">
        <v>21</v>
      </c>
      <c r="B22" s="236"/>
      <c r="C22" s="236"/>
      <c r="D22" s="236"/>
      <c r="E22" s="236"/>
      <c r="F22" s="236"/>
      <c r="G22" s="236"/>
      <c r="H22" s="236"/>
      <c r="I22" s="236"/>
      <c r="J22" s="236"/>
      <c r="K22" s="236"/>
      <c r="L22" s="236"/>
      <c r="M22" s="236"/>
      <c r="N22" s="236"/>
      <c r="O22" s="236"/>
      <c r="P22" s="236"/>
      <c r="Q22" s="236"/>
    </row>
    <row r="23" spans="1:17" ht="48" customHeight="1">
      <c r="A23" s="231" t="s">
        <v>22</v>
      </c>
      <c r="B23" s="232"/>
      <c r="C23" s="232"/>
      <c r="D23" s="232"/>
      <c r="E23" s="233" t="s">
        <v>23</v>
      </c>
      <c r="F23" s="233"/>
      <c r="G23" s="233"/>
      <c r="H23" s="233"/>
      <c r="I23" s="233"/>
      <c r="J23" s="233"/>
      <c r="K23" s="233"/>
      <c r="L23" s="233"/>
      <c r="M23" s="233"/>
      <c r="N23" s="233"/>
      <c r="O23" s="233"/>
      <c r="P23" s="233"/>
      <c r="Q23" s="233"/>
    </row>
    <row r="24" spans="1:17" ht="46.5" customHeight="1">
      <c r="A24" s="232"/>
      <c r="B24" s="232"/>
      <c r="C24" s="232"/>
      <c r="D24" s="232"/>
      <c r="E24" s="233" t="s">
        <v>24</v>
      </c>
      <c r="F24" s="233"/>
      <c r="G24" s="233"/>
      <c r="H24" s="233"/>
      <c r="I24" s="233"/>
      <c r="J24" s="233"/>
      <c r="K24" s="233"/>
      <c r="L24" s="233"/>
      <c r="M24" s="233"/>
      <c r="N24" s="233"/>
      <c r="O24" s="233"/>
      <c r="P24" s="233"/>
      <c r="Q24" s="233"/>
    </row>
    <row r="25" spans="1:17" ht="46.5" customHeight="1">
      <c r="A25" s="232"/>
      <c r="B25" s="232"/>
      <c r="C25" s="232"/>
      <c r="D25" s="232"/>
      <c r="E25" s="233" t="s">
        <v>25</v>
      </c>
      <c r="F25" s="233"/>
      <c r="G25" s="233"/>
      <c r="H25" s="233"/>
      <c r="I25" s="233"/>
      <c r="J25" s="233"/>
      <c r="K25" s="233"/>
      <c r="L25" s="233"/>
      <c r="M25" s="233"/>
      <c r="N25" s="233"/>
      <c r="O25" s="233"/>
      <c r="P25" s="233"/>
      <c r="Q25" s="233"/>
    </row>
    <row r="26" spans="1:17">
      <c r="A26" s="232"/>
      <c r="B26" s="232"/>
      <c r="C26" s="232"/>
      <c r="D26" s="232"/>
      <c r="E26" s="233" t="s">
        <v>26</v>
      </c>
      <c r="F26" s="233"/>
      <c r="G26" s="233"/>
      <c r="H26" s="233"/>
      <c r="I26" s="233"/>
      <c r="J26" s="233"/>
      <c r="K26" s="233"/>
      <c r="L26" s="233"/>
      <c r="M26" s="233"/>
      <c r="N26" s="233"/>
      <c r="O26" s="233"/>
      <c r="P26" s="233"/>
      <c r="Q26" s="233"/>
    </row>
    <row r="27" spans="1:17">
      <c r="A27" s="234" t="s">
        <v>27</v>
      </c>
      <c r="B27" s="234"/>
      <c r="C27" s="234"/>
      <c r="D27" s="234"/>
      <c r="E27" s="234"/>
      <c r="F27" s="234"/>
      <c r="G27" s="234"/>
      <c r="H27" s="234"/>
      <c r="I27" s="234"/>
      <c r="J27" s="234"/>
      <c r="K27" s="234"/>
      <c r="L27" s="234"/>
      <c r="M27" s="234"/>
      <c r="N27" s="234"/>
      <c r="O27" s="234"/>
      <c r="P27" s="234"/>
      <c r="Q27" s="234"/>
    </row>
    <row r="28" spans="1:17" ht="58.5" customHeight="1">
      <c r="A28" s="231" t="s">
        <v>28</v>
      </c>
      <c r="B28" s="231"/>
      <c r="C28" s="231"/>
      <c r="D28" s="231"/>
      <c r="E28" s="233" t="s">
        <v>29</v>
      </c>
      <c r="F28" s="233"/>
      <c r="G28" s="233"/>
      <c r="H28" s="233"/>
      <c r="I28" s="233"/>
      <c r="J28" s="233"/>
      <c r="K28" s="233"/>
      <c r="L28" s="233"/>
      <c r="M28" s="233"/>
      <c r="N28" s="233"/>
      <c r="O28" s="233"/>
      <c r="P28" s="233"/>
      <c r="Q28" s="233"/>
    </row>
    <row r="29" spans="1:17" ht="24" customHeight="1">
      <c r="A29" s="234" t="s">
        <v>30</v>
      </c>
      <c r="B29" s="234"/>
      <c r="C29" s="234"/>
      <c r="D29" s="234"/>
      <c r="E29" s="234"/>
      <c r="F29" s="234"/>
      <c r="G29" s="234"/>
      <c r="H29" s="234"/>
      <c r="I29" s="234"/>
      <c r="J29" s="234"/>
      <c r="K29" s="234"/>
      <c r="L29" s="234"/>
      <c r="M29" s="234"/>
      <c r="N29" s="234"/>
      <c r="O29" s="234"/>
      <c r="P29" s="234"/>
      <c r="Q29" s="234"/>
    </row>
    <row r="30" spans="1:17" ht="50.25" customHeight="1">
      <c r="A30" s="232">
        <v>4</v>
      </c>
      <c r="B30" s="232"/>
      <c r="C30" s="232"/>
      <c r="D30" s="232"/>
      <c r="E30" s="233" t="s">
        <v>31</v>
      </c>
      <c r="F30" s="233"/>
      <c r="G30" s="233"/>
      <c r="H30" s="233"/>
      <c r="I30" s="233"/>
      <c r="J30" s="233"/>
      <c r="K30" s="233"/>
      <c r="L30" s="233"/>
      <c r="M30" s="233"/>
      <c r="N30" s="233"/>
      <c r="O30" s="233"/>
      <c r="P30" s="233"/>
      <c r="Q30" s="233"/>
    </row>
    <row r="31" spans="1:17" ht="45.75" customHeight="1">
      <c r="A31" s="232"/>
      <c r="B31" s="232"/>
      <c r="C31" s="232"/>
      <c r="D31" s="232"/>
      <c r="E31" s="233" t="s">
        <v>32</v>
      </c>
      <c r="F31" s="233"/>
      <c r="G31" s="233"/>
      <c r="H31" s="233"/>
      <c r="I31" s="233"/>
      <c r="J31" s="233"/>
      <c r="K31" s="233"/>
      <c r="L31" s="233"/>
      <c r="M31" s="233"/>
      <c r="N31" s="233"/>
      <c r="O31" s="233"/>
      <c r="P31" s="233"/>
      <c r="Q31" s="233"/>
    </row>
    <row r="32" spans="1:17" ht="30" customHeight="1">
      <c r="A32" s="234" t="s">
        <v>33</v>
      </c>
      <c r="B32" s="234"/>
      <c r="C32" s="234"/>
      <c r="D32" s="234"/>
      <c r="E32" s="234"/>
      <c r="F32" s="234"/>
      <c r="G32" s="234"/>
      <c r="H32" s="234"/>
      <c r="I32" s="234"/>
      <c r="J32" s="234"/>
      <c r="K32" s="234"/>
      <c r="L32" s="234"/>
      <c r="M32" s="234"/>
      <c r="N32" s="234"/>
      <c r="O32" s="234"/>
      <c r="P32" s="234"/>
      <c r="Q32" s="234"/>
    </row>
    <row r="33" spans="1:17" ht="19.5" customHeight="1">
      <c r="A33" s="232">
        <v>5</v>
      </c>
      <c r="B33" s="232"/>
      <c r="C33" s="232"/>
      <c r="D33" s="232"/>
      <c r="E33" s="235" t="s">
        <v>34</v>
      </c>
      <c r="F33" s="235"/>
      <c r="G33" s="235"/>
      <c r="H33" s="235"/>
      <c r="I33" s="235"/>
      <c r="J33" s="235"/>
      <c r="K33" s="235"/>
      <c r="L33" s="235"/>
      <c r="M33" s="235"/>
      <c r="N33" s="235"/>
      <c r="O33" s="235"/>
      <c r="P33" s="235"/>
      <c r="Q33" s="235"/>
    </row>
    <row r="34" spans="1:17" ht="201.75" customHeight="1">
      <c r="A34" s="232"/>
      <c r="B34" s="232"/>
      <c r="C34" s="232"/>
      <c r="D34" s="232"/>
      <c r="E34" s="228" t="s">
        <v>35</v>
      </c>
      <c r="F34" s="228"/>
      <c r="G34" s="228"/>
      <c r="H34" s="228"/>
      <c r="I34" s="228"/>
      <c r="J34" s="228"/>
      <c r="K34" s="228"/>
      <c r="L34" s="228"/>
      <c r="M34" s="228"/>
      <c r="N34" s="228"/>
      <c r="O34" s="228"/>
      <c r="P34" s="228"/>
      <c r="Q34" s="228"/>
    </row>
    <row r="35" spans="1:17" ht="18.75" customHeight="1">
      <c r="A35" s="232"/>
      <c r="B35" s="232"/>
      <c r="C35" s="232"/>
      <c r="D35" s="232"/>
      <c r="E35" s="235" t="s">
        <v>36</v>
      </c>
      <c r="F35" s="235"/>
      <c r="G35" s="235"/>
      <c r="H35" s="235"/>
      <c r="I35" s="235"/>
      <c r="J35" s="235"/>
      <c r="K35" s="235"/>
      <c r="L35" s="235"/>
      <c r="M35" s="235"/>
      <c r="N35" s="235"/>
      <c r="O35" s="235"/>
      <c r="P35" s="235"/>
      <c r="Q35" s="235"/>
    </row>
    <row r="36" spans="1:17" ht="186.75" customHeight="1">
      <c r="A36" s="232"/>
      <c r="B36" s="232"/>
      <c r="C36" s="232"/>
      <c r="D36" s="232"/>
      <c r="E36" s="228" t="s">
        <v>37</v>
      </c>
      <c r="F36" s="229"/>
      <c r="G36" s="229"/>
      <c r="H36" s="229"/>
      <c r="I36" s="229"/>
      <c r="J36" s="229"/>
      <c r="K36" s="229"/>
      <c r="L36" s="229"/>
      <c r="M36" s="229"/>
      <c r="N36" s="229"/>
      <c r="O36" s="229"/>
      <c r="P36" s="229"/>
      <c r="Q36" s="229"/>
    </row>
    <row r="37" spans="1:17" ht="115.5" customHeight="1">
      <c r="A37" s="232"/>
      <c r="B37" s="232"/>
      <c r="C37" s="232"/>
      <c r="D37" s="232"/>
      <c r="E37" s="230" t="s">
        <v>38</v>
      </c>
      <c r="F37" s="230"/>
      <c r="G37" s="230"/>
      <c r="H37" s="230"/>
      <c r="I37" s="230"/>
      <c r="J37" s="230"/>
      <c r="K37" s="230"/>
      <c r="L37" s="230"/>
      <c r="M37" s="230"/>
      <c r="N37" s="230"/>
      <c r="O37" s="230"/>
      <c r="P37" s="230"/>
      <c r="Q37" s="230"/>
    </row>
    <row r="38" spans="1:17" ht="66.75" customHeight="1">
      <c r="A38" s="232"/>
      <c r="B38" s="232"/>
      <c r="C38" s="232"/>
      <c r="D38" s="232"/>
      <c r="E38" s="228" t="s">
        <v>39</v>
      </c>
      <c r="F38" s="229"/>
      <c r="G38" s="229"/>
      <c r="H38" s="229"/>
      <c r="I38" s="229"/>
      <c r="J38" s="229"/>
      <c r="K38" s="229"/>
      <c r="L38" s="229"/>
      <c r="M38" s="229"/>
      <c r="N38" s="229"/>
      <c r="O38" s="229"/>
      <c r="P38" s="229"/>
      <c r="Q38" s="229"/>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75" t="s">
        <v>41</v>
      </c>
      <c r="B2" s="276"/>
      <c r="C2" s="276"/>
      <c r="D2" s="276"/>
      <c r="E2" s="276"/>
      <c r="F2" s="276"/>
      <c r="G2" s="276"/>
      <c r="H2" s="276"/>
      <c r="I2" s="276"/>
      <c r="J2" s="276"/>
      <c r="K2" s="276"/>
      <c r="L2" s="276"/>
      <c r="M2" s="276"/>
      <c r="N2" s="277"/>
    </row>
    <row r="3" spans="1:14">
      <c r="A3" s="260" t="s">
        <v>42</v>
      </c>
      <c r="B3" s="261"/>
      <c r="C3" s="261"/>
      <c r="D3" s="261"/>
      <c r="E3" s="261"/>
      <c r="F3" s="261"/>
      <c r="G3" s="261"/>
      <c r="H3" s="261"/>
      <c r="I3" s="261"/>
      <c r="J3" s="261"/>
      <c r="K3" s="261"/>
      <c r="L3" s="261"/>
      <c r="M3" s="261"/>
      <c r="N3" s="262"/>
    </row>
    <row r="4" spans="1:14" ht="46.5" customHeight="1">
      <c r="A4" s="4" t="s">
        <v>43</v>
      </c>
      <c r="B4" s="278" t="s">
        <v>44</v>
      </c>
      <c r="C4" s="278"/>
      <c r="D4" s="278"/>
      <c r="E4" s="278"/>
      <c r="F4" s="278"/>
      <c r="G4" s="278"/>
      <c r="H4" s="278"/>
      <c r="I4" s="278"/>
      <c r="J4" s="278"/>
      <c r="K4" s="278"/>
      <c r="L4" s="278"/>
      <c r="M4" s="278"/>
      <c r="N4" s="279"/>
    </row>
    <row r="5" spans="1:14" ht="45.75" customHeight="1">
      <c r="A5" s="263" t="s">
        <v>45</v>
      </c>
      <c r="B5" s="264"/>
      <c r="C5" s="264"/>
      <c r="D5" s="264"/>
      <c r="E5" s="264"/>
      <c r="F5" s="264"/>
      <c r="G5" s="264"/>
      <c r="H5" s="264"/>
      <c r="I5" s="264"/>
      <c r="J5" s="264"/>
      <c r="K5" s="264"/>
      <c r="L5" s="264"/>
      <c r="M5" s="264"/>
      <c r="N5" s="265"/>
    </row>
    <row r="6" spans="1:14" ht="29.25" customHeight="1">
      <c r="A6" s="263" t="s">
        <v>46</v>
      </c>
      <c r="B6" s="264"/>
      <c r="C6" s="264"/>
      <c r="D6" s="264"/>
      <c r="E6" s="264"/>
      <c r="F6" s="264"/>
      <c r="G6" s="264"/>
      <c r="H6" s="264"/>
      <c r="I6" s="264"/>
      <c r="J6" s="264"/>
      <c r="K6" s="264"/>
      <c r="L6" s="264"/>
      <c r="M6" s="264"/>
      <c r="N6" s="265"/>
    </row>
    <row r="7" spans="1:14" ht="17.25" customHeight="1">
      <c r="A7" s="5" t="s">
        <v>47</v>
      </c>
      <c r="B7" s="6"/>
      <c r="C7" s="6"/>
      <c r="D7" s="6"/>
      <c r="E7" s="6"/>
      <c r="F7" s="6"/>
      <c r="G7" s="6"/>
      <c r="H7" s="6"/>
      <c r="I7" s="6"/>
      <c r="J7" s="6"/>
      <c r="K7" s="6"/>
      <c r="L7" s="6"/>
      <c r="M7" s="6"/>
      <c r="N7" s="8"/>
    </row>
    <row r="8" spans="1:14" ht="51" customHeight="1">
      <c r="A8" s="263" t="s">
        <v>48</v>
      </c>
      <c r="B8" s="264"/>
      <c r="C8" s="264"/>
      <c r="D8" s="264"/>
      <c r="E8" s="264"/>
      <c r="F8" s="264"/>
      <c r="G8" s="264"/>
      <c r="H8" s="264"/>
      <c r="I8" s="264"/>
      <c r="J8" s="264"/>
      <c r="K8" s="264"/>
      <c r="L8" s="264"/>
      <c r="M8" s="264"/>
      <c r="N8" s="265"/>
    </row>
    <row r="9" spans="1:14" ht="36" customHeight="1">
      <c r="A9" s="263" t="s">
        <v>49</v>
      </c>
      <c r="B9" s="264"/>
      <c r="C9" s="264"/>
      <c r="D9" s="264"/>
      <c r="E9" s="264"/>
      <c r="F9" s="264"/>
      <c r="G9" s="264"/>
      <c r="H9" s="264"/>
      <c r="I9" s="264"/>
      <c r="J9" s="264"/>
      <c r="K9" s="264"/>
      <c r="L9" s="264"/>
      <c r="M9" s="264"/>
      <c r="N9" s="265"/>
    </row>
    <row r="10" spans="1:14" ht="30" customHeight="1">
      <c r="A10" s="263" t="s">
        <v>50</v>
      </c>
      <c r="B10" s="264"/>
      <c r="C10" s="264"/>
      <c r="D10" s="264"/>
      <c r="E10" s="264"/>
      <c r="F10" s="264"/>
      <c r="G10" s="264"/>
      <c r="H10" s="264"/>
      <c r="I10" s="264"/>
      <c r="J10" s="264"/>
      <c r="K10" s="264"/>
      <c r="L10" s="264"/>
      <c r="M10" s="264"/>
      <c r="N10" s="265"/>
    </row>
    <row r="11" spans="1:14" ht="18.75" customHeight="1">
      <c r="A11" s="263" t="s">
        <v>51</v>
      </c>
      <c r="B11" s="264"/>
      <c r="C11" s="264"/>
      <c r="D11" s="264"/>
      <c r="E11" s="264"/>
      <c r="F11" s="264"/>
      <c r="G11" s="264"/>
      <c r="H11" s="264"/>
      <c r="I11" s="264"/>
      <c r="J11" s="264"/>
      <c r="K11" s="264"/>
      <c r="L11" s="264"/>
      <c r="M11" s="264"/>
      <c r="N11" s="265"/>
    </row>
    <row r="12" spans="1:14">
      <c r="A12" s="260" t="s">
        <v>52</v>
      </c>
      <c r="B12" s="261"/>
      <c r="C12" s="261"/>
      <c r="D12" s="261"/>
      <c r="E12" s="261"/>
      <c r="F12" s="261"/>
      <c r="G12" s="261"/>
      <c r="H12" s="261"/>
      <c r="I12" s="261"/>
      <c r="J12" s="261"/>
      <c r="K12" s="261"/>
      <c r="L12" s="261"/>
      <c r="M12" s="261"/>
      <c r="N12" s="262"/>
    </row>
    <row r="13" spans="1:14">
      <c r="A13" s="7" t="s">
        <v>53</v>
      </c>
      <c r="N13" s="9"/>
    </row>
    <row r="14" spans="1:14" ht="117" customHeight="1">
      <c r="A14" s="266" t="s">
        <v>54</v>
      </c>
      <c r="B14" s="267"/>
      <c r="C14" s="267"/>
      <c r="D14" s="267"/>
      <c r="E14" s="267"/>
      <c r="F14" s="267"/>
      <c r="G14" s="267"/>
      <c r="H14" s="267"/>
      <c r="I14" s="267"/>
      <c r="J14" s="267"/>
      <c r="K14" s="267"/>
      <c r="L14" s="267"/>
      <c r="M14" s="267"/>
      <c r="N14" s="268"/>
    </row>
    <row r="15" spans="1:14" ht="28.5" customHeight="1">
      <c r="A15" s="269" t="s">
        <v>55</v>
      </c>
      <c r="B15" s="270"/>
      <c r="C15" s="270"/>
      <c r="D15" s="270"/>
      <c r="E15" s="270"/>
      <c r="F15" s="270"/>
      <c r="G15" s="270"/>
      <c r="H15" s="270"/>
      <c r="I15" s="270"/>
      <c r="J15" s="270"/>
      <c r="K15" s="270"/>
      <c r="L15" s="270"/>
      <c r="M15" s="270"/>
      <c r="N15" s="271"/>
    </row>
    <row r="16" spans="1:14" ht="120" customHeight="1">
      <c r="A16" s="272" t="s">
        <v>56</v>
      </c>
      <c r="B16" s="273"/>
      <c r="C16" s="273"/>
      <c r="D16" s="273"/>
      <c r="E16" s="273"/>
      <c r="F16" s="273"/>
      <c r="G16" s="273"/>
      <c r="H16" s="273"/>
      <c r="I16" s="273"/>
      <c r="J16" s="273"/>
      <c r="K16" s="273"/>
      <c r="L16" s="273"/>
      <c r="M16" s="273"/>
      <c r="N16" s="274"/>
    </row>
    <row r="17" spans="1:14" ht="13.5" customHeight="1">
      <c r="A17" s="263" t="s">
        <v>57</v>
      </c>
      <c r="B17" s="264"/>
      <c r="C17" s="264"/>
      <c r="D17" s="264"/>
      <c r="E17" s="264"/>
      <c r="F17" s="264"/>
      <c r="G17" s="264"/>
      <c r="H17" s="264"/>
      <c r="I17" s="264"/>
      <c r="J17" s="264"/>
      <c r="K17" s="264"/>
      <c r="L17" s="264"/>
      <c r="M17" s="264"/>
      <c r="N17" s="265"/>
    </row>
    <row r="18" spans="1:14" ht="15" customHeight="1">
      <c r="A18" s="263" t="s">
        <v>58</v>
      </c>
      <c r="B18" s="264"/>
      <c r="C18" s="264"/>
      <c r="D18" s="264"/>
      <c r="E18" s="264"/>
      <c r="F18" s="264"/>
      <c r="G18" s="264"/>
      <c r="H18" s="264"/>
      <c r="I18" s="264"/>
      <c r="J18" s="264"/>
      <c r="K18" s="264"/>
      <c r="L18" s="264"/>
      <c r="M18" s="264"/>
      <c r="N18" s="265"/>
    </row>
    <row r="19" spans="1:14" ht="49.5" customHeight="1">
      <c r="A19" s="263" t="s">
        <v>59</v>
      </c>
      <c r="B19" s="264"/>
      <c r="C19" s="264"/>
      <c r="D19" s="264"/>
      <c r="E19" s="264"/>
      <c r="F19" s="264"/>
      <c r="G19" s="264"/>
      <c r="H19" s="264"/>
      <c r="I19" s="264"/>
      <c r="J19" s="264"/>
      <c r="K19" s="264"/>
      <c r="L19" s="264"/>
      <c r="M19" s="264"/>
      <c r="N19" s="265"/>
    </row>
    <row r="20" spans="1:14">
      <c r="A20" s="260" t="s">
        <v>60</v>
      </c>
      <c r="B20" s="261"/>
      <c r="C20" s="261"/>
      <c r="D20" s="261"/>
      <c r="E20" s="261"/>
      <c r="F20" s="261"/>
      <c r="G20" s="261"/>
      <c r="H20" s="261"/>
      <c r="I20" s="261"/>
      <c r="J20" s="261"/>
      <c r="K20" s="261"/>
      <c r="L20" s="261"/>
      <c r="M20" s="261"/>
      <c r="N20" s="262"/>
    </row>
    <row r="21" spans="1:14" ht="77.25" customHeight="1">
      <c r="A21" s="257" t="s">
        <v>61</v>
      </c>
      <c r="B21" s="258"/>
      <c r="C21" s="258"/>
      <c r="D21" s="258"/>
      <c r="E21" s="258"/>
      <c r="F21" s="258"/>
      <c r="G21" s="258"/>
      <c r="H21" s="258"/>
      <c r="I21" s="258"/>
      <c r="J21" s="258"/>
      <c r="K21" s="258"/>
      <c r="L21" s="258"/>
      <c r="M21" s="258"/>
      <c r="N21" s="259"/>
    </row>
    <row r="22" spans="1:14">
      <c r="A22" s="260" t="s">
        <v>62</v>
      </c>
      <c r="B22" s="261"/>
      <c r="C22" s="261"/>
      <c r="D22" s="261"/>
      <c r="E22" s="261"/>
      <c r="F22" s="261"/>
      <c r="G22" s="261"/>
      <c r="H22" s="261"/>
      <c r="I22" s="261"/>
      <c r="J22" s="261"/>
      <c r="K22" s="261"/>
      <c r="L22" s="261"/>
      <c r="M22" s="261"/>
      <c r="N22" s="262"/>
    </row>
    <row r="23" spans="1:14" ht="51.75" customHeight="1">
      <c r="A23" s="257" t="s">
        <v>63</v>
      </c>
      <c r="B23" s="258"/>
      <c r="C23" s="258"/>
      <c r="D23" s="258"/>
      <c r="E23" s="258"/>
      <c r="F23" s="258"/>
      <c r="G23" s="258"/>
      <c r="H23" s="258"/>
      <c r="I23" s="258"/>
      <c r="J23" s="258"/>
      <c r="K23" s="258"/>
      <c r="L23" s="258"/>
      <c r="M23" s="258"/>
      <c r="N23" s="259"/>
    </row>
    <row r="24" spans="1:14">
      <c r="A24" s="260" t="s">
        <v>64</v>
      </c>
      <c r="B24" s="261"/>
      <c r="C24" s="261"/>
      <c r="D24" s="261"/>
      <c r="E24" s="261"/>
      <c r="F24" s="261"/>
      <c r="G24" s="261"/>
      <c r="H24" s="261"/>
      <c r="I24" s="261"/>
      <c r="J24" s="261"/>
      <c r="K24" s="261"/>
      <c r="L24" s="261"/>
      <c r="M24" s="261"/>
      <c r="N24" s="262"/>
    </row>
    <row r="25" spans="1:14" ht="14.25" customHeight="1">
      <c r="A25" s="257" t="s">
        <v>65</v>
      </c>
      <c r="B25" s="258"/>
      <c r="C25" s="258"/>
      <c r="D25" s="258"/>
      <c r="E25" s="258"/>
      <c r="F25" s="258"/>
      <c r="G25" s="258"/>
      <c r="H25" s="258"/>
      <c r="I25" s="258"/>
      <c r="J25" s="258"/>
      <c r="K25" s="258"/>
      <c r="L25" s="258"/>
      <c r="M25" s="258"/>
      <c r="N25" s="259"/>
    </row>
    <row r="26" spans="1:14">
      <c r="A26" s="260" t="s">
        <v>66</v>
      </c>
      <c r="B26" s="261"/>
      <c r="C26" s="261"/>
      <c r="D26" s="261"/>
      <c r="E26" s="261"/>
      <c r="F26" s="261"/>
      <c r="G26" s="261"/>
      <c r="H26" s="261"/>
      <c r="I26" s="261"/>
      <c r="J26" s="261"/>
      <c r="K26" s="261"/>
      <c r="L26" s="261"/>
      <c r="M26" s="261"/>
      <c r="N26" s="262"/>
    </row>
    <row r="27" spans="1:14" ht="63" customHeight="1">
      <c r="A27" s="257" t="s">
        <v>67</v>
      </c>
      <c r="B27" s="258"/>
      <c r="C27" s="258"/>
      <c r="D27" s="258"/>
      <c r="E27" s="258"/>
      <c r="F27" s="258"/>
      <c r="G27" s="258"/>
      <c r="H27" s="258"/>
      <c r="I27" s="258"/>
      <c r="J27" s="258"/>
      <c r="K27" s="258"/>
      <c r="L27" s="258"/>
      <c r="M27" s="258"/>
      <c r="N27" s="259"/>
    </row>
    <row r="28" spans="1:14">
      <c r="A28" s="260" t="s">
        <v>68</v>
      </c>
      <c r="B28" s="261"/>
      <c r="C28" s="261"/>
      <c r="D28" s="261"/>
      <c r="E28" s="261"/>
      <c r="F28" s="261"/>
      <c r="G28" s="261"/>
      <c r="H28" s="261"/>
      <c r="I28" s="261"/>
      <c r="J28" s="261"/>
      <c r="K28" s="261"/>
      <c r="L28" s="261"/>
      <c r="M28" s="261"/>
      <c r="N28" s="262"/>
    </row>
    <row r="29" spans="1:14" ht="17.25" customHeight="1">
      <c r="A29" s="257" t="s">
        <v>69</v>
      </c>
      <c r="B29" s="258"/>
      <c r="C29" s="258"/>
      <c r="D29" s="258"/>
      <c r="E29" s="258"/>
      <c r="F29" s="258"/>
      <c r="G29" s="258"/>
      <c r="H29" s="258"/>
      <c r="I29" s="258"/>
      <c r="J29" s="258"/>
      <c r="K29" s="258"/>
      <c r="L29" s="258"/>
      <c r="M29" s="258"/>
      <c r="N29" s="259"/>
    </row>
    <row r="30" spans="1:14" ht="36" customHeight="1">
      <c r="A30" s="257" t="s">
        <v>70</v>
      </c>
      <c r="B30" s="258"/>
      <c r="C30" s="258"/>
      <c r="D30" s="258"/>
      <c r="E30" s="258"/>
      <c r="F30" s="258"/>
      <c r="G30" s="258"/>
      <c r="H30" s="258"/>
      <c r="I30" s="258"/>
      <c r="J30" s="258"/>
      <c r="K30" s="258"/>
      <c r="L30" s="258"/>
      <c r="M30" s="258"/>
      <c r="N30" s="259"/>
    </row>
    <row r="31" spans="1:14">
      <c r="A31" s="260" t="s">
        <v>71</v>
      </c>
      <c r="B31" s="261"/>
      <c r="C31" s="261"/>
      <c r="D31" s="261"/>
      <c r="E31" s="261"/>
      <c r="F31" s="261"/>
      <c r="G31" s="261"/>
      <c r="H31" s="261"/>
      <c r="I31" s="261"/>
      <c r="J31" s="261"/>
      <c r="K31" s="261"/>
      <c r="L31" s="261"/>
      <c r="M31" s="261"/>
      <c r="N31" s="262"/>
    </row>
    <row r="32" spans="1:14">
      <c r="A32" s="260" t="s">
        <v>72</v>
      </c>
      <c r="B32" s="261"/>
      <c r="C32" s="261"/>
      <c r="D32" s="261"/>
      <c r="E32" s="261"/>
      <c r="F32" s="261"/>
      <c r="G32" s="261"/>
      <c r="H32" s="261"/>
      <c r="I32" s="261"/>
      <c r="J32" s="261"/>
      <c r="K32" s="261"/>
      <c r="L32" s="261"/>
      <c r="M32" s="261"/>
      <c r="N32" s="262"/>
    </row>
    <row r="33" spans="1:14" ht="34.5" customHeight="1">
      <c r="A33" s="257" t="s">
        <v>73</v>
      </c>
      <c r="B33" s="258"/>
      <c r="C33" s="258"/>
      <c r="D33" s="258"/>
      <c r="E33" s="258"/>
      <c r="F33" s="258"/>
      <c r="G33" s="258"/>
      <c r="H33" s="258"/>
      <c r="I33" s="258"/>
      <c r="J33" s="258"/>
      <c r="K33" s="258"/>
      <c r="L33" s="258"/>
      <c r="M33" s="258"/>
      <c r="N33" s="259"/>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6"/>
  <sheetViews>
    <sheetView tabSelected="1" topLeftCell="A164" zoomScaleNormal="100" workbookViewId="0">
      <selection activeCell="L17" sqref="L17"/>
    </sheetView>
  </sheetViews>
  <sheetFormatPr defaultColWidth="9.109375" defaultRowHeight="13.8"/>
  <cols>
    <col min="1" max="1" width="6.33203125" style="33" customWidth="1"/>
    <col min="2" max="2" width="45.5546875" style="26" customWidth="1"/>
    <col min="3" max="3" width="9.33203125" style="26" customWidth="1"/>
    <col min="4" max="5" width="9.88671875" style="26" customWidth="1"/>
    <col min="6" max="6" width="11.88671875" style="26" customWidth="1"/>
    <col min="7" max="7" width="57.33203125" style="26" customWidth="1"/>
    <col min="8" max="8" width="9.109375" style="26" customWidth="1"/>
    <col min="9" max="9" width="9.5546875" style="26" customWidth="1"/>
    <col min="10" max="10" width="10.6640625" style="26" customWidth="1"/>
    <col min="11" max="11" width="13.109375" style="26" customWidth="1"/>
    <col min="12" max="12" width="9.109375" style="26"/>
    <col min="13" max="13" width="10" style="26" bestFit="1" customWidth="1"/>
    <col min="14" max="16384" width="9.109375" style="26"/>
  </cols>
  <sheetData>
    <row r="1" spans="1:12">
      <c r="A1" s="283"/>
      <c r="B1" s="283"/>
      <c r="C1" s="83"/>
      <c r="D1" s="83"/>
      <c r="E1" s="227"/>
      <c r="F1" s="227"/>
      <c r="G1" s="284"/>
      <c r="H1" s="284"/>
      <c r="I1" s="284"/>
      <c r="J1" s="84"/>
      <c r="K1" s="84"/>
    </row>
    <row r="2" spans="1:12">
      <c r="A2" s="283"/>
      <c r="B2" s="283"/>
      <c r="C2" s="83"/>
      <c r="D2" s="83"/>
      <c r="E2" s="227"/>
      <c r="F2" s="227"/>
      <c r="G2" s="83"/>
      <c r="H2" s="83"/>
      <c r="I2" s="84"/>
      <c r="J2" s="84"/>
      <c r="K2" s="84"/>
    </row>
    <row r="3" spans="1:12">
      <c r="A3" s="282"/>
      <c r="B3" s="282"/>
      <c r="C3" s="282"/>
      <c r="D3" s="282"/>
      <c r="E3" s="282"/>
      <c r="F3" s="282"/>
      <c r="G3" s="282"/>
      <c r="H3" s="282"/>
      <c r="I3" s="282"/>
      <c r="J3" s="282"/>
      <c r="K3" s="85"/>
    </row>
    <row r="4" spans="1:12">
      <c r="A4" s="282" t="s">
        <v>261</v>
      </c>
      <c r="B4" s="282"/>
      <c r="C4" s="282"/>
      <c r="D4" s="282"/>
      <c r="E4" s="282"/>
      <c r="F4" s="282"/>
      <c r="G4" s="282"/>
      <c r="H4" s="282"/>
      <c r="I4" s="282"/>
    </row>
    <row r="5" spans="1:12">
      <c r="A5" s="285" t="s">
        <v>215</v>
      </c>
      <c r="B5" s="285"/>
      <c r="C5" s="285"/>
      <c r="D5" s="285"/>
      <c r="E5" s="285"/>
      <c r="F5" s="285"/>
      <c r="G5" s="285"/>
      <c r="H5" s="285"/>
      <c r="I5" s="285"/>
      <c r="J5" s="285"/>
      <c r="K5" s="285"/>
    </row>
    <row r="6" spans="1:12">
      <c r="A6" s="285"/>
      <c r="B6" s="285"/>
      <c r="C6" s="285"/>
      <c r="D6" s="285"/>
      <c r="E6" s="285"/>
      <c r="F6" s="285"/>
      <c r="G6" s="285"/>
      <c r="H6" s="285"/>
      <c r="I6" s="285"/>
      <c r="J6" s="285"/>
      <c r="K6" s="285"/>
    </row>
    <row r="7" spans="1:12" s="54" customFormat="1" ht="82.8">
      <c r="A7" s="48" t="s">
        <v>74</v>
      </c>
      <c r="B7" s="49" t="s">
        <v>75</v>
      </c>
      <c r="C7" s="50" t="s">
        <v>76</v>
      </c>
      <c r="D7" s="51" t="s">
        <v>138</v>
      </c>
      <c r="E7" s="51" t="s">
        <v>143</v>
      </c>
      <c r="F7" s="51" t="s">
        <v>144</v>
      </c>
      <c r="G7" s="50" t="s">
        <v>77</v>
      </c>
      <c r="H7" s="50" t="s">
        <v>78</v>
      </c>
      <c r="I7" s="51" t="s">
        <v>79</v>
      </c>
      <c r="J7" s="51" t="s">
        <v>145</v>
      </c>
      <c r="K7" s="51" t="s">
        <v>146</v>
      </c>
    </row>
    <row r="8" spans="1:12" s="54" customFormat="1" ht="15.6">
      <c r="A8" s="32"/>
      <c r="B8" s="30" t="s">
        <v>80</v>
      </c>
      <c r="C8" s="22"/>
      <c r="D8" s="23"/>
      <c r="E8" s="23"/>
      <c r="F8" s="23"/>
      <c r="G8" s="22"/>
      <c r="H8" s="22"/>
      <c r="I8" s="24"/>
      <c r="J8" s="24"/>
      <c r="K8" s="24"/>
    </row>
    <row r="9" spans="1:12" s="54" customFormat="1" ht="14.4">
      <c r="A9" s="195">
        <v>1</v>
      </c>
      <c r="B9" s="196" t="s">
        <v>262</v>
      </c>
      <c r="C9" s="197" t="s">
        <v>87</v>
      </c>
      <c r="D9" s="198">
        <v>13</v>
      </c>
      <c r="E9" s="198">
        <v>40.799999999999997</v>
      </c>
      <c r="F9" s="198">
        <f>D9*E9</f>
        <v>530.4</v>
      </c>
      <c r="G9" s="199"/>
      <c r="H9" s="200"/>
      <c r="I9" s="201"/>
      <c r="J9" s="201"/>
      <c r="K9" s="201"/>
    </row>
    <row r="10" spans="1:12" s="54" customFormat="1" ht="27.6">
      <c r="A10" s="195">
        <v>2</v>
      </c>
      <c r="B10" s="202" t="s">
        <v>265</v>
      </c>
      <c r="C10" s="203" t="s">
        <v>87</v>
      </c>
      <c r="D10" s="218">
        <v>13</v>
      </c>
      <c r="E10" s="198">
        <v>210.79999999999998</v>
      </c>
      <c r="F10" s="198">
        <f t="shared" ref="F10:F73" si="0">D10*E10</f>
        <v>2740.3999999999996</v>
      </c>
      <c r="G10" s="204" t="s">
        <v>160</v>
      </c>
      <c r="H10" s="205" t="s">
        <v>83</v>
      </c>
      <c r="I10" s="205">
        <f>D10*0.1</f>
        <v>1.3</v>
      </c>
      <c r="J10" s="205">
        <v>33.58</v>
      </c>
      <c r="K10" s="206">
        <f t="shared" ref="K10:K13" si="1">J10*I10</f>
        <v>43.653999999999996</v>
      </c>
    </row>
    <row r="11" spans="1:12" s="54" customFormat="1">
      <c r="A11" s="195">
        <v>3</v>
      </c>
      <c r="B11" s="207"/>
      <c r="C11" s="208"/>
      <c r="D11" s="217"/>
      <c r="E11" s="198"/>
      <c r="F11" s="198"/>
      <c r="G11" s="204" t="s">
        <v>266</v>
      </c>
      <c r="H11" s="205" t="s">
        <v>88</v>
      </c>
      <c r="I11" s="205">
        <f>D10*1.05</f>
        <v>13.65</v>
      </c>
      <c r="J11" s="205">
        <v>370</v>
      </c>
      <c r="K11" s="205">
        <f t="shared" si="1"/>
        <v>5050.5</v>
      </c>
    </row>
    <row r="12" spans="1:12" s="54" customFormat="1">
      <c r="A12" s="195">
        <v>4</v>
      </c>
      <c r="B12" s="207"/>
      <c r="C12" s="208"/>
      <c r="D12" s="217"/>
      <c r="E12" s="198"/>
      <c r="F12" s="198"/>
      <c r="G12" s="204" t="s">
        <v>263</v>
      </c>
      <c r="H12" s="205" t="s">
        <v>82</v>
      </c>
      <c r="I12" s="205">
        <f>D10*6</f>
        <v>78</v>
      </c>
      <c r="J12" s="205">
        <v>8.3000000000000007</v>
      </c>
      <c r="K12" s="205">
        <f t="shared" si="1"/>
        <v>647.40000000000009</v>
      </c>
      <c r="L12" s="209"/>
    </row>
    <row r="13" spans="1:12" s="54" customFormat="1">
      <c r="A13" s="195">
        <v>5</v>
      </c>
      <c r="B13" s="207"/>
      <c r="C13" s="208"/>
      <c r="D13" s="217"/>
      <c r="E13" s="198"/>
      <c r="F13" s="198"/>
      <c r="G13" s="204" t="s">
        <v>264</v>
      </c>
      <c r="H13" s="205" t="s">
        <v>82</v>
      </c>
      <c r="I13" s="205">
        <f>D10*0.3</f>
        <v>3.9</v>
      </c>
      <c r="J13" s="205">
        <v>100</v>
      </c>
      <c r="K13" s="205">
        <f t="shared" si="1"/>
        <v>390</v>
      </c>
    </row>
    <row r="14" spans="1:12" s="54" customFormat="1" ht="14.4">
      <c r="A14" s="195">
        <v>6</v>
      </c>
      <c r="B14" s="123" t="s">
        <v>136</v>
      </c>
      <c r="C14" s="124" t="s">
        <v>89</v>
      </c>
      <c r="D14" s="81">
        <v>7</v>
      </c>
      <c r="E14" s="198">
        <v>42.5</v>
      </c>
      <c r="F14" s="198">
        <f t="shared" si="0"/>
        <v>297.5</v>
      </c>
      <c r="G14" s="204" t="s">
        <v>263</v>
      </c>
      <c r="H14" s="205" t="s">
        <v>82</v>
      </c>
      <c r="I14" s="205">
        <f>D14*0.1*3</f>
        <v>2.1</v>
      </c>
      <c r="J14" s="205">
        <v>8.3000000000000007</v>
      </c>
      <c r="K14" s="205">
        <f t="shared" ref="K14" si="2">J14*I14</f>
        <v>17.430000000000003</v>
      </c>
    </row>
    <row r="15" spans="1:12" s="54" customFormat="1" ht="14.4">
      <c r="A15" s="195">
        <v>7</v>
      </c>
      <c r="B15" s="123" t="s">
        <v>312</v>
      </c>
      <c r="C15" s="124" t="s">
        <v>87</v>
      </c>
      <c r="D15" s="81">
        <v>60</v>
      </c>
      <c r="E15" s="198">
        <v>32.299999999999997</v>
      </c>
      <c r="F15" s="198">
        <f t="shared" si="0"/>
        <v>1937.9999999999998</v>
      </c>
      <c r="G15" s="176"/>
      <c r="H15" s="128"/>
      <c r="I15" s="175"/>
      <c r="J15" s="128"/>
      <c r="K15" s="101"/>
    </row>
    <row r="16" spans="1:12" s="54" customFormat="1" ht="27.6">
      <c r="A16" s="195">
        <v>8</v>
      </c>
      <c r="B16" s="123" t="s">
        <v>336</v>
      </c>
      <c r="C16" s="124" t="s">
        <v>87</v>
      </c>
      <c r="D16" s="81">
        <v>60</v>
      </c>
      <c r="E16" s="198">
        <v>75</v>
      </c>
      <c r="F16" s="198">
        <f t="shared" si="0"/>
        <v>4500</v>
      </c>
      <c r="G16" s="133" t="s">
        <v>335</v>
      </c>
      <c r="H16" s="128" t="s">
        <v>192</v>
      </c>
      <c r="I16" s="175">
        <v>60</v>
      </c>
      <c r="J16" s="128">
        <v>200</v>
      </c>
      <c r="K16" s="101">
        <f>I16*J16</f>
        <v>12000</v>
      </c>
    </row>
    <row r="17" spans="1:11" s="54" customFormat="1" ht="36" customHeight="1">
      <c r="A17" s="195">
        <v>9</v>
      </c>
      <c r="B17" s="153" t="s">
        <v>267</v>
      </c>
      <c r="C17" s="124" t="s">
        <v>87</v>
      </c>
      <c r="D17" s="81">
        <v>26</v>
      </c>
      <c r="E17" s="198">
        <v>119</v>
      </c>
      <c r="F17" s="198">
        <f t="shared" si="0"/>
        <v>3094</v>
      </c>
      <c r="G17" s="168" t="s">
        <v>193</v>
      </c>
      <c r="H17" s="171" t="s">
        <v>192</v>
      </c>
      <c r="I17" s="172">
        <f>D17*1.05</f>
        <v>27.3</v>
      </c>
      <c r="J17" s="171">
        <v>108.75</v>
      </c>
      <c r="K17" s="172">
        <f t="shared" ref="K17:K21" si="3">J17*I17</f>
        <v>2968.875</v>
      </c>
    </row>
    <row r="18" spans="1:11" s="54" customFormat="1" ht="19.5" customHeight="1">
      <c r="A18" s="195">
        <v>10</v>
      </c>
      <c r="B18" s="123"/>
      <c r="C18" s="124"/>
      <c r="D18" s="81"/>
      <c r="E18" s="198"/>
      <c r="F18" s="198"/>
      <c r="G18" s="168" t="s">
        <v>268</v>
      </c>
      <c r="H18" s="171" t="s">
        <v>82</v>
      </c>
      <c r="I18" s="172">
        <f>5*D17</f>
        <v>130</v>
      </c>
      <c r="J18" s="171">
        <v>11.83</v>
      </c>
      <c r="K18" s="172">
        <f t="shared" si="3"/>
        <v>1537.9</v>
      </c>
    </row>
    <row r="19" spans="1:11" s="54" customFormat="1" ht="14.25" customHeight="1">
      <c r="A19" s="195">
        <v>11</v>
      </c>
      <c r="B19" s="123"/>
      <c r="C19" s="124"/>
      <c r="D19" s="81"/>
      <c r="E19" s="198"/>
      <c r="F19" s="198"/>
      <c r="G19" s="169" t="s">
        <v>195</v>
      </c>
      <c r="H19" s="171" t="s">
        <v>82</v>
      </c>
      <c r="I19" s="172">
        <f>D17*0.4</f>
        <v>10.4</v>
      </c>
      <c r="J19" s="171">
        <v>15.13</v>
      </c>
      <c r="K19" s="172">
        <f t="shared" si="3"/>
        <v>157.352</v>
      </c>
    </row>
    <row r="20" spans="1:11" s="54" customFormat="1" ht="14.4">
      <c r="A20" s="195">
        <v>12</v>
      </c>
      <c r="B20" s="123"/>
      <c r="C20" s="124"/>
      <c r="D20" s="81"/>
      <c r="E20" s="198"/>
      <c r="F20" s="198"/>
      <c r="G20" s="168" t="s">
        <v>196</v>
      </c>
      <c r="H20" s="171" t="s">
        <v>81</v>
      </c>
      <c r="I20" s="172">
        <v>2</v>
      </c>
      <c r="J20" s="171">
        <v>20.83</v>
      </c>
      <c r="K20" s="172">
        <f t="shared" si="3"/>
        <v>41.66</v>
      </c>
    </row>
    <row r="21" spans="1:11" s="54" customFormat="1" ht="14.4">
      <c r="A21" s="195">
        <v>13</v>
      </c>
      <c r="B21" s="123"/>
      <c r="C21" s="124"/>
      <c r="D21" s="81"/>
      <c r="E21" s="198"/>
      <c r="F21" s="198"/>
      <c r="G21" s="168" t="s">
        <v>269</v>
      </c>
      <c r="H21" s="171" t="s">
        <v>81</v>
      </c>
      <c r="I21" s="172">
        <v>13</v>
      </c>
      <c r="J21" s="171">
        <v>28.33</v>
      </c>
      <c r="K21" s="172">
        <f t="shared" si="3"/>
        <v>368.28999999999996</v>
      </c>
    </row>
    <row r="22" spans="1:11" s="54" customFormat="1" ht="14.4">
      <c r="A22" s="195">
        <v>14</v>
      </c>
      <c r="B22" s="123"/>
      <c r="C22" s="124"/>
      <c r="D22" s="81"/>
      <c r="E22" s="198"/>
      <c r="F22" s="198"/>
      <c r="G22" s="168" t="s">
        <v>288</v>
      </c>
      <c r="H22" s="95" t="s">
        <v>90</v>
      </c>
      <c r="I22" s="109">
        <v>3</v>
      </c>
      <c r="J22" s="110">
        <v>54.41</v>
      </c>
      <c r="K22" s="109">
        <f>I22*J22</f>
        <v>163.22999999999999</v>
      </c>
    </row>
    <row r="23" spans="1:11" s="54" customFormat="1" ht="14.4">
      <c r="A23" s="195">
        <v>15</v>
      </c>
      <c r="B23" s="123" t="s">
        <v>281</v>
      </c>
      <c r="C23" s="211" t="s">
        <v>88</v>
      </c>
      <c r="D23" s="81">
        <v>2.044</v>
      </c>
      <c r="E23" s="198">
        <v>175.95</v>
      </c>
      <c r="F23" s="198">
        <f t="shared" si="0"/>
        <v>359.64179999999999</v>
      </c>
      <c r="G23" s="168" t="s">
        <v>282</v>
      </c>
      <c r="H23" s="171" t="s">
        <v>192</v>
      </c>
      <c r="I23" s="172">
        <f>D23*1.05+1</f>
        <v>3.1462000000000003</v>
      </c>
      <c r="J23" s="171">
        <v>108.75</v>
      </c>
      <c r="K23" s="172">
        <f>I23*J23</f>
        <v>342.14925000000005</v>
      </c>
    </row>
    <row r="24" spans="1:11" s="54" customFormat="1">
      <c r="A24" s="195">
        <v>16</v>
      </c>
      <c r="B24" s="153" t="s">
        <v>306</v>
      </c>
      <c r="C24" s="211" t="s">
        <v>81</v>
      </c>
      <c r="D24" s="81">
        <v>25</v>
      </c>
      <c r="E24" s="198">
        <v>56.1</v>
      </c>
      <c r="F24" s="198">
        <f t="shared" si="0"/>
        <v>1402.5</v>
      </c>
      <c r="G24" s="126" t="s">
        <v>283</v>
      </c>
      <c r="H24" s="219" t="s">
        <v>81</v>
      </c>
      <c r="I24" s="109">
        <v>1</v>
      </c>
      <c r="J24" s="110">
        <v>124.25</v>
      </c>
      <c r="K24" s="109">
        <f t="shared" ref="K24:K27" si="4">J24*I24</f>
        <v>124.25</v>
      </c>
    </row>
    <row r="25" spans="1:11" s="54" customFormat="1" ht="14.4">
      <c r="A25" s="195">
        <v>17</v>
      </c>
      <c r="B25" s="123"/>
      <c r="C25" s="211"/>
      <c r="D25" s="81"/>
      <c r="E25" s="198"/>
      <c r="F25" s="198"/>
      <c r="G25" s="126" t="s">
        <v>284</v>
      </c>
      <c r="H25" s="219" t="s">
        <v>81</v>
      </c>
      <c r="I25" s="109">
        <v>3</v>
      </c>
      <c r="J25" s="110">
        <v>138.75</v>
      </c>
      <c r="K25" s="109">
        <f t="shared" si="4"/>
        <v>416.25</v>
      </c>
    </row>
    <row r="26" spans="1:11" s="54" customFormat="1" ht="14.4">
      <c r="A26" s="195">
        <v>18</v>
      </c>
      <c r="B26" s="123"/>
      <c r="C26" s="211"/>
      <c r="D26" s="81"/>
      <c r="E26" s="198"/>
      <c r="F26" s="198"/>
      <c r="G26" s="126" t="s">
        <v>286</v>
      </c>
      <c r="H26" s="219" t="s">
        <v>90</v>
      </c>
      <c r="I26" s="109">
        <v>1</v>
      </c>
      <c r="J26" s="110">
        <v>20</v>
      </c>
      <c r="K26" s="109">
        <f t="shared" si="4"/>
        <v>20</v>
      </c>
    </row>
    <row r="27" spans="1:11" s="54" customFormat="1" ht="14.4">
      <c r="A27" s="195">
        <v>19</v>
      </c>
      <c r="B27" s="123"/>
      <c r="C27" s="211"/>
      <c r="D27" s="81"/>
      <c r="E27" s="198"/>
      <c r="F27" s="198"/>
      <c r="G27" s="126" t="s">
        <v>285</v>
      </c>
      <c r="H27" s="219" t="s">
        <v>82</v>
      </c>
      <c r="I27" s="109">
        <f>D23+D24*0.1</f>
        <v>4.5440000000000005</v>
      </c>
      <c r="J27" s="110">
        <v>15.13</v>
      </c>
      <c r="K27" s="109">
        <f t="shared" si="4"/>
        <v>68.750720000000015</v>
      </c>
    </row>
    <row r="28" spans="1:11" s="54" customFormat="1" ht="14.4">
      <c r="A28" s="195">
        <v>20</v>
      </c>
      <c r="B28" s="123"/>
      <c r="C28" s="211"/>
      <c r="D28" s="81"/>
      <c r="E28" s="198"/>
      <c r="F28" s="198"/>
      <c r="G28" s="126" t="s">
        <v>287</v>
      </c>
      <c r="H28" s="95" t="s">
        <v>90</v>
      </c>
      <c r="I28" s="109">
        <v>1</v>
      </c>
      <c r="J28" s="110">
        <v>20</v>
      </c>
      <c r="K28" s="109">
        <v>20</v>
      </c>
    </row>
    <row r="29" spans="1:11" s="54" customFormat="1" ht="14.4">
      <c r="A29" s="195">
        <v>21</v>
      </c>
      <c r="B29" s="123" t="s">
        <v>292</v>
      </c>
      <c r="C29" s="211" t="s">
        <v>81</v>
      </c>
      <c r="D29" s="81">
        <v>1</v>
      </c>
      <c r="E29" s="198">
        <v>160.65</v>
      </c>
      <c r="F29" s="198">
        <f t="shared" si="0"/>
        <v>160.65</v>
      </c>
      <c r="G29" s="168"/>
      <c r="H29" s="168"/>
      <c r="I29" s="172"/>
      <c r="J29" s="171"/>
      <c r="K29" s="172"/>
    </row>
    <row r="30" spans="1:11" s="54" customFormat="1" ht="27.6">
      <c r="A30" s="195">
        <v>22</v>
      </c>
      <c r="B30" s="137" t="s">
        <v>313</v>
      </c>
      <c r="C30" s="129" t="s">
        <v>81</v>
      </c>
      <c r="D30" s="128">
        <v>2</v>
      </c>
      <c r="E30" s="198">
        <v>589.9</v>
      </c>
      <c r="F30" s="198">
        <f t="shared" si="0"/>
        <v>1179.8</v>
      </c>
      <c r="G30" s="94" t="s">
        <v>314</v>
      </c>
      <c r="H30" s="95" t="s">
        <v>81</v>
      </c>
      <c r="I30" s="96">
        <f>D30</f>
        <v>2</v>
      </c>
      <c r="J30" s="96">
        <v>5500</v>
      </c>
      <c r="K30" s="109">
        <f t="shared" ref="K30:K31" si="5">J30*I30</f>
        <v>11000</v>
      </c>
    </row>
    <row r="31" spans="1:11" s="54" customFormat="1">
      <c r="A31" s="195">
        <v>23</v>
      </c>
      <c r="B31" s="137"/>
      <c r="C31" s="129"/>
      <c r="D31" s="128"/>
      <c r="E31" s="198"/>
      <c r="F31" s="198"/>
      <c r="G31" s="94" t="s">
        <v>315</v>
      </c>
      <c r="H31" s="95" t="s">
        <v>81</v>
      </c>
      <c r="I31" s="96">
        <v>1</v>
      </c>
      <c r="J31" s="96">
        <v>195.83</v>
      </c>
      <c r="K31" s="109">
        <f t="shared" si="5"/>
        <v>195.83</v>
      </c>
    </row>
    <row r="32" spans="1:11" s="54" customFormat="1" ht="27.6">
      <c r="A32" s="195">
        <v>24</v>
      </c>
      <c r="B32" s="123" t="s">
        <v>318</v>
      </c>
      <c r="C32" s="140" t="s">
        <v>88</v>
      </c>
      <c r="D32" s="81">
        <v>7</v>
      </c>
      <c r="E32" s="198">
        <v>31.45</v>
      </c>
      <c r="F32" s="198">
        <f t="shared" si="0"/>
        <v>220.15</v>
      </c>
      <c r="G32" s="168"/>
      <c r="H32" s="168"/>
      <c r="I32" s="172"/>
      <c r="J32" s="171"/>
      <c r="K32" s="172"/>
    </row>
    <row r="33" spans="1:12" s="54" customFormat="1" ht="27.6">
      <c r="A33" s="195">
        <v>25</v>
      </c>
      <c r="B33" s="210" t="s">
        <v>308</v>
      </c>
      <c r="C33" s="211" t="s">
        <v>88</v>
      </c>
      <c r="D33" s="212">
        <v>54.21</v>
      </c>
      <c r="E33" s="198">
        <v>102</v>
      </c>
      <c r="F33" s="198">
        <f t="shared" si="0"/>
        <v>5529.42</v>
      </c>
      <c r="G33" s="213" t="s">
        <v>309</v>
      </c>
      <c r="H33" s="212" t="s">
        <v>83</v>
      </c>
      <c r="I33" s="212">
        <f>D33*0.1+D32*0.1*0.1</f>
        <v>5.4910000000000005</v>
      </c>
      <c r="J33" s="205">
        <v>33.58</v>
      </c>
      <c r="K33" s="206">
        <f t="shared" ref="K33" si="6">J33*I33</f>
        <v>184.38778000000002</v>
      </c>
    </row>
    <row r="34" spans="1:12" s="54" customFormat="1" ht="27.6">
      <c r="A34" s="195">
        <v>26</v>
      </c>
      <c r="B34" s="210" t="s">
        <v>272</v>
      </c>
      <c r="C34" s="211" t="s">
        <v>89</v>
      </c>
      <c r="D34" s="212">
        <v>20</v>
      </c>
      <c r="E34" s="198">
        <v>68</v>
      </c>
      <c r="F34" s="198">
        <f t="shared" si="0"/>
        <v>1360</v>
      </c>
      <c r="G34" s="213" t="s">
        <v>273</v>
      </c>
      <c r="H34" s="212" t="s">
        <v>82</v>
      </c>
      <c r="I34" s="212">
        <f>(D33+D34*0.1)*2.4</f>
        <v>134.904</v>
      </c>
      <c r="J34" s="205">
        <v>4.76</v>
      </c>
      <c r="K34" s="206">
        <f>J34*I34</f>
        <v>642.14303999999993</v>
      </c>
    </row>
    <row r="35" spans="1:12" s="54" customFormat="1">
      <c r="A35" s="195">
        <v>27</v>
      </c>
      <c r="B35" s="210"/>
      <c r="C35" s="211"/>
      <c r="D35" s="212"/>
      <c r="E35" s="198"/>
      <c r="F35" s="198"/>
      <c r="G35" s="214" t="s">
        <v>274</v>
      </c>
      <c r="H35" s="215" t="s">
        <v>82</v>
      </c>
      <c r="I35" s="216">
        <f>(D33+D34*0.1)*1</f>
        <v>56.21</v>
      </c>
      <c r="J35" s="212">
        <v>11.53</v>
      </c>
      <c r="K35" s="206">
        <f t="shared" ref="K35" si="7">J35*I35</f>
        <v>648.10129999999992</v>
      </c>
    </row>
    <row r="36" spans="1:12" s="152" customFormat="1">
      <c r="A36" s="195">
        <v>28</v>
      </c>
      <c r="B36" s="97" t="s">
        <v>270</v>
      </c>
      <c r="C36" s="140" t="s">
        <v>88</v>
      </c>
      <c r="D36" s="100">
        <v>107</v>
      </c>
      <c r="E36" s="198">
        <v>51</v>
      </c>
      <c r="F36" s="198">
        <f t="shared" si="0"/>
        <v>5457</v>
      </c>
      <c r="G36" s="127" t="s">
        <v>160</v>
      </c>
      <c r="H36" s="100" t="s">
        <v>83</v>
      </c>
      <c r="I36" s="100">
        <f>D36*0.1+D37*0.1+D40*0.5*0.1</f>
        <v>13.351500000000001</v>
      </c>
      <c r="J36" s="128">
        <v>33.58</v>
      </c>
      <c r="K36" s="101">
        <f t="shared" ref="K36:K51" si="8">J36*I36</f>
        <v>448.34337000000005</v>
      </c>
    </row>
    <row r="37" spans="1:12" s="152" customFormat="1" ht="27.6">
      <c r="A37" s="195">
        <v>29</v>
      </c>
      <c r="B37" s="97"/>
      <c r="C37" s="140"/>
      <c r="D37" s="100"/>
      <c r="E37" s="198"/>
      <c r="F37" s="198"/>
      <c r="G37" s="139" t="s">
        <v>275</v>
      </c>
      <c r="H37" s="100" t="s">
        <v>83</v>
      </c>
      <c r="I37" s="100">
        <f>(D36+D37)*0.3+D40*0.5*0.3</f>
        <v>40.054500000000004</v>
      </c>
      <c r="J37" s="128">
        <v>267.33</v>
      </c>
      <c r="K37" s="101">
        <f t="shared" si="8"/>
        <v>10707.769485000001</v>
      </c>
    </row>
    <row r="38" spans="1:12" s="152" customFormat="1">
      <c r="A38" s="195">
        <v>30</v>
      </c>
      <c r="B38" s="137" t="s">
        <v>293</v>
      </c>
      <c r="C38" s="129" t="s">
        <v>89</v>
      </c>
      <c r="D38" s="128">
        <v>6</v>
      </c>
      <c r="E38" s="198">
        <v>55.25</v>
      </c>
      <c r="F38" s="198">
        <f t="shared" si="0"/>
        <v>331.5</v>
      </c>
      <c r="G38" s="220" t="s">
        <v>290</v>
      </c>
      <c r="H38" s="221" t="s">
        <v>81</v>
      </c>
      <c r="I38" s="222">
        <v>2</v>
      </c>
      <c r="J38" s="221">
        <v>289</v>
      </c>
      <c r="K38" s="101">
        <f t="shared" si="8"/>
        <v>578</v>
      </c>
    </row>
    <row r="39" spans="1:12" s="152" customFormat="1" ht="27.6">
      <c r="A39" s="195">
        <v>31</v>
      </c>
      <c r="B39" s="137"/>
      <c r="C39" s="129"/>
      <c r="D39" s="128"/>
      <c r="E39" s="198"/>
      <c r="F39" s="198"/>
      <c r="G39" s="220" t="s">
        <v>291</v>
      </c>
      <c r="H39" s="221" t="s">
        <v>90</v>
      </c>
      <c r="I39" s="222">
        <v>1</v>
      </c>
      <c r="J39" s="221">
        <v>20.170000000000002</v>
      </c>
      <c r="K39" s="109">
        <f>J39*I39</f>
        <v>20.170000000000002</v>
      </c>
    </row>
    <row r="40" spans="1:12" s="54" customFormat="1" ht="27.6">
      <c r="A40" s="195">
        <v>32</v>
      </c>
      <c r="B40" s="97" t="s">
        <v>271</v>
      </c>
      <c r="C40" s="140" t="s">
        <v>89</v>
      </c>
      <c r="D40" s="100">
        <v>53.03</v>
      </c>
      <c r="E40" s="198">
        <v>58.65</v>
      </c>
      <c r="F40" s="198">
        <f t="shared" si="0"/>
        <v>3110.2094999999999</v>
      </c>
      <c r="G40" s="139" t="s">
        <v>275</v>
      </c>
      <c r="H40" s="100" t="s">
        <v>83</v>
      </c>
      <c r="I40" s="100">
        <f>D40/7*2*0.3</f>
        <v>4.5454285714285714</v>
      </c>
      <c r="J40" s="128">
        <v>267.33</v>
      </c>
      <c r="K40" s="101">
        <f t="shared" ref="K40" si="9">J40*I40</f>
        <v>1215.12942</v>
      </c>
      <c r="L40" s="152"/>
    </row>
    <row r="41" spans="1:12" s="54" customFormat="1">
      <c r="A41" s="195">
        <v>33</v>
      </c>
      <c r="B41" s="97" t="s">
        <v>181</v>
      </c>
      <c r="C41" s="140" t="s">
        <v>88</v>
      </c>
      <c r="D41" s="100">
        <v>11.56</v>
      </c>
      <c r="E41" s="198">
        <v>51</v>
      </c>
      <c r="F41" s="198">
        <f t="shared" si="0"/>
        <v>589.56000000000006</v>
      </c>
      <c r="G41" s="139" t="s">
        <v>160</v>
      </c>
      <c r="H41" s="100" t="s">
        <v>83</v>
      </c>
      <c r="I41" s="100">
        <f>D41*0.1+D40*0.1*0.1</f>
        <v>1.6863000000000001</v>
      </c>
      <c r="J41" s="128">
        <v>33.58</v>
      </c>
      <c r="K41" s="101">
        <f t="shared" si="8"/>
        <v>56.625954</v>
      </c>
      <c r="L41" s="152"/>
    </row>
    <row r="42" spans="1:12" s="54" customFormat="1" ht="27.6">
      <c r="A42" s="195">
        <v>34</v>
      </c>
      <c r="B42" s="114"/>
      <c r="C42" s="98"/>
      <c r="D42" s="105"/>
      <c r="E42" s="198"/>
      <c r="F42" s="198"/>
      <c r="G42" s="139" t="s">
        <v>276</v>
      </c>
      <c r="H42" s="140" t="s">
        <v>83</v>
      </c>
      <c r="I42" s="100">
        <f>D41/7*2</f>
        <v>3.3028571428571429</v>
      </c>
      <c r="J42" s="100">
        <v>462</v>
      </c>
      <c r="K42" s="101">
        <f t="shared" si="8"/>
        <v>1525.92</v>
      </c>
      <c r="L42" s="152"/>
    </row>
    <row r="43" spans="1:12" s="54" customFormat="1">
      <c r="A43" s="195">
        <v>35</v>
      </c>
      <c r="B43" s="114" t="s">
        <v>277</v>
      </c>
      <c r="C43" s="98" t="s">
        <v>89</v>
      </c>
      <c r="D43" s="105">
        <v>33.450000000000003</v>
      </c>
      <c r="E43" s="198">
        <v>26.349999999999998</v>
      </c>
      <c r="F43" s="198">
        <f t="shared" si="0"/>
        <v>881.40750000000003</v>
      </c>
      <c r="G43" s="139" t="s">
        <v>278</v>
      </c>
      <c r="H43" s="140" t="s">
        <v>81</v>
      </c>
      <c r="I43" s="100">
        <v>13</v>
      </c>
      <c r="J43" s="100">
        <v>15.33</v>
      </c>
      <c r="K43" s="101">
        <f t="shared" si="8"/>
        <v>199.29</v>
      </c>
      <c r="L43" s="152"/>
    </row>
    <row r="44" spans="1:12" s="54" customFormat="1">
      <c r="A44" s="195">
        <v>36</v>
      </c>
      <c r="B44" s="114"/>
      <c r="C44" s="98"/>
      <c r="D44" s="105"/>
      <c r="E44" s="198"/>
      <c r="F44" s="198"/>
      <c r="G44" s="139" t="s">
        <v>279</v>
      </c>
      <c r="H44" s="140" t="s">
        <v>81</v>
      </c>
      <c r="I44" s="100">
        <v>2</v>
      </c>
      <c r="J44" s="100">
        <v>61.67</v>
      </c>
      <c r="K44" s="101">
        <f t="shared" si="8"/>
        <v>123.34</v>
      </c>
      <c r="L44" s="152"/>
    </row>
    <row r="45" spans="1:12" s="54" customFormat="1">
      <c r="A45" s="195">
        <v>37</v>
      </c>
      <c r="B45" s="114" t="s">
        <v>186</v>
      </c>
      <c r="C45" s="98" t="s">
        <v>89</v>
      </c>
      <c r="D45" s="105">
        <v>36.369999999999997</v>
      </c>
      <c r="E45" s="198">
        <v>28.9</v>
      </c>
      <c r="F45" s="198">
        <f t="shared" si="0"/>
        <v>1051.0929999999998</v>
      </c>
      <c r="G45" s="94" t="s">
        <v>197</v>
      </c>
      <c r="H45" s="95" t="s">
        <v>187</v>
      </c>
      <c r="I45" s="109">
        <f>D45*1.05</f>
        <v>38.188499999999998</v>
      </c>
      <c r="J45" s="109">
        <v>21.33</v>
      </c>
      <c r="K45" s="101">
        <f t="shared" si="8"/>
        <v>814.56070499999987</v>
      </c>
      <c r="L45" s="152"/>
    </row>
    <row r="46" spans="1:12" s="54" customFormat="1">
      <c r="A46" s="195">
        <v>38</v>
      </c>
      <c r="B46" s="114"/>
      <c r="C46" s="98"/>
      <c r="D46" s="105"/>
      <c r="E46" s="198"/>
      <c r="F46" s="198"/>
      <c r="G46" s="94" t="s">
        <v>198</v>
      </c>
      <c r="H46" s="95" t="s">
        <v>188</v>
      </c>
      <c r="I46" s="109">
        <v>8</v>
      </c>
      <c r="J46" s="109">
        <v>18.3</v>
      </c>
      <c r="K46" s="101">
        <f t="shared" si="8"/>
        <v>146.4</v>
      </c>
      <c r="L46" s="152"/>
    </row>
    <row r="47" spans="1:12" s="54" customFormat="1">
      <c r="A47" s="195">
        <v>39</v>
      </c>
      <c r="B47" s="114"/>
      <c r="C47" s="98"/>
      <c r="D47" s="105"/>
      <c r="E47" s="198"/>
      <c r="F47" s="198"/>
      <c r="G47" s="94" t="s">
        <v>199</v>
      </c>
      <c r="H47" s="95" t="s">
        <v>188</v>
      </c>
      <c r="I47" s="109">
        <v>3</v>
      </c>
      <c r="J47" s="109">
        <v>18.3</v>
      </c>
      <c r="K47" s="101">
        <f t="shared" si="8"/>
        <v>54.900000000000006</v>
      </c>
      <c r="L47" s="152"/>
    </row>
    <row r="48" spans="1:12" s="54" customFormat="1">
      <c r="A48" s="195">
        <v>40</v>
      </c>
      <c r="B48" s="114"/>
      <c r="C48" s="98"/>
      <c r="D48" s="105"/>
      <c r="E48" s="198"/>
      <c r="F48" s="198"/>
      <c r="G48" s="94" t="s">
        <v>200</v>
      </c>
      <c r="H48" s="95" t="s">
        <v>188</v>
      </c>
      <c r="I48" s="109">
        <v>1</v>
      </c>
      <c r="J48" s="109">
        <v>18.3</v>
      </c>
      <c r="K48" s="101">
        <f t="shared" si="8"/>
        <v>18.3</v>
      </c>
      <c r="L48" s="152"/>
    </row>
    <row r="49" spans="1:12" s="54" customFormat="1">
      <c r="A49" s="195">
        <v>41</v>
      </c>
      <c r="B49" s="114"/>
      <c r="C49" s="98"/>
      <c r="D49" s="105"/>
      <c r="E49" s="198"/>
      <c r="F49" s="198"/>
      <c r="G49" s="94" t="s">
        <v>201</v>
      </c>
      <c r="H49" s="95" t="s">
        <v>188</v>
      </c>
      <c r="I49" s="109">
        <v>3</v>
      </c>
      <c r="J49" s="109">
        <v>18.3</v>
      </c>
      <c r="K49" s="101">
        <f t="shared" si="8"/>
        <v>54.900000000000006</v>
      </c>
      <c r="L49" s="152"/>
    </row>
    <row r="50" spans="1:12" s="54" customFormat="1">
      <c r="A50" s="195">
        <v>42</v>
      </c>
      <c r="B50" s="114"/>
      <c r="C50" s="98"/>
      <c r="D50" s="105"/>
      <c r="E50" s="198"/>
      <c r="F50" s="198"/>
      <c r="G50" s="126" t="s">
        <v>189</v>
      </c>
      <c r="H50" s="95" t="s">
        <v>190</v>
      </c>
      <c r="I50" s="109">
        <v>1</v>
      </c>
      <c r="J50" s="109">
        <v>29.6</v>
      </c>
      <c r="K50" s="101">
        <f t="shared" si="8"/>
        <v>29.6</v>
      </c>
      <c r="L50" s="152"/>
    </row>
    <row r="51" spans="1:12" s="152" customFormat="1">
      <c r="A51" s="195">
        <v>43</v>
      </c>
      <c r="B51" s="223" t="s">
        <v>304</v>
      </c>
      <c r="C51" s="141" t="s">
        <v>81</v>
      </c>
      <c r="D51" s="224">
        <v>2</v>
      </c>
      <c r="E51" s="198">
        <v>155.54999999999998</v>
      </c>
      <c r="F51" s="198">
        <f t="shared" si="0"/>
        <v>311.09999999999997</v>
      </c>
      <c r="G51" s="168" t="s">
        <v>194</v>
      </c>
      <c r="H51" s="171" t="s">
        <v>81</v>
      </c>
      <c r="I51" s="172">
        <v>2</v>
      </c>
      <c r="J51" s="171">
        <v>162.5</v>
      </c>
      <c r="K51" s="172">
        <f t="shared" si="8"/>
        <v>325</v>
      </c>
    </row>
    <row r="52" spans="1:12" s="152" customFormat="1" ht="27.6">
      <c r="A52" s="195">
        <v>44</v>
      </c>
      <c r="B52" s="223" t="s">
        <v>202</v>
      </c>
      <c r="C52" s="141" t="s">
        <v>81</v>
      </c>
      <c r="D52" s="224">
        <v>1</v>
      </c>
      <c r="E52" s="198">
        <v>238.85</v>
      </c>
      <c r="F52" s="198">
        <f t="shared" si="0"/>
        <v>238.85</v>
      </c>
      <c r="G52" s="118" t="s">
        <v>135</v>
      </c>
      <c r="H52" s="103" t="s">
        <v>81</v>
      </c>
      <c r="I52" s="142">
        <f>D52</f>
        <v>1</v>
      </c>
      <c r="J52" s="142" t="s">
        <v>116</v>
      </c>
      <c r="K52" s="109">
        <v>0</v>
      </c>
    </row>
    <row r="53" spans="1:12" s="152" customFormat="1" ht="27.6">
      <c r="A53" s="195">
        <v>45</v>
      </c>
      <c r="B53" s="116" t="s">
        <v>115</v>
      </c>
      <c r="C53" s="117" t="s">
        <v>81</v>
      </c>
      <c r="D53" s="110">
        <v>3</v>
      </c>
      <c r="E53" s="198">
        <v>55.25</v>
      </c>
      <c r="F53" s="198">
        <f t="shared" si="0"/>
        <v>165.75</v>
      </c>
      <c r="G53" s="118" t="s">
        <v>117</v>
      </c>
      <c r="H53" s="103" t="s">
        <v>81</v>
      </c>
      <c r="I53" s="142">
        <f>D53</f>
        <v>3</v>
      </c>
      <c r="J53" s="142" t="s">
        <v>116</v>
      </c>
      <c r="K53" s="109">
        <v>0</v>
      </c>
    </row>
    <row r="54" spans="1:12" s="54" customFormat="1">
      <c r="A54" s="195">
        <v>46</v>
      </c>
      <c r="B54" s="143"/>
      <c r="C54" s="144"/>
      <c r="D54" s="109"/>
      <c r="E54" s="198"/>
      <c r="F54" s="198"/>
      <c r="G54" s="136" t="s">
        <v>134</v>
      </c>
      <c r="H54" s="100" t="s">
        <v>81</v>
      </c>
      <c r="I54" s="100">
        <f>I53*2</f>
        <v>6</v>
      </c>
      <c r="J54" s="113">
        <v>10.119999999999999</v>
      </c>
      <c r="K54" s="109">
        <f t="shared" ref="K54:K56" si="10">J54*I54</f>
        <v>60.72</v>
      </c>
    </row>
    <row r="55" spans="1:12" s="152" customFormat="1">
      <c r="A55" s="195">
        <v>47</v>
      </c>
      <c r="B55" s="131" t="s">
        <v>182</v>
      </c>
      <c r="C55" s="115" t="s">
        <v>81</v>
      </c>
      <c r="D55" s="110">
        <v>2</v>
      </c>
      <c r="E55" s="198">
        <v>80.75</v>
      </c>
      <c r="F55" s="198">
        <f t="shared" si="0"/>
        <v>161.5</v>
      </c>
      <c r="G55" s="94" t="s">
        <v>161</v>
      </c>
      <c r="H55" s="95" t="s">
        <v>81</v>
      </c>
      <c r="I55" s="96">
        <f>D55</f>
        <v>2</v>
      </c>
      <c r="J55" s="96">
        <v>270</v>
      </c>
      <c r="K55" s="109">
        <f t="shared" si="10"/>
        <v>540</v>
      </c>
    </row>
    <row r="56" spans="1:12" s="152" customFormat="1">
      <c r="A56" s="195">
        <v>48</v>
      </c>
      <c r="B56" s="131" t="s">
        <v>203</v>
      </c>
      <c r="C56" s="115" t="s">
        <v>81</v>
      </c>
      <c r="D56" s="110">
        <v>1</v>
      </c>
      <c r="E56" s="198">
        <v>144.5</v>
      </c>
      <c r="F56" s="198">
        <f t="shared" si="0"/>
        <v>144.5</v>
      </c>
      <c r="G56" s="126" t="s">
        <v>189</v>
      </c>
      <c r="H56" s="95" t="s">
        <v>81</v>
      </c>
      <c r="I56" s="109">
        <f>D56*4</f>
        <v>4</v>
      </c>
      <c r="J56" s="109">
        <v>0.28999999999999998</v>
      </c>
      <c r="K56" s="101">
        <f t="shared" si="10"/>
        <v>1.1599999999999999</v>
      </c>
    </row>
    <row r="57" spans="1:12" s="152" customFormat="1" ht="27.6">
      <c r="A57" s="195">
        <v>49</v>
      </c>
      <c r="B57" s="131" t="s">
        <v>184</v>
      </c>
      <c r="C57" s="115" t="s">
        <v>81</v>
      </c>
      <c r="D57" s="110">
        <v>1</v>
      </c>
      <c r="E57" s="198">
        <v>169.15</v>
      </c>
      <c r="F57" s="198">
        <f t="shared" si="0"/>
        <v>169.15</v>
      </c>
      <c r="G57" s="94" t="s">
        <v>183</v>
      </c>
      <c r="H57" s="95" t="s">
        <v>81</v>
      </c>
      <c r="I57" s="109">
        <f>D57</f>
        <v>1</v>
      </c>
      <c r="J57" s="142" t="s">
        <v>116</v>
      </c>
      <c r="K57" s="109">
        <v>0</v>
      </c>
    </row>
    <row r="58" spans="1:12" s="152" customFormat="1">
      <c r="A58" s="195">
        <v>50</v>
      </c>
      <c r="B58" s="131"/>
      <c r="C58" s="115"/>
      <c r="D58" s="110"/>
      <c r="E58" s="198"/>
      <c r="F58" s="198"/>
      <c r="G58" s="94" t="s">
        <v>185</v>
      </c>
      <c r="H58" s="95" t="s">
        <v>81</v>
      </c>
      <c r="I58" s="109">
        <f>4*D57</f>
        <v>4</v>
      </c>
      <c r="J58" s="113">
        <v>25</v>
      </c>
      <c r="K58" s="109">
        <f t="shared" ref="K58:K59" si="11">I58*J58</f>
        <v>100</v>
      </c>
    </row>
    <row r="59" spans="1:12" s="152" customFormat="1">
      <c r="A59" s="195">
        <v>51</v>
      </c>
      <c r="B59" s="131" t="s">
        <v>280</v>
      </c>
      <c r="C59" s="115" t="s">
        <v>192</v>
      </c>
      <c r="D59" s="110">
        <v>6.0090000000000003</v>
      </c>
      <c r="E59" s="198">
        <v>155.54999999999998</v>
      </c>
      <c r="F59" s="198">
        <f t="shared" si="0"/>
        <v>934.69994999999994</v>
      </c>
      <c r="G59" s="94" t="s">
        <v>298</v>
      </c>
      <c r="H59" s="95" t="s">
        <v>192</v>
      </c>
      <c r="I59" s="109">
        <f>D59</f>
        <v>6.0090000000000003</v>
      </c>
      <c r="J59" s="113">
        <v>1691.62</v>
      </c>
      <c r="K59" s="109">
        <f t="shared" si="11"/>
        <v>10164.944579999999</v>
      </c>
    </row>
    <row r="60" spans="1:12" s="152" customFormat="1">
      <c r="A60" s="195">
        <v>52</v>
      </c>
      <c r="B60" s="131" t="s">
        <v>302</v>
      </c>
      <c r="C60" s="115" t="s">
        <v>81</v>
      </c>
      <c r="D60" s="105">
        <v>1</v>
      </c>
      <c r="E60" s="198">
        <v>102.85</v>
      </c>
      <c r="F60" s="198">
        <f t="shared" si="0"/>
        <v>102.85</v>
      </c>
      <c r="G60" s="94" t="s">
        <v>301</v>
      </c>
      <c r="H60" s="95" t="s">
        <v>81</v>
      </c>
      <c r="I60" s="109">
        <f>D60</f>
        <v>1</v>
      </c>
      <c r="J60" s="113">
        <v>116.67</v>
      </c>
      <c r="K60" s="109">
        <f>I60*J60</f>
        <v>116.67</v>
      </c>
    </row>
    <row r="61" spans="1:12" s="54" customFormat="1">
      <c r="A61" s="195">
        <v>53</v>
      </c>
      <c r="B61" s="131" t="s">
        <v>317</v>
      </c>
      <c r="C61" s="115" t="s">
        <v>81</v>
      </c>
      <c r="D61" s="110">
        <v>1</v>
      </c>
      <c r="E61" s="198">
        <v>148.75</v>
      </c>
      <c r="F61" s="198">
        <f t="shared" si="0"/>
        <v>148.75</v>
      </c>
      <c r="G61" s="94"/>
      <c r="H61" s="95"/>
      <c r="I61" s="109"/>
      <c r="J61" s="113"/>
      <c r="K61" s="109"/>
    </row>
    <row r="62" spans="1:12" s="152" customFormat="1" ht="27.6">
      <c r="A62" s="195">
        <v>54</v>
      </c>
      <c r="B62" s="131" t="s">
        <v>297</v>
      </c>
      <c r="C62" s="115" t="s">
        <v>81</v>
      </c>
      <c r="D62" s="105">
        <v>1</v>
      </c>
      <c r="E62" s="198">
        <v>17</v>
      </c>
      <c r="F62" s="198">
        <f t="shared" si="0"/>
        <v>17</v>
      </c>
      <c r="G62" s="94" t="s">
        <v>294</v>
      </c>
      <c r="H62" s="115" t="s">
        <v>81</v>
      </c>
      <c r="I62" s="105">
        <v>1</v>
      </c>
      <c r="J62" s="113">
        <v>10</v>
      </c>
      <c r="K62" s="109">
        <f>I62*J62</f>
        <v>10</v>
      </c>
    </row>
    <row r="63" spans="1:12" s="152" customFormat="1" ht="41.4">
      <c r="A63" s="195">
        <v>55</v>
      </c>
      <c r="B63" s="131" t="s">
        <v>319</v>
      </c>
      <c r="C63" s="115" t="s">
        <v>192</v>
      </c>
      <c r="D63" s="105">
        <v>2.52</v>
      </c>
      <c r="E63" s="198">
        <v>428.4</v>
      </c>
      <c r="F63" s="198">
        <f t="shared" si="0"/>
        <v>1079.568</v>
      </c>
      <c r="G63" s="139" t="s">
        <v>333</v>
      </c>
      <c r="H63" s="100" t="s">
        <v>87</v>
      </c>
      <c r="I63" s="100">
        <f>D63</f>
        <v>2.52</v>
      </c>
      <c r="J63" s="128">
        <v>2300</v>
      </c>
      <c r="K63" s="101">
        <f t="shared" ref="K63" si="12">J63*I63</f>
        <v>5796</v>
      </c>
    </row>
    <row r="64" spans="1:12" s="152" customFormat="1" ht="41.4">
      <c r="A64" s="195">
        <v>56</v>
      </c>
      <c r="B64" s="131" t="s">
        <v>320</v>
      </c>
      <c r="C64" s="115" t="s">
        <v>192</v>
      </c>
      <c r="D64" s="105">
        <v>1.87</v>
      </c>
      <c r="E64" s="198">
        <v>428.4</v>
      </c>
      <c r="F64" s="198">
        <f t="shared" si="0"/>
        <v>801.10799999999995</v>
      </c>
      <c r="G64" s="139" t="s">
        <v>333</v>
      </c>
      <c r="H64" s="100" t="s">
        <v>87</v>
      </c>
      <c r="I64" s="100">
        <f>D64</f>
        <v>1.87</v>
      </c>
      <c r="J64" s="128">
        <v>2300</v>
      </c>
      <c r="K64" s="101">
        <f t="shared" ref="K64" si="13">J64*I64</f>
        <v>4301</v>
      </c>
    </row>
    <row r="65" spans="1:11" s="152" customFormat="1" ht="27.6">
      <c r="A65" s="195">
        <v>57</v>
      </c>
      <c r="B65" s="97" t="s">
        <v>219</v>
      </c>
      <c r="C65" s="140" t="s">
        <v>87</v>
      </c>
      <c r="D65" s="100">
        <v>3.01</v>
      </c>
      <c r="E65" s="198">
        <v>698.69999999999993</v>
      </c>
      <c r="F65" s="198">
        <f t="shared" si="0"/>
        <v>2103.0869999999995</v>
      </c>
      <c r="G65" s="139" t="s">
        <v>333</v>
      </c>
      <c r="H65" s="100" t="s">
        <v>87</v>
      </c>
      <c r="I65" s="100">
        <f>D65</f>
        <v>3.01</v>
      </c>
      <c r="J65" s="128">
        <v>2500</v>
      </c>
      <c r="K65" s="101">
        <f t="shared" ref="K65" si="14">J65*I65</f>
        <v>7524.9999999999991</v>
      </c>
    </row>
    <row r="66" spans="1:11" s="54" customFormat="1" ht="27.6">
      <c r="A66" s="195">
        <v>58</v>
      </c>
      <c r="B66" s="28" t="s">
        <v>92</v>
      </c>
      <c r="C66" s="46"/>
      <c r="D66" s="36"/>
      <c r="E66" s="198"/>
      <c r="F66" s="36">
        <f>SUM(F9:F65)</f>
        <v>41111.144749999999</v>
      </c>
      <c r="G66" s="28" t="s">
        <v>93</v>
      </c>
      <c r="H66" s="34"/>
      <c r="I66" s="35"/>
      <c r="J66" s="53"/>
      <c r="K66" s="62">
        <f>SUM(K9:K65)</f>
        <v>81981.896604000009</v>
      </c>
    </row>
    <row r="67" spans="1:11" s="54" customFormat="1" ht="15.6">
      <c r="A67" s="195">
        <v>59</v>
      </c>
      <c r="B67" s="30" t="s">
        <v>91</v>
      </c>
      <c r="C67" s="37"/>
      <c r="D67" s="39"/>
      <c r="E67" s="39"/>
      <c r="F67" s="39"/>
      <c r="G67" s="29"/>
      <c r="H67" s="37"/>
      <c r="I67" s="38"/>
      <c r="J67" s="38"/>
      <c r="K67" s="38"/>
    </row>
    <row r="68" spans="1:11" s="54" customFormat="1">
      <c r="A68" s="195">
        <v>60</v>
      </c>
      <c r="B68" s="114" t="s">
        <v>223</v>
      </c>
      <c r="C68" s="134" t="s">
        <v>81</v>
      </c>
      <c r="D68" s="135">
        <v>1</v>
      </c>
      <c r="E68" s="198">
        <v>425</v>
      </c>
      <c r="F68" s="198">
        <f t="shared" si="0"/>
        <v>425</v>
      </c>
      <c r="G68" s="57"/>
      <c r="H68" s="55"/>
      <c r="I68" s="55"/>
      <c r="J68" s="53"/>
      <c r="K68" s="53"/>
    </row>
    <row r="69" spans="1:11" s="54" customFormat="1" ht="14.4">
      <c r="A69" s="195">
        <v>61</v>
      </c>
      <c r="B69" s="133" t="s">
        <v>224</v>
      </c>
      <c r="C69" s="134" t="s">
        <v>81</v>
      </c>
      <c r="D69" s="135">
        <v>1</v>
      </c>
      <c r="E69" s="198">
        <v>127.5</v>
      </c>
      <c r="F69" s="198">
        <f t="shared" si="0"/>
        <v>127.5</v>
      </c>
      <c r="G69" s="178" t="s">
        <v>134</v>
      </c>
      <c r="H69" s="179" t="s">
        <v>81</v>
      </c>
      <c r="I69" s="179">
        <f>D69*2+D71*3+D72*3+D76*2</f>
        <v>28</v>
      </c>
      <c r="J69" s="179">
        <v>10.119999999999999</v>
      </c>
      <c r="K69" s="179">
        <f>I69*J69</f>
        <v>283.35999999999996</v>
      </c>
    </row>
    <row r="70" spans="1:11" s="54" customFormat="1" ht="14.4">
      <c r="A70" s="195">
        <v>62</v>
      </c>
      <c r="B70" s="133" t="s">
        <v>225</v>
      </c>
      <c r="C70" s="134" t="s">
        <v>81</v>
      </c>
      <c r="D70" s="135">
        <v>1</v>
      </c>
      <c r="E70" s="198">
        <v>170</v>
      </c>
      <c r="F70" s="198">
        <f t="shared" si="0"/>
        <v>170</v>
      </c>
      <c r="G70" s="136"/>
      <c r="H70" s="100"/>
      <c r="I70" s="100"/>
      <c r="J70" s="113"/>
      <c r="K70" s="113"/>
    </row>
    <row r="71" spans="1:11" s="54" customFormat="1">
      <c r="A71" s="195">
        <v>63</v>
      </c>
      <c r="B71" s="137" t="s">
        <v>226</v>
      </c>
      <c r="C71" s="134" t="s">
        <v>81</v>
      </c>
      <c r="D71" s="135">
        <v>7</v>
      </c>
      <c r="E71" s="198">
        <v>127.5</v>
      </c>
      <c r="F71" s="198">
        <f t="shared" si="0"/>
        <v>892.5</v>
      </c>
      <c r="G71" s="136"/>
      <c r="H71" s="100"/>
      <c r="I71" s="100"/>
      <c r="J71" s="113"/>
      <c r="K71" s="113"/>
    </row>
    <row r="72" spans="1:11" s="54" customFormat="1">
      <c r="A72" s="195">
        <v>64</v>
      </c>
      <c r="B72" s="137" t="s">
        <v>227</v>
      </c>
      <c r="C72" s="134" t="s">
        <v>81</v>
      </c>
      <c r="D72" s="135">
        <v>1</v>
      </c>
      <c r="E72" s="198">
        <v>127.5</v>
      </c>
      <c r="F72" s="198">
        <f t="shared" si="0"/>
        <v>127.5</v>
      </c>
      <c r="G72" s="136"/>
      <c r="H72" s="100"/>
      <c r="I72" s="100"/>
      <c r="J72" s="113"/>
      <c r="K72" s="113"/>
    </row>
    <row r="73" spans="1:11" s="54" customFormat="1">
      <c r="A73" s="195">
        <v>65</v>
      </c>
      <c r="B73" s="137" t="s">
        <v>225</v>
      </c>
      <c r="C73" s="134" t="s">
        <v>81</v>
      </c>
      <c r="D73" s="135">
        <v>1</v>
      </c>
      <c r="E73" s="198">
        <v>170</v>
      </c>
      <c r="F73" s="198">
        <f t="shared" si="0"/>
        <v>170</v>
      </c>
      <c r="G73" s="136"/>
      <c r="H73" s="100"/>
      <c r="I73" s="100"/>
      <c r="J73" s="113"/>
      <c r="K73" s="113"/>
    </row>
    <row r="74" spans="1:11" s="54" customFormat="1">
      <c r="A74" s="195">
        <v>66</v>
      </c>
      <c r="B74" s="137" t="s">
        <v>295</v>
      </c>
      <c r="C74" s="134" t="s">
        <v>81</v>
      </c>
      <c r="D74" s="135">
        <v>3</v>
      </c>
      <c r="E74" s="198">
        <v>170</v>
      </c>
      <c r="F74" s="198">
        <f t="shared" ref="F74:F137" si="15">D74*E74</f>
        <v>510</v>
      </c>
      <c r="G74" s="136"/>
      <c r="H74" s="100"/>
      <c r="I74" s="100"/>
      <c r="J74" s="113"/>
      <c r="K74" s="113"/>
    </row>
    <row r="75" spans="1:11" s="54" customFormat="1">
      <c r="A75" s="195">
        <v>67</v>
      </c>
      <c r="B75" s="137" t="s">
        <v>296</v>
      </c>
      <c r="C75" s="134" t="s">
        <v>81</v>
      </c>
      <c r="D75" s="135">
        <v>1</v>
      </c>
      <c r="E75" s="198">
        <v>278.8</v>
      </c>
      <c r="F75" s="198">
        <f t="shared" si="15"/>
        <v>278.8</v>
      </c>
      <c r="G75" s="136"/>
      <c r="H75" s="100"/>
      <c r="I75" s="100"/>
      <c r="J75" s="113"/>
      <c r="K75" s="113"/>
    </row>
    <row r="76" spans="1:11" s="54" customFormat="1">
      <c r="A76" s="195">
        <v>68</v>
      </c>
      <c r="B76" s="137" t="s">
        <v>228</v>
      </c>
      <c r="C76" s="134" t="s">
        <v>81</v>
      </c>
      <c r="D76" s="135">
        <v>1</v>
      </c>
      <c r="E76" s="198">
        <v>127.5</v>
      </c>
      <c r="F76" s="198">
        <f t="shared" si="15"/>
        <v>127.5</v>
      </c>
      <c r="G76" s="136"/>
      <c r="H76" s="100"/>
      <c r="I76" s="100"/>
      <c r="J76" s="113"/>
      <c r="K76" s="113"/>
    </row>
    <row r="77" spans="1:11" s="54" customFormat="1">
      <c r="A77" s="195">
        <v>69</v>
      </c>
      <c r="B77" s="137" t="s">
        <v>229</v>
      </c>
      <c r="C77" s="134" t="s">
        <v>81</v>
      </c>
      <c r="D77" s="135">
        <v>1</v>
      </c>
      <c r="E77" s="198">
        <v>127.5</v>
      </c>
      <c r="F77" s="198">
        <f t="shared" si="15"/>
        <v>127.5</v>
      </c>
      <c r="G77" s="136"/>
      <c r="H77" s="100"/>
      <c r="I77" s="100"/>
      <c r="J77" s="113"/>
      <c r="K77" s="113"/>
    </row>
    <row r="78" spans="1:11" s="54" customFormat="1">
      <c r="A78" s="195">
        <v>70</v>
      </c>
      <c r="B78" s="138" t="s">
        <v>300</v>
      </c>
      <c r="C78" s="134" t="s">
        <v>81</v>
      </c>
      <c r="D78" s="135">
        <v>1</v>
      </c>
      <c r="E78" s="198">
        <v>127.5</v>
      </c>
      <c r="F78" s="198">
        <f t="shared" si="15"/>
        <v>127.5</v>
      </c>
      <c r="G78" s="136"/>
      <c r="H78" s="100"/>
      <c r="I78" s="100"/>
      <c r="J78" s="113"/>
      <c r="K78" s="113"/>
    </row>
    <row r="79" spans="1:11" s="54" customFormat="1">
      <c r="A79" s="195">
        <v>71</v>
      </c>
      <c r="B79" s="114" t="s">
        <v>212</v>
      </c>
      <c r="C79" s="134" t="s">
        <v>110</v>
      </c>
      <c r="D79" s="135">
        <v>1</v>
      </c>
      <c r="E79" s="198">
        <v>85</v>
      </c>
      <c r="F79" s="198">
        <f t="shared" si="15"/>
        <v>85</v>
      </c>
      <c r="G79" s="136"/>
      <c r="H79" s="100"/>
      <c r="I79" s="100"/>
      <c r="J79" s="113"/>
      <c r="K79" s="113"/>
    </row>
    <row r="80" spans="1:11" s="54" customFormat="1">
      <c r="A80" s="195">
        <v>72</v>
      </c>
      <c r="B80" s="114" t="s">
        <v>211</v>
      </c>
      <c r="C80" s="134" t="s">
        <v>81</v>
      </c>
      <c r="D80" s="135">
        <v>1</v>
      </c>
      <c r="E80" s="198">
        <v>85</v>
      </c>
      <c r="F80" s="198">
        <f t="shared" si="15"/>
        <v>85</v>
      </c>
      <c r="G80" s="136"/>
      <c r="H80" s="100"/>
      <c r="I80" s="100"/>
      <c r="J80" s="113"/>
      <c r="K80" s="113"/>
    </row>
    <row r="81" spans="1:12" s="54" customFormat="1" ht="14.4">
      <c r="A81" s="195">
        <v>73</v>
      </c>
      <c r="B81" s="28" t="s">
        <v>94</v>
      </c>
      <c r="C81" s="46"/>
      <c r="D81" s="36"/>
      <c r="E81" s="198"/>
      <c r="F81" s="36">
        <f>SUM(F68:F80)</f>
        <v>3253.8</v>
      </c>
      <c r="G81" s="28" t="s">
        <v>95</v>
      </c>
      <c r="H81" s="34"/>
      <c r="I81" s="35"/>
      <c r="J81" s="53"/>
      <c r="K81" s="62">
        <f>SUM(K68:K80)</f>
        <v>283.35999999999996</v>
      </c>
    </row>
    <row r="82" spans="1:12" s="54" customFormat="1" ht="15.6">
      <c r="A82" s="195">
        <v>74</v>
      </c>
      <c r="B82" s="30" t="s">
        <v>84</v>
      </c>
      <c r="C82" s="37"/>
      <c r="D82" s="39"/>
      <c r="E82" s="39"/>
      <c r="F82" s="39"/>
      <c r="G82" s="29"/>
      <c r="H82" s="37"/>
      <c r="I82" s="38"/>
      <c r="J82" s="38"/>
      <c r="K82" s="38"/>
    </row>
    <row r="83" spans="1:12" s="54" customFormat="1" ht="14.4">
      <c r="A83" s="195">
        <v>75</v>
      </c>
      <c r="B83" s="114" t="s">
        <v>107</v>
      </c>
      <c r="C83" s="98" t="s">
        <v>89</v>
      </c>
      <c r="D83" s="105">
        <v>270</v>
      </c>
      <c r="E83" s="198">
        <v>17.849999999999998</v>
      </c>
      <c r="F83" s="198">
        <f t="shared" si="15"/>
        <v>4819.4999999999991</v>
      </c>
      <c r="G83" s="107" t="s">
        <v>147</v>
      </c>
      <c r="H83" s="115" t="s">
        <v>89</v>
      </c>
      <c r="I83" s="154">
        <v>110</v>
      </c>
      <c r="J83" s="105">
        <v>31.67</v>
      </c>
      <c r="K83" s="99">
        <f t="shared" ref="K83:K86" si="16">J83*I83</f>
        <v>3483.7000000000003</v>
      </c>
      <c r="L83" s="152"/>
    </row>
    <row r="84" spans="1:12" s="54" customFormat="1" ht="14.4">
      <c r="A84" s="195">
        <v>76</v>
      </c>
      <c r="B84" s="119"/>
      <c r="C84" s="115"/>
      <c r="D84" s="110"/>
      <c r="E84" s="198"/>
      <c r="F84" s="198"/>
      <c r="G84" s="107" t="s">
        <v>173</v>
      </c>
      <c r="H84" s="115" t="s">
        <v>89</v>
      </c>
      <c r="I84" s="154">
        <v>160</v>
      </c>
      <c r="J84" s="105">
        <v>46.67</v>
      </c>
      <c r="K84" s="99">
        <f t="shared" si="16"/>
        <v>7467.2000000000007</v>
      </c>
      <c r="L84" s="152"/>
    </row>
    <row r="85" spans="1:12" s="54" customFormat="1" ht="14.4">
      <c r="A85" s="195">
        <v>77</v>
      </c>
      <c r="B85" s="119"/>
      <c r="C85" s="115"/>
      <c r="D85" s="110"/>
      <c r="E85" s="198"/>
      <c r="F85" s="198"/>
      <c r="G85" s="120" t="s">
        <v>204</v>
      </c>
      <c r="H85" s="121" t="s">
        <v>81</v>
      </c>
      <c r="I85" s="154">
        <v>1</v>
      </c>
      <c r="J85" s="122">
        <v>17.5</v>
      </c>
      <c r="K85" s="99">
        <f t="shared" si="16"/>
        <v>17.5</v>
      </c>
      <c r="L85" s="152"/>
    </row>
    <row r="86" spans="1:12" s="54" customFormat="1" ht="14.4">
      <c r="A86" s="195">
        <v>78</v>
      </c>
      <c r="B86" s="119"/>
      <c r="C86" s="115"/>
      <c r="D86" s="110"/>
      <c r="E86" s="198"/>
      <c r="F86" s="198"/>
      <c r="G86" s="118" t="s">
        <v>205</v>
      </c>
      <c r="H86" s="103" t="s">
        <v>90</v>
      </c>
      <c r="I86" s="154">
        <v>2</v>
      </c>
      <c r="J86" s="105">
        <v>137.5</v>
      </c>
      <c r="K86" s="99">
        <f t="shared" si="16"/>
        <v>275</v>
      </c>
      <c r="L86" s="152"/>
    </row>
    <row r="87" spans="1:12" s="54" customFormat="1" ht="27.6">
      <c r="A87" s="195">
        <v>79</v>
      </c>
      <c r="B87" s="119"/>
      <c r="C87" s="115"/>
      <c r="D87" s="110"/>
      <c r="E87" s="198"/>
      <c r="F87" s="198"/>
      <c r="G87" s="118" t="s">
        <v>100</v>
      </c>
      <c r="H87" s="103" t="s">
        <v>90</v>
      </c>
      <c r="I87" s="99">
        <v>1</v>
      </c>
      <c r="J87" s="105">
        <v>86.42</v>
      </c>
      <c r="K87" s="99">
        <f t="shared" ref="K87:K89" si="17">J87*I87</f>
        <v>86.42</v>
      </c>
    </row>
    <row r="88" spans="1:12" s="54" customFormat="1">
      <c r="A88" s="195">
        <v>80</v>
      </c>
      <c r="B88" s="114" t="s">
        <v>101</v>
      </c>
      <c r="C88" s="115" t="s">
        <v>89</v>
      </c>
      <c r="D88" s="105">
        <v>150</v>
      </c>
      <c r="E88" s="198">
        <v>11.049999999999999</v>
      </c>
      <c r="F88" s="198">
        <f t="shared" si="15"/>
        <v>1657.4999999999998</v>
      </c>
      <c r="G88" s="118" t="s">
        <v>206</v>
      </c>
      <c r="H88" s="115" t="s">
        <v>89</v>
      </c>
      <c r="I88" s="99">
        <v>150</v>
      </c>
      <c r="J88" s="105">
        <v>4.9400000000000004</v>
      </c>
      <c r="K88" s="99">
        <f t="shared" si="17"/>
        <v>741.00000000000011</v>
      </c>
    </row>
    <row r="89" spans="1:12" s="54" customFormat="1" ht="14.4">
      <c r="A89" s="195">
        <v>81</v>
      </c>
      <c r="B89" s="114"/>
      <c r="C89" s="115"/>
      <c r="D89" s="105"/>
      <c r="E89" s="198"/>
      <c r="F89" s="198"/>
      <c r="G89" s="118" t="s">
        <v>205</v>
      </c>
      <c r="H89" s="103" t="s">
        <v>90</v>
      </c>
      <c r="I89" s="154">
        <v>1</v>
      </c>
      <c r="J89" s="105">
        <v>137.5</v>
      </c>
      <c r="K89" s="99">
        <f t="shared" si="17"/>
        <v>137.5</v>
      </c>
    </row>
    <row r="90" spans="1:12" s="54" customFormat="1" ht="27.6">
      <c r="A90" s="195">
        <v>82</v>
      </c>
      <c r="B90" s="114"/>
      <c r="C90" s="115"/>
      <c r="D90" s="105"/>
      <c r="E90" s="198"/>
      <c r="F90" s="198"/>
      <c r="G90" s="118" t="s">
        <v>100</v>
      </c>
      <c r="H90" s="103" t="s">
        <v>90</v>
      </c>
      <c r="I90" s="99">
        <v>1</v>
      </c>
      <c r="J90" s="105">
        <v>86.42</v>
      </c>
      <c r="K90" s="99">
        <f t="shared" ref="K90" si="18">J90*I90</f>
        <v>86.42</v>
      </c>
    </row>
    <row r="91" spans="1:12" s="54" customFormat="1" ht="14.4">
      <c r="A91" s="195">
        <v>83</v>
      </c>
      <c r="B91" s="123" t="s">
        <v>218</v>
      </c>
      <c r="C91" s="124" t="s">
        <v>89</v>
      </c>
      <c r="D91" s="81">
        <v>33.200000000000003</v>
      </c>
      <c r="E91" s="198">
        <v>42.5</v>
      </c>
      <c r="F91" s="198">
        <f t="shared" si="15"/>
        <v>1411.0000000000002</v>
      </c>
      <c r="G91" s="167"/>
      <c r="H91" s="128"/>
      <c r="I91" s="128"/>
      <c r="J91" s="128"/>
      <c r="K91" s="101"/>
    </row>
    <row r="92" spans="1:12" s="54" customFormat="1">
      <c r="A92" s="195">
        <v>84</v>
      </c>
      <c r="B92" s="114" t="s">
        <v>174</v>
      </c>
      <c r="C92" s="98" t="s">
        <v>89</v>
      </c>
      <c r="D92" s="105">
        <v>15</v>
      </c>
      <c r="E92" s="198">
        <v>14.45</v>
      </c>
      <c r="F92" s="198">
        <f t="shared" si="15"/>
        <v>216.75</v>
      </c>
      <c r="G92" s="114" t="s">
        <v>175</v>
      </c>
      <c r="H92" s="115" t="s">
        <v>89</v>
      </c>
      <c r="I92" s="99">
        <f>D92</f>
        <v>15</v>
      </c>
      <c r="J92" s="105">
        <v>11.67</v>
      </c>
      <c r="K92" s="99">
        <f>J92*I92</f>
        <v>175.05</v>
      </c>
    </row>
    <row r="93" spans="1:12" s="54" customFormat="1" ht="27.6">
      <c r="A93" s="195">
        <v>85</v>
      </c>
      <c r="B93" s="123" t="s">
        <v>177</v>
      </c>
      <c r="C93" s="124" t="s">
        <v>81</v>
      </c>
      <c r="D93" s="81">
        <v>2</v>
      </c>
      <c r="E93" s="198">
        <v>85</v>
      </c>
      <c r="F93" s="198">
        <f t="shared" si="15"/>
        <v>170</v>
      </c>
      <c r="G93" s="125" t="s">
        <v>178</v>
      </c>
      <c r="H93" s="115" t="s">
        <v>81</v>
      </c>
      <c r="I93" s="122">
        <f>D93</f>
        <v>2</v>
      </c>
      <c r="J93" s="110" t="s">
        <v>113</v>
      </c>
      <c r="K93" s="99">
        <v>0</v>
      </c>
    </row>
    <row r="94" spans="1:12" s="54" customFormat="1" ht="27.6">
      <c r="A94" s="195">
        <v>86</v>
      </c>
      <c r="B94" s="123" t="s">
        <v>179</v>
      </c>
      <c r="C94" s="124" t="s">
        <v>81</v>
      </c>
      <c r="D94" s="81">
        <v>1</v>
      </c>
      <c r="E94" s="198">
        <v>85</v>
      </c>
      <c r="F94" s="198">
        <f t="shared" si="15"/>
        <v>85</v>
      </c>
      <c r="G94" s="125" t="s">
        <v>180</v>
      </c>
      <c r="H94" s="115" t="s">
        <v>81</v>
      </c>
      <c r="I94" s="122">
        <v>1</v>
      </c>
      <c r="J94" s="110" t="s">
        <v>113</v>
      </c>
      <c r="K94" s="99">
        <v>0</v>
      </c>
    </row>
    <row r="95" spans="1:12" s="54" customFormat="1">
      <c r="A95" s="195">
        <v>87</v>
      </c>
      <c r="B95" s="114" t="s">
        <v>310</v>
      </c>
      <c r="C95" s="115" t="s">
        <v>81</v>
      </c>
      <c r="D95" s="105">
        <v>1</v>
      </c>
      <c r="E95" s="198">
        <v>765</v>
      </c>
      <c r="F95" s="198">
        <f t="shared" si="15"/>
        <v>765</v>
      </c>
      <c r="G95" s="193" t="s">
        <v>253</v>
      </c>
      <c r="H95" s="194" t="s">
        <v>81</v>
      </c>
      <c r="I95" s="194">
        <v>1</v>
      </c>
      <c r="J95" s="194">
        <v>800</v>
      </c>
      <c r="K95" s="194">
        <f t="shared" ref="K95" si="19">J95*I95</f>
        <v>800</v>
      </c>
    </row>
    <row r="96" spans="1:12" s="54" customFormat="1" ht="27.6">
      <c r="A96" s="195">
        <v>88</v>
      </c>
      <c r="B96" s="114"/>
      <c r="C96" s="115"/>
      <c r="D96" s="105"/>
      <c r="E96" s="198"/>
      <c r="F96" s="198"/>
      <c r="G96" s="114" t="s">
        <v>214</v>
      </c>
      <c r="H96" s="115" t="s">
        <v>81</v>
      </c>
      <c r="I96" s="110">
        <v>5</v>
      </c>
      <c r="J96" s="110" t="s">
        <v>113</v>
      </c>
      <c r="K96" s="109">
        <v>0</v>
      </c>
    </row>
    <row r="97" spans="1:13" s="54" customFormat="1" ht="27.6">
      <c r="A97" s="195">
        <v>89</v>
      </c>
      <c r="B97" s="114"/>
      <c r="C97" s="115"/>
      <c r="D97" s="105"/>
      <c r="E97" s="198"/>
      <c r="F97" s="198"/>
      <c r="G97" s="114" t="s">
        <v>214</v>
      </c>
      <c r="H97" s="115" t="s">
        <v>81</v>
      </c>
      <c r="I97" s="110">
        <v>10</v>
      </c>
      <c r="J97" s="110" t="s">
        <v>113</v>
      </c>
      <c r="K97" s="109">
        <v>0</v>
      </c>
    </row>
    <row r="98" spans="1:13" s="54" customFormat="1">
      <c r="A98" s="195">
        <v>90</v>
      </c>
      <c r="B98" s="114"/>
      <c r="C98" s="115"/>
      <c r="D98" s="105"/>
      <c r="E98" s="198"/>
      <c r="F98" s="198"/>
      <c r="G98" s="151" t="s">
        <v>176</v>
      </c>
      <c r="H98" s="115" t="s">
        <v>81</v>
      </c>
      <c r="I98" s="110">
        <v>2</v>
      </c>
      <c r="J98" s="113">
        <v>38.58</v>
      </c>
      <c r="K98" s="109">
        <f t="shared" ref="K98:K101" si="20">J98*I98</f>
        <v>77.16</v>
      </c>
    </row>
    <row r="99" spans="1:13" s="54" customFormat="1" ht="41.4">
      <c r="A99" s="195">
        <v>91</v>
      </c>
      <c r="B99" s="114" t="s">
        <v>102</v>
      </c>
      <c r="C99" s="98" t="s">
        <v>81</v>
      </c>
      <c r="D99" s="105">
        <v>4</v>
      </c>
      <c r="E99" s="198">
        <v>106.25</v>
      </c>
      <c r="F99" s="198">
        <f t="shared" si="15"/>
        <v>425</v>
      </c>
      <c r="G99" s="118" t="s">
        <v>137</v>
      </c>
      <c r="H99" s="103" t="s">
        <v>81</v>
      </c>
      <c r="I99" s="99">
        <v>5</v>
      </c>
      <c r="J99" s="110">
        <v>220</v>
      </c>
      <c r="K99" s="109">
        <f t="shared" si="20"/>
        <v>1100</v>
      </c>
    </row>
    <row r="100" spans="1:13" s="54" customFormat="1">
      <c r="A100" s="195">
        <v>92</v>
      </c>
      <c r="B100" s="114"/>
      <c r="C100" s="98"/>
      <c r="D100" s="105"/>
      <c r="E100" s="198"/>
      <c r="F100" s="198"/>
      <c r="G100" s="118" t="s">
        <v>254</v>
      </c>
      <c r="H100" s="103" t="s">
        <v>289</v>
      </c>
      <c r="I100" s="99">
        <v>2</v>
      </c>
      <c r="J100" s="110">
        <v>29.17</v>
      </c>
      <c r="K100" s="109">
        <f t="shared" si="20"/>
        <v>58.34</v>
      </c>
    </row>
    <row r="101" spans="1:13" s="54" customFormat="1" ht="27.6">
      <c r="A101" s="195">
        <v>93</v>
      </c>
      <c r="B101" s="114"/>
      <c r="C101" s="98"/>
      <c r="D101" s="105"/>
      <c r="E101" s="198"/>
      <c r="F101" s="198"/>
      <c r="G101" s="118" t="s">
        <v>217</v>
      </c>
      <c r="H101" s="103" t="s">
        <v>81</v>
      </c>
      <c r="I101" s="99">
        <v>1</v>
      </c>
      <c r="J101" s="113">
        <v>16.670000000000002</v>
      </c>
      <c r="K101" s="109">
        <f t="shared" si="20"/>
        <v>16.670000000000002</v>
      </c>
    </row>
    <row r="102" spans="1:13" s="54" customFormat="1">
      <c r="A102" s="195">
        <v>94</v>
      </c>
      <c r="B102" s="114" t="s">
        <v>103</v>
      </c>
      <c r="C102" s="98" t="s">
        <v>81</v>
      </c>
      <c r="D102" s="105">
        <v>4</v>
      </c>
      <c r="E102" s="198">
        <v>107.1</v>
      </c>
      <c r="F102" s="198">
        <f t="shared" si="15"/>
        <v>428.4</v>
      </c>
      <c r="G102" s="118"/>
      <c r="H102" s="103"/>
      <c r="I102" s="99"/>
      <c r="J102" s="110"/>
      <c r="K102" s="109"/>
    </row>
    <row r="103" spans="1:13" s="54" customFormat="1">
      <c r="A103" s="195">
        <v>95</v>
      </c>
      <c r="B103" s="114" t="s">
        <v>104</v>
      </c>
      <c r="C103" s="98" t="s">
        <v>81</v>
      </c>
      <c r="D103" s="105">
        <v>1</v>
      </c>
      <c r="E103" s="198">
        <v>113.05</v>
      </c>
      <c r="F103" s="198">
        <f t="shared" si="15"/>
        <v>113.05</v>
      </c>
      <c r="G103" s="114" t="s">
        <v>245</v>
      </c>
      <c r="H103" s="114" t="s">
        <v>81</v>
      </c>
      <c r="I103" s="98">
        <v>1</v>
      </c>
      <c r="J103" s="98">
        <v>350</v>
      </c>
      <c r="K103" s="98">
        <f>I103*J103</f>
        <v>350</v>
      </c>
    </row>
    <row r="104" spans="1:13" s="54" customFormat="1">
      <c r="A104" s="195">
        <v>96</v>
      </c>
      <c r="B104" s="114" t="s">
        <v>105</v>
      </c>
      <c r="C104" s="98" t="s">
        <v>81</v>
      </c>
      <c r="D104" s="105">
        <v>12</v>
      </c>
      <c r="E104" s="198">
        <v>85</v>
      </c>
      <c r="F104" s="198">
        <f t="shared" si="15"/>
        <v>1020</v>
      </c>
      <c r="G104" s="119" t="s">
        <v>172</v>
      </c>
      <c r="H104" s="129" t="s">
        <v>81</v>
      </c>
      <c r="I104" s="99">
        <f>D104</f>
        <v>12</v>
      </c>
      <c r="J104" s="110">
        <v>19.170000000000002</v>
      </c>
      <c r="K104" s="122">
        <f>J104*I104</f>
        <v>230.04000000000002</v>
      </c>
    </row>
    <row r="105" spans="1:13" s="54" customFormat="1" ht="27.6">
      <c r="A105" s="195">
        <v>97</v>
      </c>
      <c r="B105" s="114" t="s">
        <v>106</v>
      </c>
      <c r="C105" s="98" t="s">
        <v>81</v>
      </c>
      <c r="D105" s="105">
        <v>21</v>
      </c>
      <c r="E105" s="198">
        <v>68</v>
      </c>
      <c r="F105" s="198">
        <f t="shared" si="15"/>
        <v>1428</v>
      </c>
      <c r="G105" s="130" t="s">
        <v>207</v>
      </c>
      <c r="H105" s="115" t="s">
        <v>81</v>
      </c>
      <c r="I105" s="110">
        <f>D105</f>
        <v>21</v>
      </c>
      <c r="J105" s="110">
        <v>84.83</v>
      </c>
      <c r="K105" s="122">
        <f t="shared" ref="K105:K107" si="21">J105*I105</f>
        <v>1781.43</v>
      </c>
    </row>
    <row r="106" spans="1:13" s="54" customFormat="1" ht="14.4">
      <c r="A106" s="195">
        <v>98</v>
      </c>
      <c r="B106" s="107"/>
      <c r="C106" s="98"/>
      <c r="D106" s="105"/>
      <c r="E106" s="198"/>
      <c r="F106" s="198"/>
      <c r="G106" s="151" t="s">
        <v>168</v>
      </c>
      <c r="H106" s="115" t="s">
        <v>81</v>
      </c>
      <c r="I106" s="110">
        <f>D105</f>
        <v>21</v>
      </c>
      <c r="J106" s="110">
        <v>4.17</v>
      </c>
      <c r="K106" s="122">
        <f t="shared" si="21"/>
        <v>87.57</v>
      </c>
    </row>
    <row r="107" spans="1:13" s="54" customFormat="1" ht="14.4">
      <c r="A107" s="195">
        <v>99</v>
      </c>
      <c r="B107" s="107"/>
      <c r="C107" s="98"/>
      <c r="D107" s="105"/>
      <c r="E107" s="198"/>
      <c r="F107" s="198"/>
      <c r="G107" s="131" t="s">
        <v>109</v>
      </c>
      <c r="H107" s="115" t="s">
        <v>81</v>
      </c>
      <c r="I107" s="110">
        <v>6</v>
      </c>
      <c r="J107" s="113">
        <v>41.33</v>
      </c>
      <c r="K107" s="122">
        <f t="shared" si="21"/>
        <v>247.98</v>
      </c>
    </row>
    <row r="108" spans="1:13" s="54" customFormat="1" ht="27.6">
      <c r="A108" s="195">
        <v>100</v>
      </c>
      <c r="B108" s="114" t="s">
        <v>114</v>
      </c>
      <c r="C108" s="98" t="s">
        <v>81</v>
      </c>
      <c r="D108" s="105">
        <v>5</v>
      </c>
      <c r="E108" s="198">
        <v>68</v>
      </c>
      <c r="F108" s="198">
        <f t="shared" si="15"/>
        <v>340</v>
      </c>
      <c r="G108" s="132" t="s">
        <v>108</v>
      </c>
      <c r="H108" s="115" t="s">
        <v>81</v>
      </c>
      <c r="I108" s="110">
        <v>2</v>
      </c>
      <c r="J108" s="110">
        <v>87</v>
      </c>
      <c r="K108" s="122">
        <f>J108*I108</f>
        <v>174</v>
      </c>
    </row>
    <row r="109" spans="1:13" s="54" customFormat="1" ht="14.4">
      <c r="A109" s="195">
        <v>101</v>
      </c>
      <c r="B109" s="114"/>
      <c r="C109" s="98"/>
      <c r="D109" s="105"/>
      <c r="E109" s="198"/>
      <c r="F109" s="198"/>
      <c r="G109" s="132" t="s">
        <v>220</v>
      </c>
      <c r="H109" s="177" t="s">
        <v>81</v>
      </c>
      <c r="I109" s="177">
        <v>3</v>
      </c>
      <c r="J109" s="177">
        <v>57.4</v>
      </c>
      <c r="K109" s="177">
        <f>J109*I109</f>
        <v>172.2</v>
      </c>
    </row>
    <row r="110" spans="1:13" s="54" customFormat="1" ht="14.4">
      <c r="A110" s="195">
        <v>102</v>
      </c>
      <c r="B110" s="107"/>
      <c r="C110" s="98"/>
      <c r="D110" s="105"/>
      <c r="E110" s="198"/>
      <c r="F110" s="198"/>
      <c r="G110" s="133" t="s">
        <v>168</v>
      </c>
      <c r="H110" s="115" t="s">
        <v>81</v>
      </c>
      <c r="I110" s="110">
        <v>5</v>
      </c>
      <c r="J110" s="110">
        <v>4.17</v>
      </c>
      <c r="K110" s="122">
        <f>J110*I110</f>
        <v>20.85</v>
      </c>
      <c r="L110" s="152"/>
      <c r="M110" s="152"/>
    </row>
    <row r="111" spans="1:13" s="60" customFormat="1" ht="29.4" customHeight="1">
      <c r="A111" s="195">
        <v>103</v>
      </c>
      <c r="B111" s="114" t="s">
        <v>232</v>
      </c>
      <c r="C111" s="98" t="s">
        <v>89</v>
      </c>
      <c r="D111" s="98">
        <v>10.8</v>
      </c>
      <c r="E111" s="198">
        <v>28.9</v>
      </c>
      <c r="F111" s="198">
        <f t="shared" si="15"/>
        <v>312.12</v>
      </c>
      <c r="G111" s="114" t="s">
        <v>233</v>
      </c>
      <c r="H111" s="98" t="s">
        <v>81</v>
      </c>
      <c r="I111" s="98">
        <v>6</v>
      </c>
      <c r="J111" s="98">
        <v>258.33</v>
      </c>
      <c r="K111" s="98">
        <f t="shared" ref="K111:K118" si="22">J111*I111</f>
        <v>1549.98</v>
      </c>
    </row>
    <row r="112" spans="1:13" s="60" customFormat="1">
      <c r="A112" s="195">
        <v>104</v>
      </c>
      <c r="B112" s="114" t="s">
        <v>234</v>
      </c>
      <c r="C112" s="98" t="s">
        <v>89</v>
      </c>
      <c r="D112" s="98">
        <v>10.8</v>
      </c>
      <c r="E112" s="198">
        <v>59.5</v>
      </c>
      <c r="F112" s="198">
        <f t="shared" si="15"/>
        <v>642.6</v>
      </c>
      <c r="G112" s="114" t="s">
        <v>235</v>
      </c>
      <c r="H112" s="98" t="s">
        <v>236</v>
      </c>
      <c r="I112" s="98">
        <v>3</v>
      </c>
      <c r="J112" s="98">
        <v>354.67</v>
      </c>
      <c r="K112" s="98">
        <f t="shared" si="22"/>
        <v>1064.01</v>
      </c>
    </row>
    <row r="113" spans="1:13" s="60" customFormat="1" ht="27.6">
      <c r="A113" s="195">
        <v>105</v>
      </c>
      <c r="B113" s="114"/>
      <c r="C113" s="98"/>
      <c r="D113" s="98"/>
      <c r="E113" s="198"/>
      <c r="F113" s="198"/>
      <c r="G113" s="114" t="s">
        <v>237</v>
      </c>
      <c r="H113" s="98" t="s">
        <v>236</v>
      </c>
      <c r="I113" s="98">
        <v>7</v>
      </c>
      <c r="J113" s="98">
        <v>46.67</v>
      </c>
      <c r="K113" s="98">
        <f t="shared" si="22"/>
        <v>326.69</v>
      </c>
    </row>
    <row r="114" spans="1:13" s="60" customFormat="1" ht="16.5" customHeight="1">
      <c r="A114" s="195">
        <v>106</v>
      </c>
      <c r="B114" s="114" t="s">
        <v>238</v>
      </c>
      <c r="C114" s="98" t="s">
        <v>89</v>
      </c>
      <c r="D114" s="98">
        <v>8.4</v>
      </c>
      <c r="E114" s="198">
        <v>14.45</v>
      </c>
      <c r="F114" s="198">
        <f t="shared" si="15"/>
        <v>121.38</v>
      </c>
      <c r="G114" s="114" t="s">
        <v>239</v>
      </c>
      <c r="H114" s="98" t="s">
        <v>89</v>
      </c>
      <c r="I114" s="98">
        <f>D114</f>
        <v>8.4</v>
      </c>
      <c r="J114" s="98">
        <v>15</v>
      </c>
      <c r="K114" s="98">
        <f t="shared" si="22"/>
        <v>126</v>
      </c>
    </row>
    <row r="115" spans="1:13" s="60" customFormat="1" ht="33" customHeight="1">
      <c r="A115" s="195">
        <v>107</v>
      </c>
      <c r="B115" s="114"/>
      <c r="C115" s="114"/>
      <c r="D115" s="114"/>
      <c r="E115" s="198"/>
      <c r="F115" s="198"/>
      <c r="G115" s="114" t="s">
        <v>240</v>
      </c>
      <c r="H115" s="98" t="s">
        <v>81</v>
      </c>
      <c r="I115" s="98">
        <v>7</v>
      </c>
      <c r="J115" s="98">
        <v>26.67</v>
      </c>
      <c r="K115" s="98">
        <f t="shared" si="22"/>
        <v>186.69</v>
      </c>
    </row>
    <row r="116" spans="1:13" s="60" customFormat="1" ht="33.6" customHeight="1">
      <c r="A116" s="195">
        <v>108</v>
      </c>
      <c r="B116" s="185" t="s">
        <v>241</v>
      </c>
      <c r="C116" s="186" t="s">
        <v>89</v>
      </c>
      <c r="D116" s="181">
        <v>4</v>
      </c>
      <c r="E116" s="198">
        <v>51.85</v>
      </c>
      <c r="F116" s="198">
        <f t="shared" si="15"/>
        <v>207.4</v>
      </c>
      <c r="G116" s="187" t="s">
        <v>242</v>
      </c>
      <c r="H116" s="183" t="s">
        <v>81</v>
      </c>
      <c r="I116" s="181">
        <v>7</v>
      </c>
      <c r="J116" s="181">
        <v>173.33</v>
      </c>
      <c r="K116" s="105">
        <f t="shared" si="22"/>
        <v>1213.3100000000002</v>
      </c>
    </row>
    <row r="117" spans="1:13" s="60" customFormat="1" ht="16.5" customHeight="1">
      <c r="A117" s="195">
        <v>109</v>
      </c>
      <c r="B117" s="185"/>
      <c r="C117" s="188"/>
      <c r="D117" s="189"/>
      <c r="E117" s="198"/>
      <c r="F117" s="198"/>
      <c r="G117" s="182" t="s">
        <v>243</v>
      </c>
      <c r="H117" s="183" t="s">
        <v>81</v>
      </c>
      <c r="I117" s="181">
        <v>7</v>
      </c>
      <c r="J117" s="181">
        <v>14.33</v>
      </c>
      <c r="K117" s="105">
        <f t="shared" si="22"/>
        <v>100.31</v>
      </c>
    </row>
    <row r="118" spans="1:13" s="60" customFormat="1" ht="27.6">
      <c r="A118" s="195">
        <v>110</v>
      </c>
      <c r="B118" s="184"/>
      <c r="C118" s="180"/>
      <c r="D118" s="190"/>
      <c r="E118" s="198"/>
      <c r="F118" s="198"/>
      <c r="G118" s="97" t="s">
        <v>244</v>
      </c>
      <c r="H118" s="191" t="s">
        <v>81</v>
      </c>
      <c r="I118" s="105">
        <v>6</v>
      </c>
      <c r="J118" s="181">
        <v>50</v>
      </c>
      <c r="K118" s="105">
        <f t="shared" si="22"/>
        <v>300</v>
      </c>
    </row>
    <row r="119" spans="1:13" s="54" customFormat="1" ht="27.6">
      <c r="A119" s="195">
        <v>111</v>
      </c>
      <c r="B119" s="107" t="s">
        <v>221</v>
      </c>
      <c r="C119" s="98" t="s">
        <v>81</v>
      </c>
      <c r="D119" s="105">
        <v>22</v>
      </c>
      <c r="E119" s="198">
        <v>124.95</v>
      </c>
      <c r="F119" s="198">
        <f t="shared" si="15"/>
        <v>2748.9</v>
      </c>
      <c r="G119" s="133" t="s">
        <v>222</v>
      </c>
      <c r="H119" s="115" t="s">
        <v>81</v>
      </c>
      <c r="I119" s="110">
        <v>20</v>
      </c>
      <c r="J119" s="110">
        <v>625</v>
      </c>
      <c r="K119" s="122">
        <f>J119*I119</f>
        <v>12500</v>
      </c>
      <c r="L119" s="152"/>
      <c r="M119" s="152"/>
    </row>
    <row r="120" spans="1:13" s="152" customFormat="1" ht="14.4">
      <c r="A120" s="195">
        <v>112</v>
      </c>
      <c r="B120" s="107" t="s">
        <v>334</v>
      </c>
      <c r="C120" s="98" t="s">
        <v>81</v>
      </c>
      <c r="D120" s="105">
        <v>3</v>
      </c>
      <c r="E120" s="198">
        <v>124.95</v>
      </c>
      <c r="F120" s="198">
        <f t="shared" si="15"/>
        <v>374.85</v>
      </c>
      <c r="G120" s="133" t="s">
        <v>311</v>
      </c>
      <c r="H120" s="115" t="s">
        <v>81</v>
      </c>
      <c r="I120" s="110">
        <v>3</v>
      </c>
      <c r="J120" s="110">
        <v>332.92</v>
      </c>
      <c r="K120" s="122">
        <f>J120*I120</f>
        <v>998.76</v>
      </c>
    </row>
    <row r="121" spans="1:13" s="54" customFormat="1" ht="14.4">
      <c r="A121" s="195">
        <v>113</v>
      </c>
      <c r="B121" s="107"/>
      <c r="C121" s="98"/>
      <c r="D121" s="105"/>
      <c r="E121" s="198"/>
      <c r="F121" s="198"/>
      <c r="G121" s="133" t="s">
        <v>252</v>
      </c>
      <c r="H121" s="115" t="s">
        <v>81</v>
      </c>
      <c r="I121" s="110">
        <v>2</v>
      </c>
      <c r="J121" s="110">
        <v>2700</v>
      </c>
      <c r="K121" s="122">
        <f>J121*I121</f>
        <v>5400</v>
      </c>
      <c r="L121" s="152"/>
      <c r="M121" s="152"/>
    </row>
    <row r="122" spans="1:13" s="54" customFormat="1">
      <c r="A122" s="195">
        <v>114</v>
      </c>
      <c r="B122" s="131" t="s">
        <v>162</v>
      </c>
      <c r="C122" s="100" t="s">
        <v>89</v>
      </c>
      <c r="D122" s="100">
        <v>20</v>
      </c>
      <c r="E122" s="198">
        <v>59.5</v>
      </c>
      <c r="F122" s="198">
        <f t="shared" si="15"/>
        <v>1190</v>
      </c>
      <c r="G122" s="114" t="s">
        <v>163</v>
      </c>
      <c r="H122" s="103" t="s">
        <v>81</v>
      </c>
      <c r="I122" s="99">
        <v>10</v>
      </c>
      <c r="J122" s="110">
        <v>324.17</v>
      </c>
      <c r="K122" s="99">
        <f t="shared" ref="K122:K128" si="23">J122*I122</f>
        <v>3241.7000000000003</v>
      </c>
      <c r="L122" s="152"/>
      <c r="M122" s="152"/>
    </row>
    <row r="123" spans="1:13" s="54" customFormat="1" ht="27.6">
      <c r="A123" s="195">
        <v>115</v>
      </c>
      <c r="B123" s="131"/>
      <c r="C123" s="100"/>
      <c r="D123" s="100"/>
      <c r="E123" s="198"/>
      <c r="F123" s="198"/>
      <c r="G123" s="132" t="s">
        <v>216</v>
      </c>
      <c r="H123" s="103" t="s">
        <v>81</v>
      </c>
      <c r="I123" s="99">
        <v>3</v>
      </c>
      <c r="J123" s="110">
        <v>45.83</v>
      </c>
      <c r="K123" s="99">
        <f t="shared" si="23"/>
        <v>137.49</v>
      </c>
      <c r="L123" s="152"/>
      <c r="M123" s="152"/>
    </row>
    <row r="124" spans="1:13" s="54" customFormat="1" ht="14.4">
      <c r="A124" s="195">
        <v>116</v>
      </c>
      <c r="B124" s="114"/>
      <c r="C124" s="98"/>
      <c r="D124" s="105"/>
      <c r="E124" s="198"/>
      <c r="F124" s="198"/>
      <c r="G124" s="132" t="s">
        <v>166</v>
      </c>
      <c r="H124" s="129" t="s">
        <v>81</v>
      </c>
      <c r="I124" s="99">
        <f>10</f>
        <v>10</v>
      </c>
      <c r="J124" s="110">
        <v>136.66999999999999</v>
      </c>
      <c r="K124" s="99">
        <f t="shared" si="23"/>
        <v>1366.6999999999998</v>
      </c>
      <c r="L124" s="152"/>
      <c r="M124" s="152"/>
    </row>
    <row r="125" spans="1:13" s="54" customFormat="1">
      <c r="A125" s="195">
        <v>117</v>
      </c>
      <c r="B125" s="119"/>
      <c r="C125" s="129"/>
      <c r="D125" s="99"/>
      <c r="E125" s="198"/>
      <c r="F125" s="198"/>
      <c r="G125" s="119" t="s">
        <v>167</v>
      </c>
      <c r="H125" s="129" t="s">
        <v>81</v>
      </c>
      <c r="I125" s="99">
        <f>I124*2</f>
        <v>20</v>
      </c>
      <c r="J125" s="110">
        <v>6.08</v>
      </c>
      <c r="K125" s="99">
        <f t="shared" si="23"/>
        <v>121.6</v>
      </c>
      <c r="L125" s="152"/>
      <c r="M125" s="152"/>
    </row>
    <row r="126" spans="1:13" s="60" customFormat="1" ht="29.4" customHeight="1">
      <c r="A126" s="195">
        <v>118</v>
      </c>
      <c r="B126" s="131" t="s">
        <v>164</v>
      </c>
      <c r="C126" s="100" t="s">
        <v>81</v>
      </c>
      <c r="D126" s="100">
        <v>60</v>
      </c>
      <c r="E126" s="198">
        <v>76.5</v>
      </c>
      <c r="F126" s="198">
        <f t="shared" si="15"/>
        <v>4590</v>
      </c>
      <c r="G126" s="155" t="s">
        <v>149</v>
      </c>
      <c r="H126" s="121" t="s">
        <v>90</v>
      </c>
      <c r="I126" s="122">
        <f>20</f>
        <v>20</v>
      </c>
      <c r="J126" s="174">
        <v>57.5</v>
      </c>
      <c r="K126" s="99">
        <f t="shared" si="23"/>
        <v>1150</v>
      </c>
      <c r="L126" s="152"/>
      <c r="M126" s="152"/>
    </row>
    <row r="127" spans="1:13" s="60" customFormat="1" ht="27.6">
      <c r="A127" s="195">
        <v>119</v>
      </c>
      <c r="B127" s="97"/>
      <c r="C127" s="100"/>
      <c r="D127" s="100"/>
      <c r="E127" s="198"/>
      <c r="F127" s="198"/>
      <c r="G127" s="114" t="s">
        <v>165</v>
      </c>
      <c r="H127" s="121" t="s">
        <v>81</v>
      </c>
      <c r="I127" s="122">
        <f>D126</f>
        <v>60</v>
      </c>
      <c r="J127" s="110">
        <v>763.33</v>
      </c>
      <c r="K127" s="99">
        <f t="shared" si="23"/>
        <v>45799.8</v>
      </c>
      <c r="L127" s="152"/>
      <c r="M127" s="152"/>
    </row>
    <row r="128" spans="1:13" s="60" customFormat="1" ht="27.6">
      <c r="A128" s="195">
        <v>120</v>
      </c>
      <c r="B128" s="97" t="s">
        <v>303</v>
      </c>
      <c r="C128" s="100" t="s">
        <v>81</v>
      </c>
      <c r="D128" s="100">
        <v>1</v>
      </c>
      <c r="E128" s="198">
        <v>202.29999999999998</v>
      </c>
      <c r="F128" s="198">
        <f t="shared" si="15"/>
        <v>202.29999999999998</v>
      </c>
      <c r="G128" s="114" t="s">
        <v>321</v>
      </c>
      <c r="H128" s="121" t="s">
        <v>81</v>
      </c>
      <c r="I128" s="122">
        <v>1</v>
      </c>
      <c r="J128" s="110">
        <v>295.83</v>
      </c>
      <c r="K128" s="99">
        <f t="shared" si="23"/>
        <v>295.83</v>
      </c>
      <c r="L128" s="152"/>
      <c r="M128" s="152"/>
    </row>
    <row r="129" spans="1:13" s="60" customFormat="1">
      <c r="A129" s="195">
        <v>121</v>
      </c>
      <c r="B129" s="97"/>
      <c r="C129" s="100"/>
      <c r="D129" s="100"/>
      <c r="E129" s="198"/>
      <c r="F129" s="198"/>
      <c r="G129" s="114"/>
      <c r="H129" s="121"/>
      <c r="I129" s="122"/>
      <c r="J129" s="110"/>
      <c r="K129" s="99"/>
      <c r="L129" s="152"/>
      <c r="M129" s="152"/>
    </row>
    <row r="130" spans="1:13" ht="27.6">
      <c r="A130" s="195">
        <v>122</v>
      </c>
      <c r="B130" s="107" t="s">
        <v>112</v>
      </c>
      <c r="C130" s="98" t="s">
        <v>110</v>
      </c>
      <c r="D130" s="105">
        <v>1</v>
      </c>
      <c r="E130" s="198">
        <v>1275</v>
      </c>
      <c r="F130" s="198">
        <f t="shared" si="15"/>
        <v>1275</v>
      </c>
      <c r="G130" s="132"/>
      <c r="H130" s="115"/>
      <c r="I130" s="110"/>
      <c r="J130" s="113"/>
      <c r="K130" s="113"/>
    </row>
    <row r="131" spans="1:13" s="58" customFormat="1">
      <c r="A131" s="195">
        <v>123</v>
      </c>
      <c r="B131" s="107" t="s">
        <v>111</v>
      </c>
      <c r="C131" s="98" t="s">
        <v>81</v>
      </c>
      <c r="D131" s="105">
        <v>1</v>
      </c>
      <c r="E131" s="198">
        <v>2550</v>
      </c>
      <c r="F131" s="198">
        <f t="shared" si="15"/>
        <v>2550</v>
      </c>
      <c r="G131" s="132"/>
      <c r="H131" s="115"/>
      <c r="I131" s="110"/>
      <c r="J131" s="113"/>
      <c r="K131" s="113"/>
    </row>
    <row r="132" spans="1:13" s="58" customFormat="1" ht="46.8">
      <c r="A132" s="195">
        <v>124</v>
      </c>
      <c r="B132" s="30" t="s">
        <v>96</v>
      </c>
      <c r="C132" s="30"/>
      <c r="D132" s="30"/>
      <c r="E132" s="30"/>
      <c r="F132" s="170">
        <f>SUM(F83:F131)</f>
        <v>27093.749999999996</v>
      </c>
      <c r="G132" s="30" t="s">
        <v>97</v>
      </c>
      <c r="H132" s="30"/>
      <c r="I132" s="30"/>
      <c r="J132" s="30"/>
      <c r="K132" s="170">
        <f>SUM(K83:K131)</f>
        <v>93464.9</v>
      </c>
    </row>
    <row r="133" spans="1:13" s="58" customFormat="1" ht="15.6">
      <c r="A133" s="195">
        <v>125</v>
      </c>
      <c r="B133" s="156" t="s">
        <v>169</v>
      </c>
      <c r="C133" s="157"/>
      <c r="D133" s="158"/>
      <c r="E133" s="198"/>
      <c r="F133" s="198"/>
      <c r="G133" s="159"/>
      <c r="H133" s="157"/>
      <c r="I133" s="160"/>
      <c r="J133" s="160"/>
      <c r="K133" s="160"/>
    </row>
    <row r="134" spans="1:13" s="58" customFormat="1" ht="27.6">
      <c r="A134" s="195">
        <v>126</v>
      </c>
      <c r="B134" s="111" t="s">
        <v>230</v>
      </c>
      <c r="C134" s="173" t="s">
        <v>81</v>
      </c>
      <c r="D134" s="173">
        <v>1</v>
      </c>
      <c r="E134" s="198">
        <v>589.04999999999995</v>
      </c>
      <c r="F134" s="198">
        <f t="shared" si="15"/>
        <v>589.04999999999995</v>
      </c>
      <c r="G134" s="111" t="s">
        <v>231</v>
      </c>
      <c r="H134" s="173" t="s">
        <v>81</v>
      </c>
      <c r="I134" s="173">
        <f>D134</f>
        <v>1</v>
      </c>
      <c r="J134" s="173" t="s">
        <v>116</v>
      </c>
      <c r="K134" s="173">
        <v>0</v>
      </c>
    </row>
    <row r="135" spans="1:13" s="58" customFormat="1">
      <c r="A135" s="195">
        <v>127</v>
      </c>
      <c r="B135" s="111"/>
      <c r="C135" s="173"/>
      <c r="D135" s="173"/>
      <c r="E135" s="198"/>
      <c r="F135" s="198"/>
      <c r="G135" s="111" t="s">
        <v>166</v>
      </c>
      <c r="H135" s="173" t="s">
        <v>81</v>
      </c>
      <c r="I135" s="173">
        <v>1</v>
      </c>
      <c r="J135" s="173">
        <v>136.66999999999999</v>
      </c>
      <c r="K135" s="173">
        <f t="shared" ref="K135:K136" si="24">J135*I135</f>
        <v>136.66999999999999</v>
      </c>
    </row>
    <row r="136" spans="1:13" s="58" customFormat="1">
      <c r="A136" s="195">
        <v>128</v>
      </c>
      <c r="B136" s="111"/>
      <c r="C136" s="173"/>
      <c r="D136" s="173"/>
      <c r="E136" s="198"/>
      <c r="F136" s="198"/>
      <c r="G136" s="111" t="s">
        <v>167</v>
      </c>
      <c r="H136" s="173" t="s">
        <v>81</v>
      </c>
      <c r="I136" s="173">
        <v>2</v>
      </c>
      <c r="J136" s="173">
        <v>6.08</v>
      </c>
      <c r="K136" s="173">
        <f t="shared" si="24"/>
        <v>12.16</v>
      </c>
    </row>
    <row r="137" spans="1:13" s="58" customFormat="1" ht="27.6">
      <c r="A137" s="195">
        <v>129</v>
      </c>
      <c r="B137" s="111" t="s">
        <v>299</v>
      </c>
      <c r="C137" s="173" t="s">
        <v>81</v>
      </c>
      <c r="D137" s="173">
        <v>1</v>
      </c>
      <c r="E137" s="198">
        <v>170</v>
      </c>
      <c r="F137" s="198">
        <f t="shared" si="15"/>
        <v>170</v>
      </c>
      <c r="G137" s="111" t="s">
        <v>305</v>
      </c>
      <c r="H137" s="173" t="s">
        <v>81</v>
      </c>
      <c r="I137" s="173">
        <f>D137</f>
        <v>1</v>
      </c>
      <c r="J137" s="173" t="s">
        <v>116</v>
      </c>
      <c r="K137" s="173"/>
    </row>
    <row r="138" spans="1:13" s="58" customFormat="1" ht="27.6">
      <c r="A138" s="195">
        <v>130</v>
      </c>
      <c r="B138" s="111" t="s">
        <v>208</v>
      </c>
      <c r="C138" s="173" t="s">
        <v>81</v>
      </c>
      <c r="D138" s="173">
        <v>5</v>
      </c>
      <c r="E138" s="198">
        <v>170</v>
      </c>
      <c r="F138" s="198">
        <f t="shared" ref="F138:F175" si="25">D138*E138</f>
        <v>850</v>
      </c>
      <c r="G138" s="111" t="s">
        <v>209</v>
      </c>
      <c r="H138" s="173" t="s">
        <v>81</v>
      </c>
      <c r="I138" s="173">
        <f>D138</f>
        <v>5</v>
      </c>
      <c r="J138" s="173" t="s">
        <v>116</v>
      </c>
      <c r="K138" s="173">
        <v>0</v>
      </c>
    </row>
    <row r="139" spans="1:13" s="58" customFormat="1">
      <c r="A139" s="195">
        <v>131</v>
      </c>
      <c r="B139" s="111"/>
      <c r="C139" s="173"/>
      <c r="D139" s="173"/>
      <c r="E139" s="198"/>
      <c r="F139" s="198"/>
      <c r="G139" s="111" t="s">
        <v>166</v>
      </c>
      <c r="H139" s="173" t="s">
        <v>81</v>
      </c>
      <c r="I139" s="173">
        <v>5</v>
      </c>
      <c r="J139" s="173">
        <v>136.66999999999999</v>
      </c>
      <c r="K139" s="173">
        <f t="shared" ref="K139" si="26">J139*I139</f>
        <v>683.34999999999991</v>
      </c>
    </row>
    <row r="140" spans="1:13" s="58" customFormat="1">
      <c r="A140" s="195">
        <v>132</v>
      </c>
      <c r="B140" s="111"/>
      <c r="C140" s="173"/>
      <c r="D140" s="173"/>
      <c r="E140" s="198"/>
      <c r="F140" s="198"/>
      <c r="G140" s="111" t="s">
        <v>167</v>
      </c>
      <c r="H140" s="173" t="s">
        <v>81</v>
      </c>
      <c r="I140" s="173">
        <v>10</v>
      </c>
      <c r="J140" s="173">
        <v>6.08</v>
      </c>
      <c r="K140" s="173">
        <f t="shared" ref="K140:K141" si="27">J140*I140</f>
        <v>60.8</v>
      </c>
    </row>
    <row r="141" spans="1:13" s="58" customFormat="1">
      <c r="A141" s="195">
        <v>133</v>
      </c>
      <c r="B141" s="111" t="s">
        <v>247</v>
      </c>
      <c r="C141" s="173" t="s">
        <v>81</v>
      </c>
      <c r="D141" s="173">
        <v>3</v>
      </c>
      <c r="E141" s="198">
        <v>113.05</v>
      </c>
      <c r="F141" s="198">
        <f t="shared" si="25"/>
        <v>339.15</v>
      </c>
      <c r="G141" s="111" t="s">
        <v>248</v>
      </c>
      <c r="H141" s="173" t="s">
        <v>81</v>
      </c>
      <c r="I141" s="173">
        <v>3</v>
      </c>
      <c r="J141" s="173">
        <v>514.16999999999996</v>
      </c>
      <c r="K141" s="173">
        <f t="shared" si="27"/>
        <v>1542.5099999999998</v>
      </c>
    </row>
    <row r="142" spans="1:13" s="58" customFormat="1" ht="27.6">
      <c r="A142" s="195">
        <v>134</v>
      </c>
      <c r="B142" s="111" t="s">
        <v>322</v>
      </c>
      <c r="C142" s="112" t="s">
        <v>81</v>
      </c>
      <c r="D142" s="225">
        <v>1</v>
      </c>
      <c r="E142" s="198">
        <v>1877.6499999999999</v>
      </c>
      <c r="F142" s="198">
        <f t="shared" si="25"/>
        <v>1877.6499999999999</v>
      </c>
      <c r="G142" s="111" t="s">
        <v>323</v>
      </c>
      <c r="H142" s="103" t="s">
        <v>81</v>
      </c>
      <c r="I142" s="105">
        <f>D142</f>
        <v>1</v>
      </c>
      <c r="J142" s="105" t="s">
        <v>116</v>
      </c>
      <c r="K142" s="113">
        <v>0</v>
      </c>
    </row>
    <row r="143" spans="1:13" s="58" customFormat="1">
      <c r="A143" s="195">
        <v>135</v>
      </c>
      <c r="B143" s="111"/>
      <c r="C143" s="112"/>
      <c r="D143" s="225"/>
      <c r="E143" s="198"/>
      <c r="F143" s="198"/>
      <c r="G143" s="111" t="s">
        <v>324</v>
      </c>
      <c r="H143" s="103" t="s">
        <v>89</v>
      </c>
      <c r="I143" s="106">
        <f>3*D142</f>
        <v>3</v>
      </c>
      <c r="J143" s="225">
        <v>149</v>
      </c>
      <c r="K143" s="106">
        <f t="shared" ref="K143:K148" si="28">J143*I143</f>
        <v>447</v>
      </c>
    </row>
    <row r="144" spans="1:13" s="58" customFormat="1">
      <c r="A144" s="195">
        <v>136</v>
      </c>
      <c r="B144" s="111"/>
      <c r="C144" s="112"/>
      <c r="D144" s="225"/>
      <c r="E144" s="198"/>
      <c r="F144" s="198"/>
      <c r="G144" s="111" t="s">
        <v>325</v>
      </c>
      <c r="H144" s="103" t="s">
        <v>89</v>
      </c>
      <c r="I144" s="106">
        <v>6</v>
      </c>
      <c r="J144" s="225">
        <v>129.16999999999999</v>
      </c>
      <c r="K144" s="106">
        <f t="shared" si="28"/>
        <v>775.02</v>
      </c>
    </row>
    <row r="145" spans="1:12" s="58" customFormat="1">
      <c r="A145" s="195">
        <v>137</v>
      </c>
      <c r="B145" s="111"/>
      <c r="C145" s="112"/>
      <c r="D145" s="225"/>
      <c r="E145" s="198"/>
      <c r="F145" s="198"/>
      <c r="G145" s="111" t="s">
        <v>326</v>
      </c>
      <c r="H145" s="103" t="s">
        <v>89</v>
      </c>
      <c r="I145" s="106">
        <v>6</v>
      </c>
      <c r="J145" s="225">
        <v>10.25</v>
      </c>
      <c r="K145" s="106">
        <f t="shared" si="28"/>
        <v>61.5</v>
      </c>
      <c r="L145" s="226"/>
    </row>
    <row r="146" spans="1:12" s="54" customFormat="1">
      <c r="A146" s="195">
        <v>138</v>
      </c>
      <c r="B146" s="111"/>
      <c r="C146" s="112"/>
      <c r="D146" s="225"/>
      <c r="E146" s="198"/>
      <c r="F146" s="198"/>
      <c r="G146" s="111" t="s">
        <v>327</v>
      </c>
      <c r="H146" s="103" t="s">
        <v>89</v>
      </c>
      <c r="I146" s="106">
        <f>5*D142</f>
        <v>5</v>
      </c>
      <c r="J146" s="225">
        <v>3.02</v>
      </c>
      <c r="K146" s="106">
        <f t="shared" si="28"/>
        <v>15.1</v>
      </c>
    </row>
    <row r="147" spans="1:12" s="54" customFormat="1">
      <c r="A147" s="195">
        <v>139</v>
      </c>
      <c r="B147" s="114" t="s">
        <v>328</v>
      </c>
      <c r="C147" s="115" t="s">
        <v>89</v>
      </c>
      <c r="D147" s="105">
        <v>4</v>
      </c>
      <c r="E147" s="198">
        <v>11.049999999999999</v>
      </c>
      <c r="F147" s="198">
        <f t="shared" si="25"/>
        <v>44.199999999999996</v>
      </c>
      <c r="G147" s="111" t="s">
        <v>329</v>
      </c>
      <c r="H147" s="103" t="s">
        <v>89</v>
      </c>
      <c r="I147" s="106">
        <f>D147</f>
        <v>4</v>
      </c>
      <c r="J147" s="225">
        <v>19</v>
      </c>
      <c r="K147" s="106">
        <f>J147*I147</f>
        <v>76</v>
      </c>
    </row>
    <row r="148" spans="1:12" s="54" customFormat="1">
      <c r="A148" s="195">
        <v>140</v>
      </c>
      <c r="B148" s="111" t="s">
        <v>330</v>
      </c>
      <c r="C148" s="112" t="s">
        <v>316</v>
      </c>
      <c r="D148" s="225">
        <v>1</v>
      </c>
      <c r="E148" s="198">
        <v>408</v>
      </c>
      <c r="F148" s="198">
        <f t="shared" si="25"/>
        <v>408</v>
      </c>
      <c r="G148" s="111" t="s">
        <v>331</v>
      </c>
      <c r="H148" s="111" t="s">
        <v>82</v>
      </c>
      <c r="I148" s="173">
        <f>D148</f>
        <v>1</v>
      </c>
      <c r="J148" s="173">
        <v>350</v>
      </c>
      <c r="K148" s="173">
        <f t="shared" si="28"/>
        <v>350</v>
      </c>
    </row>
    <row r="149" spans="1:12" s="58" customFormat="1" ht="27.6">
      <c r="A149" s="195">
        <v>141</v>
      </c>
      <c r="B149" s="111" t="s">
        <v>307</v>
      </c>
      <c r="C149" s="173" t="s">
        <v>81</v>
      </c>
      <c r="D149" s="173">
        <v>1</v>
      </c>
      <c r="E149" s="198">
        <v>42.5</v>
      </c>
      <c r="F149" s="198">
        <f t="shared" si="25"/>
        <v>42.5</v>
      </c>
      <c r="G149" s="111"/>
      <c r="H149" s="173"/>
      <c r="I149" s="173"/>
      <c r="J149" s="173"/>
      <c r="K149" s="173"/>
    </row>
    <row r="150" spans="1:12" s="58" customFormat="1">
      <c r="A150" s="195">
        <v>142</v>
      </c>
      <c r="B150" s="111" t="s">
        <v>255</v>
      </c>
      <c r="C150" s="173" t="s">
        <v>89</v>
      </c>
      <c r="D150" s="173">
        <v>5</v>
      </c>
      <c r="E150" s="198">
        <v>28.9</v>
      </c>
      <c r="F150" s="198">
        <f t="shared" si="25"/>
        <v>144.5</v>
      </c>
      <c r="G150" s="111" t="s">
        <v>256</v>
      </c>
      <c r="H150" s="173" t="s">
        <v>89</v>
      </c>
      <c r="I150" s="173">
        <v>5</v>
      </c>
      <c r="J150" s="173">
        <v>53.75</v>
      </c>
      <c r="K150" s="173">
        <f t="shared" ref="K150:K153" si="29">J150*I150</f>
        <v>268.75</v>
      </c>
    </row>
    <row r="151" spans="1:12" s="58" customFormat="1">
      <c r="A151" s="195">
        <v>143</v>
      </c>
      <c r="B151" s="111" t="s">
        <v>257</v>
      </c>
      <c r="C151" s="173" t="s">
        <v>81</v>
      </c>
      <c r="D151" s="173">
        <v>2</v>
      </c>
      <c r="E151" s="198">
        <v>90.95</v>
      </c>
      <c r="F151" s="198">
        <f t="shared" si="25"/>
        <v>181.9</v>
      </c>
      <c r="G151" s="111" t="s">
        <v>258</v>
      </c>
      <c r="H151" s="173" t="s">
        <v>81</v>
      </c>
      <c r="I151" s="173">
        <v>2</v>
      </c>
      <c r="J151" s="173">
        <v>200</v>
      </c>
      <c r="K151" s="173">
        <f t="shared" si="29"/>
        <v>400</v>
      </c>
    </row>
    <row r="152" spans="1:12" s="58" customFormat="1">
      <c r="A152" s="195">
        <v>144</v>
      </c>
      <c r="B152" s="111"/>
      <c r="C152" s="173"/>
      <c r="D152" s="173"/>
      <c r="E152" s="198"/>
      <c r="F152" s="198"/>
      <c r="G152" s="111" t="s">
        <v>259</v>
      </c>
      <c r="H152" s="173" t="s">
        <v>81</v>
      </c>
      <c r="I152" s="173">
        <v>6</v>
      </c>
      <c r="J152" s="173">
        <v>15</v>
      </c>
      <c r="K152" s="173">
        <f t="shared" si="29"/>
        <v>90</v>
      </c>
    </row>
    <row r="153" spans="1:12" s="58" customFormat="1">
      <c r="A153" s="195">
        <v>145</v>
      </c>
      <c r="B153" s="111"/>
      <c r="C153" s="173"/>
      <c r="D153" s="173"/>
      <c r="E153" s="198"/>
      <c r="F153" s="198"/>
      <c r="G153" s="111" t="s">
        <v>260</v>
      </c>
      <c r="H153" s="173" t="s">
        <v>81</v>
      </c>
      <c r="I153" s="173">
        <v>2</v>
      </c>
      <c r="J153" s="173">
        <v>50</v>
      </c>
      <c r="K153" s="173">
        <f t="shared" si="29"/>
        <v>100</v>
      </c>
    </row>
    <row r="154" spans="1:12" s="58" customFormat="1" ht="27.6">
      <c r="A154" s="195">
        <v>146</v>
      </c>
      <c r="B154" s="111" t="s">
        <v>249</v>
      </c>
      <c r="C154" s="173" t="s">
        <v>81</v>
      </c>
      <c r="D154" s="173">
        <v>1</v>
      </c>
      <c r="E154" s="198">
        <v>657.9</v>
      </c>
      <c r="F154" s="198">
        <f t="shared" si="25"/>
        <v>657.9</v>
      </c>
      <c r="G154" s="111" t="s">
        <v>250</v>
      </c>
      <c r="H154" s="173" t="s">
        <v>81</v>
      </c>
      <c r="I154" s="173">
        <f>D154</f>
        <v>1</v>
      </c>
      <c r="J154" s="173" t="s">
        <v>116</v>
      </c>
      <c r="K154" s="173">
        <v>0</v>
      </c>
    </row>
    <row r="155" spans="1:12" s="58" customFormat="1" ht="26.4">
      <c r="A155" s="195">
        <v>147</v>
      </c>
      <c r="B155" s="111"/>
      <c r="C155" s="173"/>
      <c r="D155" s="173"/>
      <c r="E155" s="198"/>
      <c r="F155" s="198"/>
      <c r="G155" s="192" t="s">
        <v>251</v>
      </c>
      <c r="H155" s="173" t="s">
        <v>81</v>
      </c>
      <c r="I155" s="173">
        <v>2</v>
      </c>
      <c r="J155" s="173">
        <v>127.5</v>
      </c>
      <c r="K155" s="173">
        <f t="shared" ref="K155" si="30">J155*I155</f>
        <v>255</v>
      </c>
    </row>
    <row r="156" spans="1:12" s="54" customFormat="1" ht="27.6">
      <c r="A156" s="195">
        <v>148</v>
      </c>
      <c r="B156" s="27" t="s">
        <v>170</v>
      </c>
      <c r="C156" s="146"/>
      <c r="D156" s="147"/>
      <c r="E156" s="198"/>
      <c r="F156" s="147">
        <f>SUM(F134:F155)</f>
        <v>5304.8499999999985</v>
      </c>
      <c r="G156" s="148" t="s">
        <v>171</v>
      </c>
      <c r="H156" s="149"/>
      <c r="I156" s="150"/>
      <c r="J156" s="53"/>
      <c r="K156" s="62">
        <f>SUM(K133:K155)</f>
        <v>5273.86</v>
      </c>
    </row>
    <row r="157" spans="1:12" s="54" customFormat="1" ht="15.6">
      <c r="A157" s="195">
        <v>149</v>
      </c>
      <c r="B157" s="30" t="s">
        <v>85</v>
      </c>
      <c r="C157" s="31"/>
      <c r="D157" s="44"/>
      <c r="E157" s="31"/>
      <c r="F157" s="31"/>
      <c r="G157" s="22"/>
      <c r="H157" s="31"/>
      <c r="I157" s="43"/>
      <c r="J157" s="43"/>
      <c r="K157" s="43"/>
    </row>
    <row r="158" spans="1:12" s="54" customFormat="1" ht="27.6">
      <c r="A158" s="195">
        <v>150</v>
      </c>
      <c r="B158" s="111" t="s">
        <v>118</v>
      </c>
      <c r="C158" s="112" t="s">
        <v>81</v>
      </c>
      <c r="D158" s="105">
        <v>1</v>
      </c>
      <c r="E158" s="198">
        <v>204</v>
      </c>
      <c r="F158" s="198">
        <f t="shared" si="25"/>
        <v>204</v>
      </c>
      <c r="G158" s="118" t="s">
        <v>126</v>
      </c>
      <c r="H158" s="103" t="s">
        <v>81</v>
      </c>
      <c r="I158" s="105">
        <v>1</v>
      </c>
      <c r="J158" s="105" t="s">
        <v>116</v>
      </c>
      <c r="K158" s="113">
        <v>0</v>
      </c>
    </row>
    <row r="159" spans="1:12" s="54" customFormat="1" ht="27.6">
      <c r="A159" s="195">
        <v>151</v>
      </c>
      <c r="B159" s="111"/>
      <c r="C159" s="112"/>
      <c r="D159" s="105"/>
      <c r="E159" s="198"/>
      <c r="F159" s="198"/>
      <c r="G159" s="118" t="s">
        <v>125</v>
      </c>
      <c r="H159" s="103" t="s">
        <v>81</v>
      </c>
      <c r="I159" s="105">
        <v>1</v>
      </c>
      <c r="J159" s="105" t="s">
        <v>116</v>
      </c>
      <c r="K159" s="113">
        <v>0</v>
      </c>
    </row>
    <row r="160" spans="1:12" s="54" customFormat="1" ht="27.6">
      <c r="A160" s="195">
        <v>152</v>
      </c>
      <c r="B160" s="111" t="s">
        <v>119</v>
      </c>
      <c r="C160" s="112" t="s">
        <v>81</v>
      </c>
      <c r="D160" s="105">
        <v>16</v>
      </c>
      <c r="E160" s="198">
        <v>42.5</v>
      </c>
      <c r="F160" s="198">
        <f t="shared" si="25"/>
        <v>680</v>
      </c>
      <c r="G160" s="118" t="s">
        <v>124</v>
      </c>
      <c r="H160" s="103" t="s">
        <v>81</v>
      </c>
      <c r="I160" s="105">
        <v>8</v>
      </c>
      <c r="J160" s="105" t="s">
        <v>116</v>
      </c>
      <c r="K160" s="113">
        <v>0</v>
      </c>
    </row>
    <row r="161" spans="1:11" s="54" customFormat="1" ht="27.6">
      <c r="A161" s="195">
        <v>153</v>
      </c>
      <c r="B161" s="111"/>
      <c r="C161" s="112"/>
      <c r="D161" s="105"/>
      <c r="E161" s="198"/>
      <c r="F161" s="198"/>
      <c r="G161" s="118" t="s">
        <v>123</v>
      </c>
      <c r="H161" s="103" t="s">
        <v>81</v>
      </c>
      <c r="I161" s="105">
        <v>8</v>
      </c>
      <c r="J161" s="105" t="s">
        <v>116</v>
      </c>
      <c r="K161" s="113">
        <v>0</v>
      </c>
    </row>
    <row r="162" spans="1:11" s="59" customFormat="1" ht="27.6">
      <c r="A162" s="195">
        <v>154</v>
      </c>
      <c r="B162" s="111" t="s">
        <v>120</v>
      </c>
      <c r="C162" s="112" t="s">
        <v>81</v>
      </c>
      <c r="D162" s="105">
        <v>1</v>
      </c>
      <c r="E162" s="198">
        <v>51</v>
      </c>
      <c r="F162" s="198">
        <f t="shared" si="25"/>
        <v>51</v>
      </c>
      <c r="G162" s="118" t="s">
        <v>127</v>
      </c>
      <c r="H162" s="103" t="s">
        <v>81</v>
      </c>
      <c r="I162" s="105">
        <v>1</v>
      </c>
      <c r="J162" s="105" t="s">
        <v>116</v>
      </c>
      <c r="K162" s="113">
        <v>0</v>
      </c>
    </row>
    <row r="163" spans="1:11" s="59" customFormat="1" ht="27.6">
      <c r="A163" s="195">
        <v>155</v>
      </c>
      <c r="B163" s="111" t="s">
        <v>121</v>
      </c>
      <c r="C163" s="112" t="s">
        <v>89</v>
      </c>
      <c r="D163" s="105">
        <v>216.2</v>
      </c>
      <c r="E163" s="198">
        <v>15.299999999999999</v>
      </c>
      <c r="F163" s="198">
        <f t="shared" si="25"/>
        <v>3307.8599999999997</v>
      </c>
      <c r="G163" s="118" t="s">
        <v>132</v>
      </c>
      <c r="H163" s="103" t="s">
        <v>89</v>
      </c>
      <c r="I163" s="99">
        <f>D163</f>
        <v>216.2</v>
      </c>
      <c r="J163" s="105">
        <v>19.170000000000002</v>
      </c>
      <c r="K163" s="99">
        <f>J163*I163</f>
        <v>4144.5540000000001</v>
      </c>
    </row>
    <row r="164" spans="1:11" ht="27.6">
      <c r="A164" s="195">
        <v>156</v>
      </c>
      <c r="B164" s="161" t="s">
        <v>122</v>
      </c>
      <c r="C164" s="162" t="s">
        <v>81</v>
      </c>
      <c r="D164" s="122">
        <v>4</v>
      </c>
      <c r="E164" s="198">
        <v>52.699999999999996</v>
      </c>
      <c r="F164" s="198">
        <f t="shared" si="25"/>
        <v>210.79999999999998</v>
      </c>
      <c r="G164" s="164" t="s">
        <v>133</v>
      </c>
      <c r="H164" s="165" t="s">
        <v>81</v>
      </c>
      <c r="I164" s="163">
        <f>D164</f>
        <v>4</v>
      </c>
      <c r="J164" s="105">
        <v>283.67</v>
      </c>
      <c r="K164" s="99">
        <f t="shared" ref="K164:K165" si="31">J164*I164</f>
        <v>1134.68</v>
      </c>
    </row>
    <row r="165" spans="1:11" s="54" customFormat="1" ht="27.6">
      <c r="A165" s="195">
        <v>157</v>
      </c>
      <c r="B165" s="161"/>
      <c r="C165" s="162"/>
      <c r="D165" s="122"/>
      <c r="E165" s="198"/>
      <c r="F165" s="198"/>
      <c r="G165" s="164" t="s">
        <v>148</v>
      </c>
      <c r="H165" s="165" t="s">
        <v>81</v>
      </c>
      <c r="I165" s="163">
        <f>D164</f>
        <v>4</v>
      </c>
      <c r="J165" s="105">
        <v>87.5</v>
      </c>
      <c r="K165" s="99">
        <f t="shared" si="31"/>
        <v>350</v>
      </c>
    </row>
    <row r="166" spans="1:11" s="54" customFormat="1" ht="27.6">
      <c r="A166" s="195">
        <v>158</v>
      </c>
      <c r="B166" s="27" t="s">
        <v>98</v>
      </c>
      <c r="C166" s="47"/>
      <c r="D166" s="42"/>
      <c r="E166" s="198"/>
      <c r="F166" s="42">
        <f>SUM(F158:F165)</f>
        <v>4453.66</v>
      </c>
      <c r="G166" s="82" t="s">
        <v>99</v>
      </c>
      <c r="H166" s="40"/>
      <c r="I166" s="41"/>
      <c r="J166" s="53"/>
      <c r="K166" s="62">
        <f>SUM(K158:K165)</f>
        <v>5629.2340000000004</v>
      </c>
    </row>
    <row r="167" spans="1:11" s="54" customFormat="1" ht="15.6">
      <c r="A167" s="195">
        <v>159</v>
      </c>
      <c r="B167" s="30" t="s">
        <v>86</v>
      </c>
      <c r="C167" s="31"/>
      <c r="D167" s="44"/>
      <c r="E167" s="44"/>
      <c r="F167" s="44"/>
      <c r="G167" s="25"/>
      <c r="H167" s="45"/>
      <c r="I167" s="43"/>
      <c r="J167" s="43"/>
      <c r="K167" s="43"/>
    </row>
    <row r="168" spans="1:11" s="54" customFormat="1" ht="27.6">
      <c r="A168" s="195">
        <v>160</v>
      </c>
      <c r="B168" s="97" t="s">
        <v>332</v>
      </c>
      <c r="C168" s="98" t="s">
        <v>88</v>
      </c>
      <c r="D168" s="166">
        <v>69.3</v>
      </c>
      <c r="E168" s="198">
        <v>37.4</v>
      </c>
      <c r="F168" s="198">
        <f t="shared" si="25"/>
        <v>2591.8199999999997</v>
      </c>
      <c r="G168" s="102"/>
      <c r="H168" s="103"/>
      <c r="I168" s="99"/>
      <c r="J168" s="99"/>
      <c r="K168" s="99"/>
    </row>
    <row r="169" spans="1:11" s="54" customFormat="1" ht="14.4">
      <c r="A169" s="195">
        <v>161</v>
      </c>
      <c r="B169" s="97" t="s">
        <v>128</v>
      </c>
      <c r="C169" s="98" t="s">
        <v>130</v>
      </c>
      <c r="D169" s="166">
        <v>3</v>
      </c>
      <c r="E169" s="198">
        <v>246.5</v>
      </c>
      <c r="F169" s="198">
        <f t="shared" si="25"/>
        <v>739.5</v>
      </c>
      <c r="G169" s="102" t="s">
        <v>158</v>
      </c>
      <c r="H169" s="103" t="s">
        <v>81</v>
      </c>
      <c r="I169" s="99">
        <v>60</v>
      </c>
      <c r="J169" s="99">
        <v>5.9</v>
      </c>
      <c r="K169" s="99">
        <f>J169*I169</f>
        <v>354</v>
      </c>
    </row>
    <row r="170" spans="1:11" s="54" customFormat="1" ht="14.4">
      <c r="A170" s="195">
        <v>162</v>
      </c>
      <c r="B170" s="104" t="s">
        <v>131</v>
      </c>
      <c r="C170" s="98" t="s">
        <v>129</v>
      </c>
      <c r="D170" s="105">
        <v>1</v>
      </c>
      <c r="E170" s="198">
        <v>935</v>
      </c>
      <c r="F170" s="198">
        <f t="shared" si="25"/>
        <v>935</v>
      </c>
      <c r="G170" s="102"/>
      <c r="H170" s="103"/>
      <c r="I170" s="106"/>
      <c r="J170" s="99"/>
      <c r="K170" s="99"/>
    </row>
    <row r="171" spans="1:11" s="54" customFormat="1" ht="14.4">
      <c r="A171" s="195">
        <v>163</v>
      </c>
      <c r="B171" s="104" t="s">
        <v>191</v>
      </c>
      <c r="C171" s="98"/>
      <c r="D171" s="105"/>
      <c r="E171" s="198"/>
      <c r="F171" s="198"/>
      <c r="G171" s="102"/>
      <c r="H171" s="103"/>
      <c r="I171" s="106"/>
      <c r="J171" s="99"/>
      <c r="K171" s="99"/>
    </row>
    <row r="172" spans="1:11" s="54" customFormat="1" ht="14.4">
      <c r="A172" s="195">
        <v>164</v>
      </c>
      <c r="B172" s="104" t="s">
        <v>159</v>
      </c>
      <c r="C172" s="98" t="s">
        <v>81</v>
      </c>
      <c r="D172" s="105">
        <v>1</v>
      </c>
      <c r="E172" s="198">
        <v>637.5</v>
      </c>
      <c r="F172" s="198">
        <f t="shared" si="25"/>
        <v>637.5</v>
      </c>
      <c r="G172" s="102"/>
      <c r="H172" s="103"/>
      <c r="I172" s="106"/>
      <c r="J172" s="99"/>
      <c r="K172" s="99"/>
    </row>
    <row r="173" spans="1:11" s="54" customFormat="1" ht="27.6">
      <c r="A173" s="195">
        <v>165</v>
      </c>
      <c r="B173" s="104" t="s">
        <v>210</v>
      </c>
      <c r="C173" s="98" t="s">
        <v>81</v>
      </c>
      <c r="D173" s="105">
        <v>1</v>
      </c>
      <c r="E173" s="198">
        <v>59.5</v>
      </c>
      <c r="F173" s="198">
        <f t="shared" si="25"/>
        <v>59.5</v>
      </c>
      <c r="G173" s="102" t="s">
        <v>213</v>
      </c>
      <c r="H173" s="102" t="s">
        <v>81</v>
      </c>
      <c r="I173" s="102">
        <v>1</v>
      </c>
      <c r="J173" s="102" t="s">
        <v>113</v>
      </c>
      <c r="K173" s="102">
        <v>0</v>
      </c>
    </row>
    <row r="174" spans="1:11" s="54" customFormat="1" ht="14.4">
      <c r="A174" s="195">
        <v>166</v>
      </c>
      <c r="B174" s="104"/>
      <c r="C174" s="98"/>
      <c r="D174" s="105"/>
      <c r="E174" s="198"/>
      <c r="F174" s="198"/>
      <c r="G174" s="102" t="s">
        <v>246</v>
      </c>
      <c r="H174" s="102" t="s">
        <v>81</v>
      </c>
      <c r="I174" s="102">
        <v>2</v>
      </c>
      <c r="J174" s="102">
        <v>18.75</v>
      </c>
      <c r="K174" s="102">
        <v>37.5</v>
      </c>
    </row>
    <row r="175" spans="1:11" s="54" customFormat="1" ht="14.4">
      <c r="A175" s="195">
        <v>167</v>
      </c>
      <c r="B175" s="107" t="s">
        <v>154</v>
      </c>
      <c r="C175" s="108" t="s">
        <v>141</v>
      </c>
      <c r="D175" s="109">
        <v>472</v>
      </c>
      <c r="E175" s="198">
        <v>10.625</v>
      </c>
      <c r="F175" s="198">
        <f t="shared" si="25"/>
        <v>5015</v>
      </c>
      <c r="G175" s="102"/>
      <c r="H175" s="103"/>
      <c r="I175" s="106"/>
      <c r="J175" s="99"/>
      <c r="K175" s="99"/>
    </row>
    <row r="176" spans="1:11" ht="27.6">
      <c r="A176" s="52"/>
      <c r="B176" s="27" t="s">
        <v>142</v>
      </c>
      <c r="C176" s="47"/>
      <c r="D176" s="42"/>
      <c r="E176" s="42"/>
      <c r="F176" s="42">
        <f>SUM(F168:F175)</f>
        <v>9978.32</v>
      </c>
      <c r="G176" s="93" t="s">
        <v>155</v>
      </c>
      <c r="H176" s="40"/>
      <c r="I176" s="41"/>
      <c r="J176" s="56"/>
      <c r="K176" s="63">
        <f>SUM(K168:K175)</f>
        <v>391.5</v>
      </c>
    </row>
    <row r="177" spans="1:13" ht="14.4">
      <c r="A177" s="52"/>
      <c r="B177" s="64"/>
      <c r="C177" s="65"/>
      <c r="D177" s="66"/>
      <c r="E177" s="66"/>
      <c r="F177" s="67"/>
      <c r="G177" s="68" t="s">
        <v>150</v>
      </c>
      <c r="H177" s="69"/>
      <c r="I177" s="70"/>
      <c r="J177" s="70"/>
      <c r="K177" s="71">
        <f>K176+K166+K132+K81+K66+K156</f>
        <v>187024.750604</v>
      </c>
    </row>
    <row r="178" spans="1:13" ht="14.4">
      <c r="A178" s="52"/>
      <c r="B178" s="68" t="s">
        <v>151</v>
      </c>
      <c r="C178" s="69"/>
      <c r="D178" s="72"/>
      <c r="E178" s="72"/>
      <c r="F178" s="74">
        <f>F176+F166+F132+F81+F66+F156</f>
        <v>91195.524750000011</v>
      </c>
      <c r="G178" s="75" t="s">
        <v>152</v>
      </c>
      <c r="H178" s="76">
        <v>0.03</v>
      </c>
      <c r="I178" s="70"/>
      <c r="J178" s="70"/>
      <c r="K178" s="71">
        <f>K177*H178</f>
        <v>5610.7425181199997</v>
      </c>
    </row>
    <row r="179" spans="1:13" ht="14.4">
      <c r="A179" s="61"/>
      <c r="B179" s="75"/>
      <c r="C179" s="77"/>
      <c r="D179" s="73"/>
      <c r="E179" s="73"/>
      <c r="F179" s="74"/>
      <c r="G179" s="78" t="s">
        <v>140</v>
      </c>
      <c r="H179" s="69"/>
      <c r="I179" s="70"/>
      <c r="J179" s="70"/>
      <c r="K179" s="71">
        <f>K177+K178</f>
        <v>192635.49312212001</v>
      </c>
      <c r="M179" s="145"/>
    </row>
    <row r="180" spans="1:13" ht="14.4">
      <c r="A180" s="61"/>
      <c r="B180" s="78" t="s">
        <v>139</v>
      </c>
      <c r="C180" s="79"/>
      <c r="D180" s="72"/>
      <c r="E180" s="72"/>
      <c r="F180" s="74">
        <f>F178</f>
        <v>91195.524750000011</v>
      </c>
      <c r="G180" s="78" t="s">
        <v>156</v>
      </c>
      <c r="H180" s="79"/>
      <c r="I180" s="70"/>
      <c r="J180" s="70"/>
      <c r="K180" s="71">
        <f>F180+K179</f>
        <v>283831.01787212002</v>
      </c>
      <c r="M180" s="145"/>
    </row>
    <row r="181" spans="1:13" ht="14.4">
      <c r="A181" s="61"/>
      <c r="B181" s="80"/>
      <c r="C181" s="79"/>
      <c r="D181" s="80"/>
      <c r="E181" s="80"/>
      <c r="F181" s="80"/>
      <c r="G181" s="78" t="s">
        <v>153</v>
      </c>
      <c r="H181" s="79"/>
      <c r="I181" s="70"/>
      <c r="J181" s="70"/>
      <c r="K181" s="71">
        <f>K180*0.2</f>
        <v>56766.203574424006</v>
      </c>
    </row>
    <row r="182" spans="1:13" ht="14.4">
      <c r="A182" s="61"/>
      <c r="B182" s="80"/>
      <c r="C182" s="79"/>
      <c r="D182" s="80"/>
      <c r="E182" s="80"/>
      <c r="F182" s="80"/>
      <c r="G182" s="78" t="s">
        <v>157</v>
      </c>
      <c r="H182" s="79"/>
      <c r="I182" s="70"/>
      <c r="J182" s="70"/>
      <c r="K182" s="71">
        <f>K181+K180</f>
        <v>340597.22144654405</v>
      </c>
    </row>
    <row r="184" spans="1:13">
      <c r="A184" s="86"/>
      <c r="B184" s="87"/>
      <c r="C184" s="87"/>
      <c r="D184" s="86"/>
      <c r="E184" s="86"/>
      <c r="F184" s="86"/>
      <c r="G184" s="88"/>
      <c r="H184" s="280"/>
      <c r="I184" s="280"/>
      <c r="J184" s="280"/>
      <c r="K184" s="280"/>
    </row>
    <row r="185" spans="1:13">
      <c r="A185" s="86"/>
      <c r="B185" s="87"/>
      <c r="C185" s="87"/>
      <c r="D185" s="86"/>
      <c r="E185" s="86"/>
      <c r="F185" s="86"/>
      <c r="G185" s="88"/>
      <c r="H185" s="88"/>
      <c r="I185" s="89"/>
      <c r="J185" s="89"/>
      <c r="K185" s="89"/>
    </row>
    <row r="186" spans="1:13">
      <c r="A186" s="90"/>
      <c r="B186" s="281"/>
      <c r="C186" s="281"/>
      <c r="D186" s="91"/>
      <c r="E186" s="91"/>
      <c r="F186" s="91"/>
      <c r="G186" s="280"/>
      <c r="H186" s="280"/>
      <c r="I186" s="280"/>
      <c r="J186" s="280"/>
      <c r="K186" s="92"/>
    </row>
  </sheetData>
  <protectedRanges>
    <protectedRange sqref="J17:J18" name="Range1_3_3_1_2"/>
    <protectedRange sqref="J24" name="Range1_4_1_1_1_2_1_1"/>
  </protectedRanges>
  <autoFilter ref="A7:I182"/>
  <dataConsolidate/>
  <mergeCells count="9">
    <mergeCell ref="H184:K184"/>
    <mergeCell ref="B186:C186"/>
    <mergeCell ref="G186:J186"/>
    <mergeCell ref="A4:I4"/>
    <mergeCell ref="A1:B1"/>
    <mergeCell ref="G1:I1"/>
    <mergeCell ref="A2:B2"/>
    <mergeCell ref="A3:J3"/>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2023-01-23T11:07:33Z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