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переформат полтавский шлях\"/>
    </mc:Choice>
  </mc:AlternateContent>
  <bookViews>
    <workbookView xWindow="0" yWindow="0" windowWidth="23040" windowHeight="8820"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Лист1!$A$7:$I$157</definedName>
    <definedName name="Виконується">#REF!</definedName>
  </definedNames>
  <calcPr calcId="162913"/>
</workbook>
</file>

<file path=xl/calcChain.xml><?xml version="1.0" encoding="utf-8"?>
<calcChain xmlns="http://schemas.openxmlformats.org/spreadsheetml/2006/main">
  <c r="F151" i="51" l="1"/>
  <c r="K145" i="51"/>
  <c r="F145" i="51"/>
  <c r="F73" i="51"/>
  <c r="F33" i="51"/>
  <c r="K33" i="51"/>
  <c r="K63" i="51"/>
  <c r="F63" i="51"/>
  <c r="F96" i="51"/>
  <c r="F97" i="51"/>
  <c r="F98" i="51"/>
  <c r="F92" i="51"/>
  <c r="F101" i="51"/>
  <c r="F100" i="51"/>
  <c r="F102" i="51"/>
  <c r="K98" i="51"/>
  <c r="K99" i="51"/>
  <c r="K100" i="51"/>
  <c r="K101" i="51"/>
  <c r="K102" i="51"/>
  <c r="K103" i="51"/>
  <c r="K95" i="51"/>
  <c r="K91" i="51"/>
  <c r="K92" i="51"/>
  <c r="K93" i="51"/>
  <c r="K94" i="51"/>
  <c r="F65" i="51"/>
  <c r="K54" i="51"/>
  <c r="F132" i="51" l="1"/>
  <c r="K104" i="51"/>
  <c r="F91" i="51"/>
  <c r="K90" i="51"/>
  <c r="F90" i="51"/>
  <c r="F54" i="51" l="1"/>
  <c r="F95" i="51" l="1"/>
  <c r="K97" i="51" l="1"/>
  <c r="I42" i="51" l="1"/>
  <c r="F68" i="51"/>
  <c r="F69" i="51"/>
  <c r="I72" i="51"/>
  <c r="K72" i="51" s="1"/>
  <c r="I71" i="51"/>
  <c r="K71" i="51" s="1"/>
  <c r="I70" i="51"/>
  <c r="K70" i="51" s="1"/>
  <c r="I69" i="51"/>
  <c r="K69" i="51" s="1"/>
  <c r="K67" i="51" l="1"/>
  <c r="K68" i="51"/>
  <c r="F67" i="51"/>
  <c r="F66" i="51"/>
  <c r="K129" i="51"/>
  <c r="F129" i="51"/>
  <c r="F128" i="51"/>
  <c r="K62" i="51"/>
  <c r="K61" i="51"/>
  <c r="I60" i="51"/>
  <c r="F60" i="51"/>
  <c r="K59" i="51" l="1"/>
  <c r="F50" i="51"/>
  <c r="K50" i="51"/>
  <c r="K57" i="51"/>
  <c r="K56" i="51"/>
  <c r="D56" i="51"/>
  <c r="F56" i="51" s="1"/>
  <c r="F55" i="51"/>
  <c r="F53" i="51"/>
  <c r="K51" i="51"/>
  <c r="F41" i="51"/>
  <c r="K114" i="51" l="1"/>
  <c r="K127" i="51"/>
  <c r="F127" i="51"/>
  <c r="K126" i="51"/>
  <c r="K125" i="51"/>
  <c r="K124" i="51"/>
  <c r="K123" i="51"/>
  <c r="F123" i="51"/>
  <c r="F51" i="51" l="1"/>
  <c r="I22" i="51"/>
  <c r="K22" i="51" s="1"/>
  <c r="F22" i="51"/>
  <c r="K122" i="51"/>
  <c r="K121" i="51"/>
  <c r="K120" i="51"/>
  <c r="F120" i="51"/>
  <c r="K119" i="51"/>
  <c r="I118" i="51"/>
  <c r="K118" i="51" s="1"/>
  <c r="F118" i="51"/>
  <c r="K117" i="51"/>
  <c r="K116" i="51"/>
  <c r="F116" i="51"/>
  <c r="K115" i="51"/>
  <c r="F115" i="51"/>
  <c r="I44" i="51" l="1"/>
  <c r="I108" i="51"/>
  <c r="K108" i="51" s="1"/>
  <c r="F109" i="51"/>
  <c r="D111" i="51"/>
  <c r="F58" i="51"/>
  <c r="I35" i="51"/>
  <c r="K11" i="51"/>
  <c r="I20" i="51"/>
  <c r="K20" i="51" s="1"/>
  <c r="I17" i="51"/>
  <c r="K17" i="51" s="1"/>
  <c r="I18" i="51"/>
  <c r="K18" i="51" s="1"/>
  <c r="I19" i="51"/>
  <c r="K19" i="51" s="1"/>
  <c r="I31" i="51"/>
  <c r="K31" i="51" s="1"/>
  <c r="I30" i="51"/>
  <c r="F30" i="51"/>
  <c r="I29" i="51"/>
  <c r="F29" i="51"/>
  <c r="K27" i="51"/>
  <c r="I26" i="51"/>
  <c r="K26" i="51" s="1"/>
  <c r="I25" i="51"/>
  <c r="F27" i="51"/>
  <c r="F10" i="51"/>
  <c r="F9" i="51"/>
  <c r="F11" i="51" l="1"/>
  <c r="K148" i="51"/>
  <c r="K106" i="51"/>
  <c r="K110" i="51"/>
  <c r="K111" i="51"/>
  <c r="K112" i="51"/>
  <c r="K76" i="51"/>
  <c r="K77" i="51"/>
  <c r="K78" i="51"/>
  <c r="K79" i="51"/>
  <c r="K80" i="51"/>
  <c r="K81" i="51"/>
  <c r="K82" i="51"/>
  <c r="K48" i="51"/>
  <c r="K49" i="51"/>
  <c r="K52" i="51"/>
  <c r="K40" i="51"/>
  <c r="K41" i="51"/>
  <c r="F148" i="51"/>
  <c r="F149" i="51"/>
  <c r="F150" i="51"/>
  <c r="F140" i="51"/>
  <c r="F141" i="51"/>
  <c r="F142" i="51"/>
  <c r="F143" i="51"/>
  <c r="F133" i="51"/>
  <c r="F134" i="51"/>
  <c r="F86" i="51"/>
  <c r="F87" i="51"/>
  <c r="F24" i="51"/>
  <c r="F25" i="51"/>
  <c r="F15" i="51"/>
  <c r="F16" i="51"/>
  <c r="F17" i="51"/>
  <c r="F18" i="51"/>
  <c r="F20" i="51"/>
  <c r="F52" i="51"/>
  <c r="F44" i="51"/>
  <c r="F46" i="51"/>
  <c r="F48" i="51"/>
  <c r="F35" i="51"/>
  <c r="K87" i="51" l="1"/>
  <c r="I37" i="51"/>
  <c r="K37" i="51" s="1"/>
  <c r="K73" i="51" s="1"/>
  <c r="F131" i="51" l="1"/>
  <c r="K107" i="51"/>
  <c r="K96" i="51"/>
  <c r="K130" i="51" l="1"/>
  <c r="I43" i="51" l="1"/>
  <c r="K43" i="51" s="1"/>
  <c r="F43" i="51"/>
  <c r="F40" i="51"/>
  <c r="K35" i="51"/>
  <c r="F23" i="51"/>
  <c r="F14" i="51"/>
  <c r="F75" i="51" l="1"/>
  <c r="F80" i="51"/>
  <c r="F83" i="51"/>
  <c r="F85" i="51"/>
  <c r="F105" i="51"/>
  <c r="F107" i="51"/>
  <c r="F135" i="51" s="1"/>
  <c r="F153" i="51" s="1"/>
  <c r="F111" i="51"/>
  <c r="F138" i="51"/>
  <c r="F147" i="51"/>
  <c r="F36" i="51"/>
  <c r="F42" i="51"/>
  <c r="K109" i="51"/>
  <c r="K135" i="51" s="1"/>
  <c r="K152" i="51" s="1"/>
  <c r="K153" i="51" s="1"/>
  <c r="K154" i="51" s="1"/>
  <c r="I144" i="51" l="1"/>
  <c r="I143" i="51"/>
  <c r="I142" i="51"/>
  <c r="I47" i="51"/>
  <c r="K47" i="51" s="1"/>
  <c r="K42" i="51" l="1"/>
  <c r="K44" i="51" l="1"/>
  <c r="F155" i="51" l="1"/>
  <c r="K155" i="51" s="1"/>
  <c r="I45" i="51"/>
  <c r="K45" i="51" s="1"/>
  <c r="I46" i="51"/>
  <c r="K46" i="51" s="1"/>
  <c r="I39" i="51" l="1"/>
  <c r="K39" i="51" s="1"/>
  <c r="I38" i="51"/>
  <c r="K38" i="51" s="1"/>
  <c r="I36" i="51"/>
  <c r="I83" i="51"/>
  <c r="K83" i="51" s="1"/>
  <c r="I85" i="51" l="1"/>
  <c r="I105" i="51"/>
  <c r="I113" i="51"/>
  <c r="K113" i="51" s="1"/>
  <c r="K36" i="51" l="1"/>
  <c r="K75" i="51" l="1"/>
  <c r="K151" i="51" l="1"/>
  <c r="K105" i="51" l="1"/>
  <c r="K144" i="51" l="1"/>
  <c r="K143" i="51"/>
  <c r="K142" i="51"/>
  <c r="K141" i="51"/>
  <c r="K156" i="51" l="1"/>
  <c r="K157" i="51" s="1"/>
</calcChain>
</file>

<file path=xl/sharedStrings.xml><?xml version="1.0" encoding="utf-8"?>
<sst xmlns="http://schemas.openxmlformats.org/spreadsheetml/2006/main" count="515" uniqueCount="307">
  <si>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</si>
  <si>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</si>
  <si>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</si>
  <si>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</si>
  <si>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</si>
  <si>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</si>
  <si>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</si>
  <si>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</si>
  <si>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</si>
  <si>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</si>
  <si>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</si>
  <si>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</si>
  <si>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</si>
  <si>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</si>
  <si>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</si>
  <si>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</si>
  <si>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</si>
  <si>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</si>
  <si>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</si>
  <si>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</si>
  <si>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</si>
  <si>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</si>
  <si>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</si>
  <si>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</si>
  <si>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</si>
  <si>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</si>
  <si>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</si>
  <si>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</si>
  <si>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</si>
  <si>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</si>
  <si>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</si>
  <si>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</si>
  <si>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</si>
  <si>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</si>
  <si>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</si>
  <si>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</si>
  <si>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</si>
  <si>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</si>
  <si>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</si>
  <si>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</si>
  <si>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</si>
  <si>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</si>
  <si>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</si>
  <si>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</si>
  <si>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</si>
  <si>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</si>
  <si>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</si>
  <si>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</si>
  <si>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</si>
  <si>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</si>
  <si>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</si>
  <si>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</si>
  <si>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</si>
  <si>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</si>
  <si>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</si>
  <si>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</si>
  <si>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</si>
  <si>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</si>
  <si>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</si>
  <si>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</si>
  <si>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</si>
  <si>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</si>
  <si>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</si>
  <si>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</si>
  <si>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</si>
  <si>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</si>
  <si>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</si>
  <si>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</si>
  <si>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</si>
  <si>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</si>
  <si>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</si>
  <si>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</si>
  <si>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</si>
  <si>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</si>
  <si>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</si>
  <si>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</si>
  <si>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</si>
  <si>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</si>
  <si>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</si>
  <si>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</si>
  <si>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</si>
  <si>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</si>
  <si>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</si>
  <si>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</si>
  <si>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</si>
  <si>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</si>
  <si>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</si>
  <si>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</si>
  <si>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</si>
  <si>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</si>
  <si>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</si>
  <si>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</si>
  <si>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</si>
  <si>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</si>
  <si>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</si>
  <si>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</si>
  <si>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Дюбель ударный 6x40 мм 100 шт. с ударным шурупом нейлон Expert Fix</t>
  </si>
  <si>
    <t>Прокладання гофротруби з протяжкою кабеля</t>
  </si>
  <si>
    <t>Монтаж розподільчих коробок</t>
  </si>
  <si>
    <t>Монтаж розеток з підрозетником</t>
  </si>
  <si>
    <t>Прокладання кабеля більше 4 мм2</t>
  </si>
  <si>
    <t>Рамка двомісна Schneider Electric Asfora горизонтальна білий</t>
  </si>
  <si>
    <t>компл.</t>
  </si>
  <si>
    <t>Проектні роботи (електрика)</t>
  </si>
  <si>
    <t>Роботи по заміру опору ізоляції електропроводки з наданням технічного звіту</t>
  </si>
  <si>
    <t>поставка замовника</t>
  </si>
  <si>
    <t>Монтаж вимикачів з підрозетником</t>
  </si>
  <si>
    <t>Монтаж вогнегасника</t>
  </si>
  <si>
    <t>поставка Замовника</t>
  </si>
  <si>
    <t>Вогнегасник ВП5 (матеріал замовника)</t>
  </si>
  <si>
    <t>Монтаж коммутаційної шафи 19</t>
  </si>
  <si>
    <t>Монтаж фільтра мережового 19</t>
  </si>
  <si>
    <t>Прокладання кабелю вітой пари UTP</t>
  </si>
  <si>
    <t xml:space="preserve">Обжим UTP кабелю </t>
  </si>
  <si>
    <t>Монтаж інформаційної розетки</t>
  </si>
  <si>
    <t>Конектор RJ-45</t>
  </si>
  <si>
    <t>19" Patch Panel</t>
  </si>
  <si>
    <t>СКС Шафа 19" 600*600</t>
  </si>
  <si>
    <t>Блок 19" на 9 роз.</t>
  </si>
  <si>
    <t>Виніс та навантаження сміття</t>
  </si>
  <si>
    <t>маш</t>
  </si>
  <si>
    <t>т</t>
  </si>
  <si>
    <t>Кабель комп'ютерный монолит Одескабель FTP КПВЭ-ВП cat.5E 4x2х0,51 мідь</t>
  </si>
  <si>
    <t>Розетка комп’ютерна подвійна Schneider Electric Asfora RJ45+RJ45 білий</t>
  </si>
  <si>
    <t xml:space="preserve">Дюбель для гіпсокартону MOLLY 5x65 мм 4 шт. Expert Fix </t>
  </si>
  <si>
    <t>Кронштейн під ТВ</t>
  </si>
  <si>
    <t>Штробління підлоги з заробленням</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</si>
  <si>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</si>
  <si>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</si>
  <si>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</si>
  <si>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</si>
  <si>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</si>
  <si>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</si>
  <si>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</si>
  <si>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</si>
  <si>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Кабель силовий моноліт ЗЗЦМ ВВГнгд 3х1,5 мідь</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</si>
  <si>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</si>
  <si>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</si>
  <si>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</si>
  <si>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</si>
  <si>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</si>
  <si>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</si>
  <si>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</si>
  <si>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</si>
  <si>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Фарба інтер'єрна акрилова  RAL 3020</t>
  </si>
  <si>
    <t>Мішок господарський 55х83 (40 г)</t>
  </si>
  <si>
    <t xml:space="preserve"> СТ 17/10 Глибокопроникаюча грунтовка</t>
  </si>
  <si>
    <t xml:space="preserve"> СТ 17/10 Глибокопроникаюча грунтовка </t>
  </si>
  <si>
    <t>Коробка установча Контакт блочна 109 поліпропілен</t>
  </si>
  <si>
    <t>Коробка розподільча E.NEXT 100x100x45 IP20 s027026</t>
  </si>
  <si>
    <t>Прокладання кабеля для колонок</t>
  </si>
  <si>
    <t>Монтаж та підлючення акустичної колонки</t>
  </si>
  <si>
    <t>колонка акустична</t>
  </si>
  <si>
    <t>Монтаж та підлючення підсилювача</t>
  </si>
  <si>
    <t>підсилювач</t>
  </si>
  <si>
    <t xml:space="preserve">Фарбування стін (за 2 рази + грунт) ral 3020 </t>
  </si>
  <si>
    <t xml:space="preserve">Монтаж серцевини замка двері </t>
  </si>
  <si>
    <t>Сейф</t>
  </si>
  <si>
    <t>Анкер розпірний з болтом 10х80 EU 10x80 мм</t>
  </si>
  <si>
    <t xml:space="preserve">Монтаж ПВХ плінтуса на саморізи </t>
  </si>
  <si>
    <t>мп</t>
  </si>
  <si>
    <t>Саморіз по металу 3.5x25 мм 100 шт Expert Fix</t>
  </si>
  <si>
    <t>м2</t>
  </si>
  <si>
    <t xml:space="preserve">Фуга Ceresit CE 40 aguastatic </t>
  </si>
  <si>
    <t>Плінтус ПВХ TIS 18х56х2500 мм</t>
  </si>
  <si>
    <t>Монтаж ТВ кронштейна та  монтаж ТВ</t>
  </si>
  <si>
    <t>Ізострічка EMT 0,13x15 мм 10 м чорна ПВХ 12-0403 BK</t>
  </si>
  <si>
    <t>Стяжка для кабелю нейлоновий 3.6x370 (100 шт./уп.) білий</t>
  </si>
  <si>
    <t>Розетка із заземленням Schneider Electric Asfora 16 А 250 В без шторок білий</t>
  </si>
  <si>
    <t xml:space="preserve">Автоматичний вимикач </t>
  </si>
  <si>
    <t>Вимикач одноклавішний Schneider Electric Asfora самозажиммаючий 10 А 220В IP20 білий EPH0300121</t>
  </si>
  <si>
    <t>Труба гофрированная с протяжкой UP! (Underprice) ПВХ 20 мм / 50 м</t>
  </si>
  <si>
    <t>Кабель силовой монолит ЗЗЦМ ВВГнгд 3х2,5 медь</t>
  </si>
  <si>
    <t>Фарбування дверей в комплекті</t>
  </si>
  <si>
    <t xml:space="preserve">Монтаж розеток накладних  </t>
  </si>
  <si>
    <t>Демонтаж керамічної плитки</t>
  </si>
  <si>
    <t>Загально будівельні роботи</t>
  </si>
  <si>
    <t>Вимикач двоклавішний Schneider Electric Asfora самозажиммаючий 10 А 220В IP20 білий EPH0300122</t>
  </si>
  <si>
    <t>Перемикач SFT-340 4P 380v/40А 1-0-2 HAGER</t>
  </si>
  <si>
    <t>монтаж та підключення ДБЖ</t>
  </si>
  <si>
    <t>ДБЖ</t>
  </si>
  <si>
    <t>Кабель акустичний Одескабель Loudspeaker Cable Hi-Fi, 2х1,5 кв.мм</t>
  </si>
  <si>
    <t>Клей для плитки Ceresit СМ11</t>
  </si>
  <si>
    <t>серцевина замка</t>
  </si>
  <si>
    <t>Колодка клемна E.NEXT e.lc.pro.pl.3 з натискним важелем 5 шт. сірий</t>
  </si>
  <si>
    <t>Щиток пластиковий Luxray ЩРН-П-6 на 6 модулів зовнішній 731-2000-006</t>
  </si>
  <si>
    <t>Монтаж круглого топ 10 столу 1000мм</t>
  </si>
  <si>
    <t xml:space="preserve">Монтаж  подвійного столу для телефонів 1250мм </t>
  </si>
  <si>
    <t xml:space="preserve">Монатаж куточка споживача </t>
  </si>
  <si>
    <t>Монтаж шафи 600</t>
  </si>
  <si>
    <t xml:space="preserve">Монтаж столу 500*1000 </t>
  </si>
  <si>
    <t>закріплення касового ящика</t>
  </si>
  <si>
    <t>Демонтажні роботи</t>
  </si>
  <si>
    <t>ВСЬОГО  ВАРТІСТЬ Демонтажні роботиТ, грн.( без ПДВ):</t>
  </si>
  <si>
    <t>ВСЬОГО  ВАРТІСТЬ МАТЕРІАЛІВ ПО Демонтажним роботам, грн.( без ПДВ):</t>
  </si>
  <si>
    <t>ВСЬОГО  ВАРТІСТЬ Меблі та обладнанняТ, грн.( без ПДВ):</t>
  </si>
  <si>
    <t>ВСЬОГО  ВАРТІСТЬ МАТЕРІАЛІВ ПО Меблі та обладнання, грн.( без ПДВ):</t>
  </si>
  <si>
    <t>Шпаклювання стін і перегородок  (1-но разова шпаклівка  грунтовка і шліфування)</t>
  </si>
  <si>
    <t>Монтаж профілю під лед стрічку</t>
  </si>
  <si>
    <t xml:space="preserve">Профіль алюмінієвий Светкомплект кутовий анодований ЛПУ 17x17 мм 200 см  </t>
  </si>
  <si>
    <t>Монтаж лед стрічки</t>
  </si>
  <si>
    <t>Стрічка світлодіодна IEK LSR-3528W120 9.6 Вт IP20 12 В холодний (5м.п.)</t>
  </si>
  <si>
    <t>шт.</t>
  </si>
  <si>
    <t>Коннектор IEK IP20 LSCON8-MONO-213-03 3 шт./уп. 8 мм (15см-разъем)</t>
  </si>
  <si>
    <t>Прокладання кабеля до 4 мм2</t>
  </si>
  <si>
    <t>Кабель ШВВП 2*1</t>
  </si>
  <si>
    <t xml:space="preserve"> Вилка електрична кутова Makel із заземленням 250В 16А ABS</t>
  </si>
  <si>
    <t xml:space="preserve">Монтаж транформаторів </t>
  </si>
  <si>
    <t>Перетворювач напруги Светкомплект 12 В 25 Вт IP20 S-25-12</t>
  </si>
  <si>
    <t xml:space="preserve">Вимикач для бра 129 250В білий </t>
  </si>
  <si>
    <t>Монтажна двостороння стрічка 3M VHB надміцна сіра 9 мм х 2 м товщина 1,1 мм</t>
  </si>
  <si>
    <t>заглушка меблева DC бук</t>
  </si>
  <si>
    <t>Прорізанн отворів в панелях для аксесуарів</t>
  </si>
  <si>
    <t>Обєми робіт та матеріалів носять рекомендаційний характер та можуть коррегуватися Виконавцем на підставі наданих креслень та ТЗ</t>
  </si>
  <si>
    <t>Матеріали вказані в дефектному акті можуть бути замінені Виконавцем на аналогічні за якістю та технічними характеристиками.</t>
  </si>
  <si>
    <t>за попереднім погодженням з Замовником</t>
  </si>
  <si>
    <t>Доставка меблів (Бориспільский р-н с. Мартусівка Моїсеєва 72)</t>
  </si>
  <si>
    <t>Монтаж шафи металевої 1000*500*2000 з перенесенням</t>
  </si>
  <si>
    <t>Укладання плитки с прирізкою (підготвка, грунтування, укладання,затирання швів)</t>
  </si>
  <si>
    <t>Післябудівельне прибирання,враховуючи мийку скляних вітрин (вартість моючих входить в вартість)</t>
  </si>
  <si>
    <t>Монтаж шинопроводу</t>
  </si>
  <si>
    <t>Шинопровід 1-фазний LightMaster CAB2000 100 см білий</t>
  </si>
  <si>
    <t>Шинопровід 1-фазний LightMaster CAB2000 200 см білий</t>
  </si>
  <si>
    <t xml:space="preserve">Зєднувач лінійний, </t>
  </si>
  <si>
    <t>Тросовий підвіс для шинопроводу LD 2002 150 см</t>
  </si>
  <si>
    <t>копм</t>
  </si>
  <si>
    <t>LED світильник LightMaster LLT201, потужність 30Вт,  4000K</t>
  </si>
  <si>
    <t>м/п</t>
  </si>
  <si>
    <t>Заміна плит стелі Армстронг</t>
  </si>
  <si>
    <t>Вирівнювання стелі типу Армстронг</t>
  </si>
  <si>
    <t>Стержень закрепляющий L=500, 4 мм INDUSTRY</t>
  </si>
  <si>
    <t>Встановлення дотягувача</t>
  </si>
  <si>
    <t>Доводчик дверний Geze TS 1500 80 кг</t>
  </si>
  <si>
    <t>Фарба інтер'єрна акрилова  RAL 9010</t>
  </si>
  <si>
    <t>Фарбування стін (за 2 рази + грунт) ral 9010</t>
  </si>
  <si>
    <t xml:space="preserve">Встановлення розсувної рещітки </t>
  </si>
  <si>
    <t>Встановлення глухої рещітки</t>
  </si>
  <si>
    <t>Фарбування мелалевих поверхонь (рещітки)</t>
  </si>
  <si>
    <t>Емаль Delfi ПФ-115 біла глянець 0,9 кг</t>
  </si>
  <si>
    <t>Розчинник Уайт-спірит Хімреактив 0,94 л</t>
  </si>
  <si>
    <t xml:space="preserve">Заміна фурнітури </t>
  </si>
  <si>
    <t>ручка</t>
  </si>
  <si>
    <t xml:space="preserve">Встноалвення бойлера з підключенням </t>
  </si>
  <si>
    <t>Шланг Valtec для воды 1/2 "80 см г / г VALTEC Сталь (точеный стальной ниппель)</t>
  </si>
  <si>
    <t>демонтаж освітлювальний приборів</t>
  </si>
  <si>
    <t>Встановлення теплової завіси з підключенням</t>
  </si>
  <si>
    <t>Підвіс тросовий LightMaster 2 шт./уп. 150 см сталь D2002</t>
  </si>
  <si>
    <t>Затискач для троса подвійний 2 мм</t>
  </si>
  <si>
    <t>км</t>
  </si>
  <si>
    <t>Вивіз сміття (машина до 2 т)</t>
  </si>
  <si>
    <t>Монтаж трекових світильників</t>
  </si>
  <si>
    <t xml:space="preserve">Монтаж світильників з ПРА </t>
  </si>
  <si>
    <t>світильник Сezar (поставка замовника)</t>
  </si>
  <si>
    <t>Монтаж світильників Армстронг</t>
  </si>
  <si>
    <t>Світильник адміністративний LED Jazzway PPL 595/U Opal 40 Вт IP40 білий</t>
  </si>
  <si>
    <t>Перекомутація ЩР</t>
  </si>
  <si>
    <t>Фасад</t>
  </si>
  <si>
    <t xml:space="preserve">Демонтаж плитки з ганку </t>
  </si>
  <si>
    <t>Заміна антиковзуючих планок</t>
  </si>
  <si>
    <t>планки б/в</t>
  </si>
  <si>
    <t>саморіз</t>
  </si>
  <si>
    <t>Плитка  30*30</t>
  </si>
  <si>
    <t>Клей для плитки Ceresit СМ12</t>
  </si>
  <si>
    <t xml:space="preserve">Монтаж великого столу для тех зони </t>
  </si>
  <si>
    <t xml:space="preserve">Монтаж модуля настінного 1200мм </t>
  </si>
  <si>
    <t xml:space="preserve">Монтаж модуля настінного 600мм </t>
  </si>
  <si>
    <t>Фарба інтер'єрна акрилова  RAL9010</t>
  </si>
  <si>
    <t>Монтаж та підключення вивіски 3000х1000</t>
  </si>
  <si>
    <t xml:space="preserve">Світло-звуко-сигнальний індикатор AD22R червоний </t>
  </si>
  <si>
    <t>Монтаж світо-звуко-сигнального індикатора</t>
  </si>
  <si>
    <t>Вилка штепсельна 16А</t>
  </si>
  <si>
    <t>м</t>
  </si>
  <si>
    <t>Вивіска 3000х1000</t>
  </si>
  <si>
    <t>Ballu BHC-L10-S06</t>
  </si>
  <si>
    <t>бойлер 10л (поставка замовника)</t>
  </si>
  <si>
    <t>рещітка розсувна 2,25х2,1м (поставка замовника)</t>
  </si>
  <si>
    <t>рещітка глуха 2,25х1,25м(поставка замовника)</t>
  </si>
  <si>
    <t>пог.м.</t>
  </si>
  <si>
    <t>Виготовлення напрямних рейок для розсувної решітки (зварювальні роботи)</t>
  </si>
  <si>
    <t>Блок питания перфорированный трансформатор адаптер 12В 60Вт 12V 5A 110v/220v Stone Pro 60W металл</t>
  </si>
  <si>
    <t>Підключення кабелю електроживлення від виведення (з-під підлоги) до столу відкритої викладки через колодку на 6 гнізд</t>
  </si>
  <si>
    <t>Колодка із заземленням 6 гн.</t>
  </si>
  <si>
    <t>Вилка електрична кутова</t>
  </si>
  <si>
    <t>Влаштування виводу з-під підлоги</t>
  </si>
  <si>
    <t>Виконання подовжувачів для дворівневих столів коло стіни</t>
  </si>
  <si>
    <t>кабель ПВС3х1,5, білий</t>
  </si>
  <si>
    <t>Дюбель 6х40 мм поліпропілен 100 шт Expert Fix</t>
  </si>
  <si>
    <t>упак.</t>
  </si>
  <si>
    <t>Встановлення обігрівача настінного, UDEN 600х660</t>
  </si>
  <si>
    <t>Обігрівач настінного, UDEN 600х660</t>
  </si>
  <si>
    <t>Плита підвісної стелі AMF Ecomin Filigran board KCS 600х600х13 мм</t>
  </si>
  <si>
    <t>матеріал ( в акті розписати)</t>
  </si>
  <si>
    <t>компл</t>
  </si>
  <si>
    <t>Вимикач одноклавішний одноклавішний UP! (Underprice) без підсвітки білий 2201 WHITE</t>
  </si>
  <si>
    <t>кабель ПВС 3х2,5</t>
  </si>
  <si>
    <t>кабель ПВС 2х1,5</t>
  </si>
  <si>
    <t>Канал кабельний Expert 25x25 мм 2 м білий</t>
  </si>
  <si>
    <t>Клема швидкого монтажу WAGO 221-413 на 3 провідники з важелями 3 шт. прозорий 22-2613У-W</t>
  </si>
  <si>
    <t>Прокладання кабель-каналу</t>
  </si>
  <si>
    <t>Монтаж перемикача</t>
  </si>
  <si>
    <t>ТО кондиціонера</t>
  </si>
  <si>
    <t>фреон</t>
  </si>
  <si>
    <t>Дефектний акт</t>
  </si>
  <si>
    <r>
      <t>Меблі та обладнання (</t>
    </r>
    <r>
      <rPr>
        <b/>
        <sz val="11"/>
        <rFont val="Times New Roman"/>
        <family val="1"/>
        <charset val="204"/>
      </rPr>
      <t>з розвантаженням та занесенням)</t>
    </r>
  </si>
  <si>
    <t>Найменування будови та її адреса : Відкриття нової ТТ  за адресою: м.Харків, вул.Полтавський шлях 148/2</t>
  </si>
  <si>
    <t>Монтаж вимикачів накладних</t>
  </si>
  <si>
    <t>Плитка Cersanit Royalwood braun(підібрати)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</si>
</sst>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58">
    <font>
      <sz val="10"/>
      <name val="Arial"/>
      <charset val="134"/>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u/>
      <sz val="10"/>
      <color theme="10"/>
      <name val="Arial"/>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color theme="1"/>
      <name val="Calibri"/>
      <family val="2"/>
      <charset val="204"/>
      <scheme val="minor"/>
    </font>
    <font>
      <sz val="10"/>
      <name val="Arial Cyr"/>
      <family val="2"/>
      <charset val="204"/>
    </font>
    <font>
      <sz val="12"/>
      <color theme="1"/>
      <name val="Times New Roman"/>
      <family val="1"/>
      <charset val="204"/>
    </font>
    <font>
      <sz val="12"/>
      <color theme="1"/>
      <name val="Calibri"/>
      <family val="2"/>
      <charset val="204"/>
      <scheme val="minor"/>
    </font>
    <font>
      <b/>
      <sz val="11"/>
      <color theme="1"/>
      <name val="Arial"/>
      <family val="2"/>
      <charset val="204"/>
    </font>
    <font>
      <sz val="10"/>
      <color theme="1"/>
      <name val="Arial"/>
      <family val="2"/>
    </font>
    <font>
      <u/>
      <sz val="10"/>
      <color theme="1"/>
      <name val="Arial"/>
      <family val="2"/>
      <charset val="204"/>
    </font>
    <font>
      <sz val="10"/>
      <color theme="1"/>
      <name val="Arial"/>
      <family val="2"/>
      <charset val="204"/>
    </font>
    <font>
      <b/>
      <u/>
      <sz val="12"/>
      <color theme="1"/>
      <name val="Calibri"/>
      <family val="2"/>
      <charset val="204"/>
      <scheme val="minor"/>
    </font>
    <font>
      <sz val="10"/>
      <name val="Calibri"/>
      <family val="2"/>
      <charset val="204"/>
      <scheme val="minor"/>
    </font>
    <font>
      <sz val="11"/>
      <name val="Times New Roman"/>
      <family val="1"/>
      <charset val="204"/>
    </font>
    <font>
      <b/>
      <sz val="11"/>
      <name val="Times New Roman"/>
      <family val="1"/>
      <charset val="204"/>
    </font>
    <font>
      <sz val="11"/>
      <color indexed="8"/>
      <name val="Times New Roman"/>
      <family val="1"/>
      <charset val="204"/>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s>
  <cellStyleXfs count="61">
    <xf numFmtId="0" fontId="0" fillId="0" borderId="0"/>
    <xf numFmtId="0" fontId="18" fillId="0" borderId="0"/>
    <xf numFmtId="0" fontId="16" fillId="0" borderId="0">
      <alignment horizontal="center" vertical="center"/>
    </xf>
    <xf numFmtId="164" fontId="1" fillId="0" borderId="0" applyFont="0" applyFill="0" applyBorder="0" applyAlignment="0" applyProtection="0"/>
    <xf numFmtId="0" fontId="3" fillId="0" borderId="0"/>
    <xf numFmtId="0" fontId="27" fillId="0" borderId="0">
      <alignment horizontal="left" vertical="top"/>
    </xf>
    <xf numFmtId="0" fontId="15" fillId="0" borderId="0" applyNumberFormat="0" applyFill="0" applyBorder="0" applyAlignment="0" applyProtection="0"/>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2"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3" fillId="0" borderId="0"/>
    <xf numFmtId="0" fontId="26" fillId="0" borderId="0">
      <alignment horizontal="left" vertical="top"/>
    </xf>
    <xf numFmtId="0" fontId="21" fillId="0" borderId="0">
      <alignment horizontal="center" vertical="top"/>
    </xf>
    <xf numFmtId="0" fontId="31" fillId="0" borderId="0"/>
    <xf numFmtId="0" fontId="3"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1"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3"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1" fillId="0" borderId="0" applyFont="0" applyFill="0" applyBorder="0" applyAlignment="0" applyProtection="0"/>
    <xf numFmtId="0" fontId="43" fillId="0" borderId="0">
      <protection locked="0"/>
    </xf>
    <xf numFmtId="0" fontId="43" fillId="0" borderId="0"/>
    <xf numFmtId="0" fontId="46" fillId="0" borderId="0"/>
  </cellStyleXfs>
  <cellXfs count="230">
    <xf numFmtId="0" fontId="0" fillId="0" borderId="0" xfId="0"/>
    <xf numFmtId="0" fontId="3" fillId="0" borderId="0" xfId="4" applyFont="1" applyFill="1" applyBorder="1"/>
    <xf numFmtId="0" fontId="4" fillId="0" borderId="0" xfId="49" applyFont="1" applyFill="1" applyBorder="1" applyAlignment="1">
      <alignment horizontal="left" vertical="top"/>
    </xf>
    <xf numFmtId="0" fontId="5" fillId="0" borderId="0" xfId="4" applyFont="1" applyFill="1" applyBorder="1" applyAlignment="1">
      <alignment vertical="center" wrapText="1"/>
    </xf>
    <xf numFmtId="0" fontId="7" fillId="0" borderId="5" xfId="4" applyFont="1" applyFill="1" applyBorder="1" applyAlignment="1">
      <alignment horizontal="left" vertical="top"/>
    </xf>
    <xf numFmtId="0" fontId="3" fillId="0" borderId="5" xfId="4" applyFont="1" applyFill="1" applyBorder="1" applyAlignment="1">
      <alignment horizontal="left" vertical="center"/>
    </xf>
    <xf numFmtId="0" fontId="3" fillId="0" borderId="0" xfId="4" applyFont="1" applyFill="1" applyBorder="1" applyAlignment="1">
      <alignment horizontal="left" vertical="center"/>
    </xf>
    <xf numFmtId="0" fontId="3" fillId="0" borderId="5" xfId="4" applyFont="1" applyFill="1" applyBorder="1"/>
    <xf numFmtId="0" fontId="3" fillId="0" borderId="10" xfId="4" applyFont="1" applyFill="1" applyBorder="1" applyAlignment="1">
      <alignment horizontal="left" vertical="center"/>
    </xf>
    <xf numFmtId="0" fontId="3" fillId="0" borderId="10" xfId="4" applyFont="1" applyFill="1" applyBorder="1"/>
    <xf numFmtId="0" fontId="8" fillId="0" borderId="0" xfId="10" applyFont="1"/>
    <xf numFmtId="0" fontId="10" fillId="0" borderId="0" xfId="10" applyFont="1"/>
    <xf numFmtId="0" fontId="4" fillId="0" borderId="0" xfId="49" applyFont="1" applyFill="1" applyAlignment="1">
      <alignment horizontal="center" vertical="top" wrapText="1"/>
    </xf>
    <xf numFmtId="0" fontId="10" fillId="0" borderId="0" xfId="10" applyFont="1" applyAlignment="1">
      <alignment horizontal="center" vertical="top" wrapText="1"/>
    </xf>
    <xf numFmtId="0" fontId="10" fillId="0" borderId="0" xfId="10" applyFont="1" applyAlignment="1">
      <alignment wrapText="1"/>
    </xf>
    <xf numFmtId="0" fontId="8" fillId="0" borderId="1" xfId="10" applyFont="1" applyBorder="1"/>
    <xf numFmtId="0" fontId="5" fillId="0" borderId="1" xfId="10" applyFont="1" applyBorder="1" applyAlignment="1">
      <alignment horizontal="center" vertical="center"/>
    </xf>
    <xf numFmtId="0" fontId="10" fillId="0" borderId="13" xfId="10" applyFont="1" applyBorder="1"/>
    <xf numFmtId="0" fontId="10" fillId="0" borderId="0" xfId="10" applyFont="1" applyBorder="1"/>
    <xf numFmtId="0" fontId="10" fillId="0" borderId="0" xfId="10" applyFont="1" applyBorder="1" applyAlignment="1">
      <alignment horizontal="left" wrapText="1"/>
    </xf>
    <xf numFmtId="0" fontId="10" fillId="0" borderId="0" xfId="10" applyFont="1" applyBorder="1" applyAlignment="1">
      <alignment horizontal="left"/>
    </xf>
    <xf numFmtId="0" fontId="8" fillId="0" borderId="0" xfId="10" applyFont="1" applyBorder="1"/>
    <xf numFmtId="0" fontId="42" fillId="4" borderId="1" xfId="49" applyFont="1" applyFill="1" applyBorder="1" applyAlignment="1">
      <alignment horizontal="left" wrapText="1"/>
    </xf>
    <xf numFmtId="4" fontId="42" fillId="4" borderId="1" xfId="49" applyNumberFormat="1" applyFont="1" applyFill="1" applyBorder="1" applyAlignment="1">
      <alignment horizontal="left" wrapText="1"/>
    </xf>
    <xf numFmtId="4" fontId="42" fillId="4" borderId="1" xfId="49" applyNumberFormat="1" applyFont="1" applyFill="1" applyBorder="1" applyAlignment="1">
      <alignment horizontal="left"/>
    </xf>
    <xf numFmtId="0" fontId="42" fillId="4" borderId="1" xfId="49" applyFont="1" applyFill="1" applyBorder="1" applyAlignment="1">
      <alignment horizontal="center" vertical="center" wrapText="1"/>
    </xf>
    <xf numFmtId="4" fontId="42" fillId="4" borderId="1" xfId="49" applyNumberFormat="1" applyFont="1" applyFill="1" applyBorder="1" applyAlignment="1">
      <alignment horizontal="center" vertical="center" wrapText="1"/>
    </xf>
    <xf numFmtId="4" fontId="42" fillId="4" borderId="1" xfId="49" applyNumberFormat="1" applyFont="1" applyFill="1" applyBorder="1" applyAlignment="1">
      <alignment horizontal="center" vertical="center"/>
    </xf>
    <xf numFmtId="49" fontId="42" fillId="4" borderId="1" xfId="49" applyNumberFormat="1" applyFont="1" applyFill="1" applyBorder="1" applyAlignment="1" applyProtection="1">
      <alignment horizontal="left" wrapText="1"/>
      <protection locked="0"/>
    </xf>
    <xf numFmtId="49" fontId="42" fillId="4" borderId="1" xfId="49" applyNumberFormat="1" applyFont="1" applyFill="1" applyBorder="1" applyAlignment="1" applyProtection="1">
      <alignment horizontal="center" vertical="center" wrapText="1"/>
      <protection locked="0"/>
    </xf>
    <xf numFmtId="0" fontId="47" fillId="4" borderId="0" xfId="49" applyFont="1" applyFill="1" applyBorder="1" applyAlignment="1">
      <alignment horizontal="left" wrapText="1"/>
    </xf>
    <xf numFmtId="0" fontId="44" fillId="9" borderId="1" xfId="20" applyFont="1" applyFill="1" applyBorder="1" applyAlignment="1" applyProtection="1">
      <alignment horizontal="left" wrapText="1"/>
    </xf>
    <xf numFmtId="0" fontId="44" fillId="9" borderId="1" xfId="29" applyFont="1" applyFill="1" applyBorder="1" applyAlignment="1" applyProtection="1">
      <alignment horizontal="center" vertical="center" wrapText="1"/>
    </xf>
    <xf numFmtId="4" fontId="44" fillId="9" borderId="1" xfId="49" applyNumberFormat="1" applyFont="1" applyFill="1" applyBorder="1" applyAlignment="1">
      <alignment horizontal="center" vertical="center" wrapText="1"/>
    </xf>
    <xf numFmtId="0" fontId="44" fillId="9" borderId="1" xfId="20" applyFont="1" applyFill="1" applyBorder="1" applyAlignment="1" applyProtection="1">
      <alignment horizontal="left" vertical="center" wrapText="1"/>
    </xf>
    <xf numFmtId="49" fontId="44" fillId="9" borderId="1" xfId="49" applyNumberFormat="1" applyFont="1" applyFill="1" applyBorder="1" applyAlignment="1" applyProtection="1">
      <alignment horizontal="center" vertical="center" wrapText="1"/>
      <protection locked="0"/>
    </xf>
    <xf numFmtId="4" fontId="44" fillId="9" borderId="1" xfId="49" applyNumberFormat="1" applyFont="1" applyFill="1" applyBorder="1" applyAlignment="1">
      <alignment horizontal="center" vertical="center"/>
    </xf>
    <xf numFmtId="0" fontId="44" fillId="9" borderId="1" xfId="49" applyFont="1" applyFill="1" applyBorder="1" applyAlignment="1">
      <alignment horizontal="left" wrapText="1"/>
    </xf>
    <xf numFmtId="0" fontId="50" fillId="0" borderId="0" xfId="49" applyFont="1" applyAlignment="1">
      <alignment horizontal="left" vertical="top"/>
    </xf>
    <xf numFmtId="0" fontId="50" fillId="0" borderId="0" xfId="49" applyFont="1" applyAlignment="1">
      <alignment horizontal="center" vertical="top"/>
    </xf>
    <xf numFmtId="0" fontId="50" fillId="0" borderId="0" xfId="49" applyFont="1" applyAlignment="1">
      <alignment vertical="top"/>
    </xf>
    <xf numFmtId="166" fontId="50" fillId="0" borderId="0" xfId="49" applyNumberFormat="1" applyFont="1" applyAlignment="1">
      <alignment horizontal="center" vertical="center"/>
    </xf>
    <xf numFmtId="0" fontId="42" fillId="0" borderId="0" xfId="0" applyFont="1"/>
    <xf numFmtId="166" fontId="49" fillId="4" borderId="0" xfId="0" applyNumberFormat="1" applyFont="1" applyFill="1" applyAlignment="1">
      <alignment horizontal="center" vertical="center" wrapText="1"/>
    </xf>
    <xf numFmtId="0" fontId="44" fillId="3" borderId="1" xfId="49" applyFont="1" applyFill="1" applyBorder="1" applyAlignment="1">
      <alignment horizontal="center" wrapText="1"/>
    </xf>
    <xf numFmtId="0" fontId="44" fillId="3" borderId="1" xfId="49" applyFont="1" applyFill="1" applyBorder="1" applyAlignment="1">
      <alignment horizontal="left"/>
    </xf>
    <xf numFmtId="0" fontId="44" fillId="3" borderId="1" xfId="49" applyFont="1" applyFill="1" applyBorder="1" applyAlignment="1">
      <alignment horizontal="left" wrapText="1"/>
    </xf>
    <xf numFmtId="4" fontId="44" fillId="3" borderId="1" xfId="49" applyNumberFormat="1" applyFont="1" applyFill="1" applyBorder="1" applyAlignment="1">
      <alignment horizontal="left" wrapText="1"/>
    </xf>
    <xf numFmtId="4" fontId="44" fillId="3" borderId="1" xfId="49" applyNumberFormat="1" applyFont="1" applyFill="1" applyBorder="1" applyAlignment="1">
      <alignment horizontal="center" wrapText="1"/>
    </xf>
    <xf numFmtId="0" fontId="42" fillId="0" borderId="0" xfId="0" applyFont="1" applyFill="1"/>
    <xf numFmtId="4" fontId="42" fillId="4" borderId="1" xfId="49" applyNumberFormat="1" applyFont="1" applyFill="1" applyBorder="1" applyAlignment="1">
      <alignment horizontal="center" wrapText="1"/>
    </xf>
    <xf numFmtId="0" fontId="51" fillId="0" borderId="0" xfId="6" applyFont="1"/>
    <xf numFmtId="0" fontId="42" fillId="4" borderId="0" xfId="0" applyFont="1" applyFill="1"/>
    <xf numFmtId="0" fontId="42" fillId="4" borderId="1" xfId="0" applyFont="1" applyFill="1" applyBorder="1" applyAlignment="1">
      <alignment horizontal="left" vertical="top"/>
    </xf>
    <xf numFmtId="0" fontId="42" fillId="4" borderId="1" xfId="60" applyFont="1" applyFill="1" applyBorder="1" applyAlignment="1">
      <alignment horizontal="left" vertical="top"/>
    </xf>
    <xf numFmtId="0" fontId="42" fillId="4" borderId="1" xfId="60" applyFont="1" applyFill="1" applyBorder="1" applyAlignment="1">
      <alignment horizontal="left" vertical="top" wrapText="1"/>
    </xf>
    <xf numFmtId="49" fontId="42" fillId="4" borderId="1" xfId="60" applyNumberFormat="1" applyFont="1" applyFill="1" applyBorder="1" applyAlignment="1" applyProtection="1">
      <alignment horizontal="left" vertical="top" wrapText="1"/>
      <protection locked="0"/>
    </xf>
    <xf numFmtId="0" fontId="42" fillId="4" borderId="1" xfId="6" applyFont="1" applyFill="1" applyBorder="1" applyAlignment="1" applyProtection="1">
      <alignment horizontal="left" vertical="top" wrapText="1"/>
    </xf>
    <xf numFmtId="0" fontId="42" fillId="4" borderId="1" xfId="29" applyFont="1" applyFill="1" applyBorder="1" applyAlignment="1" applyProtection="1">
      <alignment horizontal="left" vertical="top" wrapText="1"/>
    </xf>
    <xf numFmtId="0" fontId="42" fillId="4" borderId="16" xfId="29" applyFont="1" applyFill="1" applyBorder="1" applyAlignment="1" applyProtection="1">
      <alignment horizontal="left" vertical="top" wrapText="1"/>
    </xf>
    <xf numFmtId="0" fontId="42" fillId="4" borderId="1" xfId="60" applyNumberFormat="1" applyFont="1" applyFill="1" applyBorder="1" applyAlignment="1">
      <alignment horizontal="left" vertical="top" wrapText="1"/>
    </xf>
    <xf numFmtId="4" fontId="42" fillId="4" borderId="1" xfId="60" applyNumberFormat="1" applyFont="1" applyFill="1" applyBorder="1" applyAlignment="1">
      <alignment horizontal="left" vertical="top"/>
    </xf>
    <xf numFmtId="0" fontId="42" fillId="2" borderId="0" xfId="60" applyFont="1" applyFill="1" applyAlignment="1">
      <alignment horizontal="left" vertical="top"/>
    </xf>
    <xf numFmtId="0" fontId="45" fillId="0" borderId="0" xfId="0" applyFont="1" applyFill="1" applyAlignment="1">
      <alignment horizontal="left" vertical="center"/>
    </xf>
    <xf numFmtId="0" fontId="52" fillId="0" borderId="0" xfId="0" applyFont="1" applyFill="1"/>
    <xf numFmtId="1" fontId="42" fillId="0" borderId="1" xfId="60" applyNumberFormat="1" applyFont="1" applyFill="1" applyBorder="1" applyAlignment="1">
      <alignment horizontal="left" vertical="top"/>
    </xf>
    <xf numFmtId="4" fontId="42" fillId="0" borderId="0" xfId="0" applyNumberFormat="1" applyFont="1"/>
    <xf numFmtId="0" fontId="42" fillId="0" borderId="0" xfId="0" applyFont="1" applyAlignment="1">
      <alignment horizontal="center" vertical="center"/>
    </xf>
    <xf numFmtId="0" fontId="42" fillId="0" borderId="0" xfId="0" applyFont="1" applyAlignment="1">
      <alignment horizontal="center"/>
    </xf>
    <xf numFmtId="0" fontId="53" fillId="2" borderId="0" xfId="49" applyFont="1" applyFill="1" applyBorder="1" applyAlignment="1">
      <alignment horizontal="left"/>
    </xf>
    <xf numFmtId="0" fontId="48" fillId="0" borderId="0" xfId="49" applyFont="1" applyAlignment="1">
      <alignment horizontal="left" vertical="top"/>
    </xf>
    <xf numFmtId="0" fontId="53" fillId="0" borderId="0" xfId="49" applyFont="1" applyFill="1" applyBorder="1" applyAlignment="1">
      <alignment horizontal="left" vertical="top" wrapText="1"/>
    </xf>
    <xf numFmtId="1" fontId="42" fillId="4" borderId="1" xfId="49" applyNumberFormat="1" applyFont="1" applyFill="1" applyBorder="1" applyAlignment="1">
      <alignment horizontal="center" vertical="center"/>
    </xf>
    <xf numFmtId="0" fontId="55" fillId="4" borderId="0" xfId="0" applyFont="1" applyFill="1"/>
    <xf numFmtId="0" fontId="55" fillId="0" borderId="0" xfId="0" applyFont="1"/>
    <xf numFmtId="0" fontId="55" fillId="0" borderId="0" xfId="0" applyFont="1" applyFill="1"/>
    <xf numFmtId="0" fontId="54" fillId="0" borderId="0" xfId="0" applyFont="1" applyFill="1" applyAlignment="1">
      <alignment horizontal="left" vertical="center"/>
    </xf>
    <xf numFmtId="0" fontId="42" fillId="4" borderId="1" xfId="20" applyFont="1" applyFill="1" applyBorder="1" applyAlignment="1" applyProtection="1">
      <alignment horizontal="left" vertical="top" wrapText="1"/>
    </xf>
    <xf numFmtId="0" fontId="42" fillId="4" borderId="16" xfId="20" applyFont="1" applyFill="1" applyBorder="1" applyAlignment="1" applyProtection="1">
      <alignment horizontal="left" vertical="top" wrapText="1"/>
    </xf>
    <xf numFmtId="0" fontId="55" fillId="4" borderId="16" xfId="6" applyFont="1" applyFill="1" applyBorder="1" applyAlignment="1">
      <alignment vertical="center" wrapText="1"/>
    </xf>
    <xf numFmtId="0" fontId="42" fillId="0" borderId="1" xfId="0" applyFont="1" applyFill="1" applyBorder="1" applyAlignment="1">
      <alignment horizontal="left"/>
    </xf>
    <xf numFmtId="0" fontId="42" fillId="0" borderId="1" xfId="0" applyFont="1" applyBorder="1" applyAlignment="1">
      <alignment horizontal="center" vertical="center"/>
    </xf>
    <xf numFmtId="0" fontId="42" fillId="0" borderId="1" xfId="0" applyFont="1" applyBorder="1" applyAlignment="1">
      <alignment horizontal="left"/>
    </xf>
    <xf numFmtId="0" fontId="42" fillId="0" borderId="1" xfId="0" applyFont="1" applyBorder="1" applyAlignment="1">
      <alignment horizontal="center"/>
    </xf>
    <xf numFmtId="4" fontId="42" fillId="2" borderId="1" xfId="49" applyNumberFormat="1" applyFont="1" applyFill="1" applyBorder="1" applyAlignment="1">
      <alignment horizontal="center" vertical="center"/>
    </xf>
    <xf numFmtId="0" fontId="44" fillId="2" borderId="1" xfId="49" applyFont="1" applyFill="1" applyBorder="1" applyAlignment="1">
      <alignment horizontal="left" wrapText="1"/>
    </xf>
    <xf numFmtId="0" fontId="44" fillId="2" borderId="1" xfId="49" applyFont="1" applyFill="1" applyBorder="1" applyAlignment="1">
      <alignment horizontal="center" vertical="center" wrapText="1"/>
    </xf>
    <xf numFmtId="166" fontId="42" fillId="2" borderId="1" xfId="49" applyNumberFormat="1" applyFont="1" applyFill="1" applyBorder="1" applyAlignment="1">
      <alignment horizontal="center" vertical="center"/>
    </xf>
    <xf numFmtId="166" fontId="44" fillId="2" borderId="1" xfId="49" applyNumberFormat="1" applyFont="1" applyFill="1" applyBorder="1" applyAlignment="1">
      <alignment horizontal="center" vertical="center"/>
    </xf>
    <xf numFmtId="4" fontId="42" fillId="2" borderId="1" xfId="49" applyNumberFormat="1" applyFont="1" applyFill="1" applyBorder="1" applyAlignment="1">
      <alignment horizontal="left" wrapText="1"/>
    </xf>
    <xf numFmtId="4" fontId="42" fillId="2" borderId="1" xfId="49" applyNumberFormat="1" applyFont="1" applyFill="1" applyBorder="1" applyAlignment="1">
      <alignment horizontal="center" wrapText="1"/>
    </xf>
    <xf numFmtId="4" fontId="44" fillId="2" borderId="1" xfId="49" applyNumberFormat="1" applyFont="1" applyFill="1" applyBorder="1" applyAlignment="1">
      <alignment horizontal="center" vertical="center"/>
    </xf>
    <xf numFmtId="0" fontId="44" fillId="2" borderId="1" xfId="29" applyFont="1" applyFill="1" applyBorder="1" applyAlignment="1">
      <alignment horizontal="left" wrapText="1"/>
    </xf>
    <xf numFmtId="10" fontId="44" fillId="2" borderId="1" xfId="49" applyNumberFormat="1" applyFont="1" applyFill="1" applyBorder="1" applyAlignment="1">
      <alignment horizontal="center" vertical="center" wrapText="1"/>
    </xf>
    <xf numFmtId="9" fontId="44" fillId="2" borderId="1" xfId="49" applyNumberFormat="1" applyFont="1" applyFill="1" applyBorder="1" applyAlignment="1">
      <alignment horizontal="center" vertical="center" wrapText="1"/>
    </xf>
    <xf numFmtId="4" fontId="42" fillId="2" borderId="1" xfId="49" applyNumberFormat="1" applyFont="1" applyFill="1" applyBorder="1" applyAlignment="1">
      <alignment horizontal="left"/>
    </xf>
    <xf numFmtId="4" fontId="42" fillId="2" borderId="1" xfId="49" applyNumberFormat="1" applyFont="1" applyFill="1" applyBorder="1" applyAlignment="1">
      <alignment horizontal="center"/>
    </xf>
    <xf numFmtId="0" fontId="44" fillId="2" borderId="1" xfId="49" applyFont="1" applyFill="1" applyBorder="1" applyAlignment="1">
      <alignment horizontal="left"/>
    </xf>
    <xf numFmtId="0" fontId="42" fillId="2" borderId="1" xfId="49" applyFont="1" applyFill="1" applyBorder="1" applyAlignment="1">
      <alignment horizontal="center" vertical="center"/>
    </xf>
    <xf numFmtId="0" fontId="42" fillId="2" borderId="1" xfId="49" applyFont="1" applyFill="1" applyBorder="1" applyAlignment="1">
      <alignment horizontal="left"/>
    </xf>
    <xf numFmtId="0" fontId="42" fillId="2" borderId="1" xfId="49" applyFont="1" applyFill="1" applyBorder="1" applyAlignment="1">
      <alignment horizontal="center"/>
    </xf>
    <xf numFmtId="0" fontId="44" fillId="4" borderId="1" xfId="49" applyFont="1" applyFill="1" applyBorder="1" applyAlignment="1">
      <alignment horizontal="center" wrapText="1"/>
    </xf>
    <xf numFmtId="166" fontId="42" fillId="0" borderId="1" xfId="49" applyNumberFormat="1" applyFont="1" applyFill="1" applyBorder="1" applyAlignment="1">
      <alignment horizontal="center" vertical="center" wrapText="1"/>
    </xf>
    <xf numFmtId="2" fontId="42" fillId="4" borderId="1" xfId="0" applyNumberFormat="1" applyFont="1" applyFill="1" applyBorder="1" applyAlignment="1">
      <alignment horizontal="center" vertical="top"/>
    </xf>
    <xf numFmtId="0" fontId="42" fillId="4" borderId="1" xfId="0" applyFont="1" applyFill="1" applyBorder="1" applyAlignment="1">
      <alignment horizontal="center" vertical="top"/>
    </xf>
    <xf numFmtId="166" fontId="42" fillId="9" borderId="1" xfId="49" applyNumberFormat="1" applyFont="1" applyFill="1" applyBorder="1" applyAlignment="1">
      <alignment horizontal="center" vertical="center" wrapText="1"/>
    </xf>
    <xf numFmtId="166" fontId="42" fillId="9" borderId="1" xfId="9" applyNumberFormat="1" applyFont="1" applyFill="1" applyBorder="1" applyAlignment="1" applyProtection="1">
      <alignment horizontal="center" vertical="center" wrapText="1"/>
      <protection locked="0"/>
    </xf>
    <xf numFmtId="166" fontId="44" fillId="9" borderId="1" xfId="9" applyNumberFormat="1" applyFont="1" applyFill="1" applyBorder="1" applyAlignment="1" applyProtection="1">
      <alignment horizontal="center" vertical="center" wrapText="1"/>
      <protection locked="0"/>
    </xf>
    <xf numFmtId="0" fontId="44" fillId="4" borderId="1" xfId="20" applyFont="1" applyFill="1" applyBorder="1" applyAlignment="1" applyProtection="1">
      <alignment horizontal="left" wrapText="1"/>
    </xf>
    <xf numFmtId="0" fontId="44" fillId="4" borderId="1" xfId="29" applyFont="1" applyFill="1" applyBorder="1" applyAlignment="1" applyProtection="1">
      <alignment horizontal="center" vertical="center" wrapText="1"/>
    </xf>
    <xf numFmtId="4" fontId="44" fillId="4" borderId="1" xfId="49" applyNumberFormat="1" applyFont="1" applyFill="1" applyBorder="1" applyAlignment="1">
      <alignment horizontal="center" vertical="center" wrapText="1"/>
    </xf>
    <xf numFmtId="166" fontId="42" fillId="4" borderId="1" xfId="49" applyNumberFormat="1" applyFont="1" applyFill="1" applyBorder="1" applyAlignment="1">
      <alignment horizontal="center" vertical="center" wrapText="1"/>
    </xf>
    <xf numFmtId="49" fontId="44" fillId="4" borderId="1" xfId="49" applyNumberFormat="1" applyFont="1" applyFill="1" applyBorder="1" applyAlignment="1" applyProtection="1">
      <alignment horizontal="center" vertical="center" wrapText="1"/>
      <protection locked="0"/>
    </xf>
    <xf numFmtId="4" fontId="44" fillId="4" borderId="1" xfId="49" applyNumberFormat="1" applyFont="1" applyFill="1" applyBorder="1" applyAlignment="1">
      <alignment horizontal="center" vertical="center"/>
    </xf>
    <xf numFmtId="166" fontId="42" fillId="4" borderId="1" xfId="9" applyNumberFormat="1" applyFont="1" applyFill="1" applyBorder="1" applyAlignment="1" applyProtection="1">
      <alignment horizontal="center" vertical="center" wrapText="1"/>
      <protection locked="0"/>
    </xf>
    <xf numFmtId="166" fontId="44" fillId="4" borderId="1" xfId="9" applyNumberFormat="1" applyFont="1" applyFill="1" applyBorder="1" applyAlignment="1" applyProtection="1">
      <alignment horizontal="center" vertical="center" wrapText="1"/>
      <protection locked="0"/>
    </xf>
    <xf numFmtId="0" fontId="44" fillId="4" borderId="1" xfId="49" applyFont="1" applyFill="1" applyBorder="1" applyAlignment="1">
      <alignment horizontal="left" wrapText="1"/>
    </xf>
    <xf numFmtId="0" fontId="42" fillId="4" borderId="1" xfId="0" applyFont="1" applyFill="1" applyBorder="1" applyAlignment="1">
      <alignment vertical="center" wrapText="1"/>
    </xf>
    <xf numFmtId="166" fontId="42" fillId="4" borderId="1" xfId="0" applyNumberFormat="1" applyFont="1" applyFill="1" applyBorder="1" applyAlignment="1">
      <alignment horizontal="center" vertical="center"/>
    </xf>
    <xf numFmtId="166" fontId="42" fillId="4" borderId="1" xfId="49" applyNumberFormat="1" applyFont="1" applyFill="1" applyBorder="1" applyAlignment="1">
      <alignment horizontal="center" vertical="center"/>
    </xf>
    <xf numFmtId="166" fontId="42" fillId="4" borderId="1" xfId="0" applyNumberFormat="1" applyFont="1" applyFill="1" applyBorder="1" applyAlignment="1">
      <alignment horizontal="left" vertical="center" wrapText="1"/>
    </xf>
    <xf numFmtId="0" fontId="42" fillId="4" borderId="1" xfId="0" applyFont="1" applyFill="1" applyBorder="1" applyAlignment="1">
      <alignment horizontal="center" vertical="center"/>
    </xf>
    <xf numFmtId="49" fontId="42" fillId="4" borderId="1" xfId="49" applyNumberFormat="1" applyFont="1" applyFill="1" applyBorder="1" applyAlignment="1" applyProtection="1">
      <alignment horizontal="left" vertical="top" wrapText="1"/>
      <protection locked="0"/>
    </xf>
    <xf numFmtId="0" fontId="42" fillId="4" borderId="1" xfId="0" applyFont="1" applyFill="1" applyBorder="1" applyAlignment="1">
      <alignment vertical="top" wrapText="1"/>
    </xf>
    <xf numFmtId="0" fontId="42" fillId="4" borderId="16" xfId="0" applyFont="1" applyFill="1" applyBorder="1" applyAlignment="1">
      <alignment horizontal="center" vertical="center"/>
    </xf>
    <xf numFmtId="166" fontId="42" fillId="4" borderId="16" xfId="0" applyNumberFormat="1" applyFont="1" applyFill="1" applyBorder="1" applyAlignment="1">
      <alignment horizontal="center" vertical="center"/>
    </xf>
    <xf numFmtId="166" fontId="42" fillId="4" borderId="1" xfId="9" applyNumberFormat="1" applyFont="1" applyFill="1" applyBorder="1" applyAlignment="1">
      <alignment horizontal="center" vertical="center"/>
    </xf>
    <xf numFmtId="0" fontId="42" fillId="4" borderId="1" xfId="0" applyFont="1" applyFill="1" applyBorder="1" applyAlignment="1">
      <alignment wrapText="1"/>
    </xf>
    <xf numFmtId="49" fontId="42" fillId="4" borderId="1" xfId="49" applyNumberFormat="1" applyFont="1" applyFill="1" applyBorder="1" applyAlignment="1" applyProtection="1">
      <alignment horizontal="left" vertical="center" wrapText="1"/>
      <protection locked="0"/>
    </xf>
    <xf numFmtId="166" fontId="42" fillId="4" borderId="1" xfId="49" applyNumberFormat="1" applyFont="1" applyFill="1" applyBorder="1" applyAlignment="1" applyProtection="1">
      <alignment horizontal="center" vertical="center" wrapText="1"/>
      <protection locked="0"/>
    </xf>
    <xf numFmtId="0" fontId="42" fillId="4" borderId="1" xfId="20" applyFont="1" applyFill="1" applyBorder="1" applyAlignment="1" applyProtection="1">
      <alignment horizontal="left" vertical="center" wrapText="1"/>
    </xf>
    <xf numFmtId="0" fontId="42" fillId="4" borderId="1" xfId="29" applyFont="1" applyFill="1" applyBorder="1" applyAlignment="1" applyProtection="1">
      <alignment horizontal="center" vertical="center" wrapText="1"/>
    </xf>
    <xf numFmtId="0" fontId="42" fillId="4" borderId="1" xfId="49" applyFont="1" applyFill="1" applyBorder="1" applyAlignment="1">
      <alignment horizontal="left" vertical="center"/>
    </xf>
    <xf numFmtId="0" fontId="42" fillId="4" borderId="1" xfId="49" applyFont="1" applyFill="1" applyBorder="1" applyAlignment="1">
      <alignment horizontal="center" vertical="center"/>
    </xf>
    <xf numFmtId="2" fontId="42" fillId="4" borderId="1" xfId="49" applyNumberFormat="1" applyFont="1" applyFill="1" applyBorder="1" applyAlignment="1">
      <alignment horizontal="center" wrapText="1"/>
    </xf>
    <xf numFmtId="0" fontId="42" fillId="4" borderId="1" xfId="49" applyFont="1" applyFill="1" applyBorder="1" applyAlignment="1">
      <alignment horizontal="left" vertical="center" wrapText="1"/>
    </xf>
    <xf numFmtId="166" fontId="42" fillId="4" borderId="1" xfId="0" applyNumberFormat="1" applyFont="1" applyFill="1" applyBorder="1" applyAlignment="1">
      <alignment horizontal="left" vertical="center"/>
    </xf>
    <xf numFmtId="0" fontId="42" fillId="4" borderId="1" xfId="9" applyFont="1" applyFill="1" applyBorder="1" applyAlignment="1">
      <alignment horizontal="left" wrapText="1"/>
    </xf>
    <xf numFmtId="0" fontId="42" fillId="4" borderId="1" xfId="9" applyFont="1" applyFill="1" applyBorder="1" applyAlignment="1">
      <alignment horizontal="center" vertical="center" wrapText="1"/>
    </xf>
    <xf numFmtId="4" fontId="42" fillId="4" borderId="1" xfId="60" applyNumberFormat="1" applyFont="1" applyFill="1" applyBorder="1" applyAlignment="1">
      <alignment horizontal="center" vertical="center"/>
    </xf>
    <xf numFmtId="0" fontId="42" fillId="4" borderId="1" xfId="0" applyFont="1" applyFill="1" applyBorder="1"/>
    <xf numFmtId="166" fontId="42" fillId="4" borderId="16" xfId="49" applyNumberFormat="1" applyFont="1" applyFill="1" applyBorder="1" applyAlignment="1">
      <alignment horizontal="center" vertical="center"/>
    </xf>
    <xf numFmtId="0" fontId="42" fillId="4" borderId="1" xfId="0" applyFont="1" applyFill="1" applyBorder="1" applyAlignment="1">
      <alignment horizontal="left" vertical="center" wrapText="1"/>
    </xf>
    <xf numFmtId="2" fontId="42" fillId="4" borderId="1" xfId="49" applyNumberFormat="1" applyFont="1" applyFill="1" applyBorder="1" applyAlignment="1" applyProtection="1">
      <alignment horizontal="center" vertical="center" wrapText="1"/>
      <protection locked="0"/>
    </xf>
    <xf numFmtId="0" fontId="42" fillId="4" borderId="1" xfId="20" applyFont="1" applyFill="1" applyBorder="1" applyAlignment="1" applyProtection="1">
      <alignment horizontal="center" vertical="center" wrapText="1"/>
    </xf>
    <xf numFmtId="166" fontId="55" fillId="4" borderId="1" xfId="9" applyNumberFormat="1" applyFont="1" applyFill="1" applyBorder="1" applyAlignment="1">
      <alignment horizontal="center" vertical="center"/>
    </xf>
    <xf numFmtId="0" fontId="44" fillId="4" borderId="1" xfId="20" applyFont="1" applyFill="1" applyBorder="1" applyAlignment="1" applyProtection="1">
      <alignment horizontal="left" vertical="center" wrapText="1"/>
    </xf>
    <xf numFmtId="0" fontId="55" fillId="4" borderId="1" xfId="9" applyNumberFormat="1" applyFont="1" applyFill="1" applyBorder="1" applyAlignment="1">
      <alignment horizontal="center" vertical="center"/>
    </xf>
    <xf numFmtId="2" fontId="42" fillId="4" borderId="1" xfId="0" applyNumberFormat="1" applyFont="1" applyFill="1" applyBorder="1" applyAlignment="1">
      <alignment horizontal="center"/>
    </xf>
    <xf numFmtId="0" fontId="42" fillId="4" borderId="1" xfId="0" applyFont="1" applyFill="1" applyBorder="1" applyAlignment="1">
      <alignment vertical="center"/>
    </xf>
    <xf numFmtId="166" fontId="55" fillId="4" borderId="1" xfId="49" applyNumberFormat="1" applyFont="1" applyFill="1" applyBorder="1" applyAlignment="1">
      <alignment horizontal="center" vertical="center" wrapText="1"/>
    </xf>
    <xf numFmtId="166" fontId="55" fillId="4" borderId="1" xfId="49" applyNumberFormat="1" applyFont="1" applyFill="1" applyBorder="1" applyAlignment="1">
      <alignment horizontal="center" vertical="center"/>
    </xf>
    <xf numFmtId="166" fontId="55" fillId="4" borderId="1" xfId="9" applyNumberFormat="1" applyFont="1" applyFill="1" applyBorder="1" applyAlignment="1" applyProtection="1">
      <alignment horizontal="center" vertical="center" wrapText="1"/>
      <protection locked="0"/>
    </xf>
    <xf numFmtId="0" fontId="55" fillId="4" borderId="16" xfId="0" applyFont="1" applyFill="1" applyBorder="1" applyAlignment="1">
      <alignment horizontal="center" vertical="center"/>
    </xf>
    <xf numFmtId="2" fontId="55" fillId="4" borderId="16" xfId="0" applyNumberFormat="1" applyFont="1" applyFill="1" applyBorder="1" applyAlignment="1">
      <alignment horizontal="center" vertical="center"/>
    </xf>
    <xf numFmtId="0" fontId="42" fillId="4" borderId="16" xfId="49" applyFont="1" applyFill="1" applyBorder="1" applyAlignment="1">
      <alignment horizontal="left" wrapText="1"/>
    </xf>
    <xf numFmtId="0" fontId="42" fillId="4" borderId="16" xfId="49" applyFont="1" applyFill="1" applyBorder="1" applyAlignment="1">
      <alignment horizontal="center" vertical="center" wrapText="1"/>
    </xf>
    <xf numFmtId="0" fontId="42" fillId="4" borderId="1" xfId="0" applyFont="1" applyFill="1" applyBorder="1" applyAlignment="1">
      <alignment horizontal="center" vertical="center" wrapText="1"/>
    </xf>
    <xf numFmtId="166" fontId="57" fillId="4" borderId="1" xfId="49" applyNumberFormat="1" applyFont="1" applyFill="1" applyBorder="1" applyAlignment="1">
      <alignment horizontal="center" vertical="center" wrapText="1"/>
    </xf>
    <xf numFmtId="0" fontId="55" fillId="4" borderId="1" xfId="0" applyFont="1" applyFill="1" applyBorder="1" applyAlignment="1">
      <alignment horizontal="left" vertical="center" wrapText="1"/>
    </xf>
    <xf numFmtId="0" fontId="55" fillId="4" borderId="1" xfId="0" applyFont="1" applyFill="1" applyBorder="1" applyAlignment="1">
      <alignment horizontal="center" vertical="center"/>
    </xf>
    <xf numFmtId="0" fontId="55" fillId="4" borderId="1" xfId="0" applyFont="1" applyFill="1" applyBorder="1" applyAlignment="1">
      <alignment wrapText="1"/>
    </xf>
    <xf numFmtId="0" fontId="55" fillId="4" borderId="1" xfId="49" applyFont="1" applyFill="1" applyBorder="1" applyAlignment="1">
      <alignment horizontal="center" vertical="center" wrapText="1"/>
    </xf>
    <xf numFmtId="0" fontId="44" fillId="9" borderId="1" xfId="49" applyFont="1" applyFill="1" applyBorder="1" applyAlignment="1">
      <alignment horizontal="center" wrapText="1"/>
    </xf>
    <xf numFmtId="166" fontId="44" fillId="9" borderId="1" xfId="49" applyNumberFormat="1" applyFont="1" applyFill="1" applyBorder="1" applyAlignment="1">
      <alignment horizontal="center" vertical="center" wrapText="1"/>
    </xf>
    <xf numFmtId="166" fontId="44" fillId="4" borderId="1" xfId="49" applyNumberFormat="1" applyFont="1" applyFill="1" applyBorder="1" applyAlignment="1">
      <alignment horizontal="center" wrapText="1"/>
    </xf>
    <xf numFmtId="166" fontId="44" fillId="4" borderId="1" xfId="49" applyNumberFormat="1" applyFont="1" applyFill="1" applyBorder="1" applyAlignment="1">
      <alignment horizontal="left" wrapText="1"/>
    </xf>
    <xf numFmtId="0" fontId="42" fillId="4" borderId="1" xfId="58" applyFont="1" applyFill="1" applyBorder="1" applyAlignment="1" applyProtection="1">
      <alignment horizontal="left" vertical="center" wrapText="1"/>
    </xf>
    <xf numFmtId="0" fontId="42" fillId="4" borderId="1" xfId="59" applyFont="1" applyFill="1" applyBorder="1" applyAlignment="1" applyProtection="1">
      <alignment horizontal="center" vertical="center" wrapText="1"/>
    </xf>
    <xf numFmtId="166" fontId="42" fillId="4" borderId="1" xfId="3" applyNumberFormat="1" applyFont="1" applyFill="1" applyBorder="1" applyAlignment="1">
      <alignment horizontal="center" vertical="center" wrapText="1"/>
    </xf>
    <xf numFmtId="0" fontId="42" fillId="4" borderId="1" xfId="0" applyFont="1" applyFill="1" applyBorder="1" applyAlignment="1">
      <alignment horizontal="left" wrapText="1"/>
    </xf>
    <xf numFmtId="9" fontId="42" fillId="4" borderId="1" xfId="49" applyNumberFormat="1" applyFont="1" applyFill="1" applyBorder="1" applyAlignment="1">
      <alignment horizontal="center" vertical="center" wrapText="1"/>
    </xf>
    <xf numFmtId="1" fontId="42" fillId="0" borderId="1" xfId="49" applyNumberFormat="1" applyFont="1" applyFill="1" applyBorder="1" applyAlignment="1">
      <alignment horizontal="center" vertical="center"/>
    </xf>
    <xf numFmtId="166" fontId="42" fillId="9" borderId="1" xfId="49" applyNumberFormat="1" applyFont="1" applyFill="1" applyBorder="1" applyAlignment="1">
      <alignment horizontal="center" vertical="center"/>
    </xf>
    <xf numFmtId="0" fontId="9" fillId="0" borderId="0" xfId="10" applyFont="1" applyAlignment="1">
      <alignment horizontal="right" vertical="top" wrapText="1"/>
    </xf>
    <xf numFmtId="0" fontId="9" fillId="0" borderId="0" xfId="10" applyFont="1" applyAlignment="1">
      <alignment horizontal="right" vertical="top"/>
    </xf>
    <xf numFmtId="0" fontId="5" fillId="0" borderId="0" xfId="10" applyFont="1" applyAlignment="1">
      <alignment horizontal="right" wrapText="1"/>
    </xf>
    <xf numFmtId="0" fontId="5" fillId="0" borderId="0" xfId="10" applyFont="1" applyAlignment="1">
      <alignment horizontal="right"/>
    </xf>
    <xf numFmtId="0" fontId="11" fillId="0" borderId="0" xfId="49" applyFont="1" applyFill="1" applyAlignment="1">
      <alignment horizontal="center" vertical="top" wrapText="1"/>
    </xf>
    <xf numFmtId="0" fontId="12" fillId="0" borderId="0" xfId="10" applyFont="1" applyAlignment="1">
      <alignment horizontal="center" vertical="top" wrapText="1"/>
    </xf>
    <xf numFmtId="0" fontId="12" fillId="0" borderId="0" xfId="10" applyFont="1" applyAlignment="1">
      <alignment wrapText="1"/>
    </xf>
    <xf numFmtId="0" fontId="13" fillId="0" borderId="2" xfId="49" applyFont="1" applyBorder="1" applyAlignment="1">
      <alignment horizontal="left" vertical="top" wrapText="1"/>
    </xf>
    <xf numFmtId="0" fontId="13" fillId="0" borderId="12" xfId="10" applyFont="1" applyBorder="1" applyAlignment="1">
      <alignment horizontal="left" wrapText="1"/>
    </xf>
    <xf numFmtId="0" fontId="13" fillId="0" borderId="14" xfId="10" applyFont="1" applyBorder="1" applyAlignment="1">
      <alignment horizontal="left" wrapText="1"/>
    </xf>
    <xf numFmtId="0" fontId="10" fillId="0" borderId="2" xfId="10" applyFont="1" applyBorder="1" applyAlignment="1">
      <alignment horizontal="left" wrapText="1"/>
    </xf>
    <xf numFmtId="0" fontId="10" fillId="0" borderId="12" xfId="10" applyFont="1" applyBorder="1" applyAlignment="1">
      <alignment horizontal="left"/>
    </xf>
    <xf numFmtId="0" fontId="10" fillId="0" borderId="14" xfId="10" applyFont="1" applyBorder="1" applyAlignment="1">
      <alignment horizontal="left"/>
    </xf>
    <xf numFmtId="0" fontId="10" fillId="0" borderId="2" xfId="10" applyFont="1" applyFill="1" applyBorder="1" applyAlignment="1">
      <alignment horizontal="left" wrapText="1"/>
    </xf>
    <xf numFmtId="0" fontId="10" fillId="0" borderId="12" xfId="10" applyFont="1" applyFill="1" applyBorder="1" applyAlignment="1">
      <alignment horizontal="left"/>
    </xf>
    <xf numFmtId="0" fontId="10" fillId="0" borderId="14" xfId="10" applyFont="1" applyFill="1" applyBorder="1" applyAlignment="1">
      <alignment horizontal="left"/>
    </xf>
    <xf numFmtId="0" fontId="10" fillId="0" borderId="13" xfId="10" applyFont="1" applyBorder="1" applyAlignment="1">
      <alignment horizontal="left" wrapText="1"/>
    </xf>
    <xf numFmtId="0" fontId="10" fillId="0" borderId="13" xfId="10" applyFont="1" applyBorder="1" applyAlignment="1">
      <alignment horizontal="left"/>
    </xf>
    <xf numFmtId="0" fontId="5" fillId="0" borderId="1" xfId="10" applyFont="1" applyBorder="1" applyAlignment="1">
      <alignment horizontal="center"/>
    </xf>
    <xf numFmtId="0" fontId="14" fillId="0" borderId="1" xfId="10" applyFont="1" applyBorder="1" applyAlignment="1">
      <alignment horizontal="left"/>
    </xf>
    <xf numFmtId="0" fontId="14" fillId="0" borderId="1" xfId="10" applyFont="1" applyBorder="1" applyAlignment="1">
      <alignment horizontal="left" wrapText="1"/>
    </xf>
    <xf numFmtId="0" fontId="4" fillId="0" borderId="1" xfId="10" applyFont="1" applyBorder="1" applyAlignment="1">
      <alignment horizontal="center"/>
    </xf>
    <xf numFmtId="0" fontId="14" fillId="0" borderId="1" xfId="10" applyFont="1" applyBorder="1" applyAlignment="1">
      <alignment horizontal="center"/>
    </xf>
    <xf numFmtId="0" fontId="14" fillId="0" borderId="1" xfId="10" applyFont="1" applyBorder="1" applyAlignment="1">
      <alignment horizontal="left" vertical="top" wrapText="1"/>
    </xf>
    <xf numFmtId="0" fontId="14" fillId="0" borderId="1" xfId="10" applyFont="1" applyBorder="1" applyAlignment="1">
      <alignment horizontal="left" vertical="top"/>
    </xf>
    <xf numFmtId="0" fontId="14" fillId="0" borderId="1" xfId="10" applyFont="1" applyBorder="1" applyAlignment="1">
      <alignment horizontal="left" vertical="center" wrapText="1"/>
    </xf>
    <xf numFmtId="0" fontId="14" fillId="0" borderId="1" xfId="10" applyFont="1" applyBorder="1" applyAlignment="1">
      <alignment horizontal="center" vertical="center" wrapText="1"/>
    </xf>
    <xf numFmtId="0" fontId="14" fillId="0" borderId="1" xfId="10" applyFont="1" applyBorder="1" applyAlignment="1">
      <alignment horizontal="center" vertical="center"/>
    </xf>
    <xf numFmtId="0" fontId="4" fillId="0" borderId="1" xfId="10" applyFont="1" applyBorder="1" applyAlignment="1">
      <alignment horizontal="left" vertical="top" wrapText="1"/>
    </xf>
    <xf numFmtId="0" fontId="6" fillId="5" borderId="3" xfId="49" applyFont="1" applyFill="1" applyBorder="1" applyAlignment="1">
      <alignment horizontal="center" vertical="center" wrapText="1"/>
    </xf>
    <xf numFmtId="0" fontId="6" fillId="5" borderId="4" xfId="49" applyFont="1" applyFill="1" applyBorder="1" applyAlignment="1">
      <alignment horizontal="center" vertical="center"/>
    </xf>
    <xf numFmtId="0" fontId="6" fillId="5" borderId="8" xfId="49" applyFont="1" applyFill="1" applyBorder="1" applyAlignment="1">
      <alignment horizontal="center" vertical="center"/>
    </xf>
    <xf numFmtId="0" fontId="4" fillId="5" borderId="3" xfId="49" applyFont="1" applyFill="1" applyBorder="1" applyAlignment="1">
      <alignment horizontal="left" vertical="center"/>
    </xf>
    <xf numFmtId="0" fontId="4" fillId="5" borderId="4" xfId="49" applyFont="1" applyFill="1" applyBorder="1" applyAlignment="1">
      <alignment horizontal="left" vertical="center"/>
    </xf>
    <xf numFmtId="0" fontId="4" fillId="5" borderId="8" xfId="49" applyFont="1" applyFill="1" applyBorder="1" applyAlignment="1">
      <alignment horizontal="left" vertical="center"/>
    </xf>
    <xf numFmtId="0" fontId="3" fillId="0" borderId="6" xfId="4" applyFont="1" applyFill="1" applyBorder="1" applyAlignment="1">
      <alignment horizontal="left" vertical="center" wrapText="1"/>
    </xf>
    <xf numFmtId="0" fontId="3" fillId="0" borderId="9" xfId="4" applyFont="1" applyFill="1" applyBorder="1" applyAlignment="1">
      <alignment horizontal="left" vertical="center" wrapText="1"/>
    </xf>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3" fillId="0" borderId="5" xfId="4" applyFont="1" applyFill="1" applyBorder="1" applyAlignment="1">
      <alignment wrapText="1"/>
    </xf>
    <xf numFmtId="0" fontId="3" fillId="0" borderId="0" xfId="4" applyFont="1" applyFill="1" applyBorder="1"/>
    <xf numFmtId="0" fontId="3" fillId="0" borderId="10" xfId="4" applyFont="1" applyFill="1" applyBorder="1"/>
    <xf numFmtId="0" fontId="3" fillId="6" borderId="7" xfId="4" applyFont="1" applyFill="1" applyBorder="1" applyAlignment="1">
      <alignment wrapText="1"/>
    </xf>
    <xf numFmtId="0" fontId="3" fillId="6" borderId="1" xfId="4" applyFont="1" applyFill="1" applyBorder="1" applyAlignment="1">
      <alignment wrapText="1"/>
    </xf>
    <xf numFmtId="0" fontId="3" fillId="6" borderId="11" xfId="4" applyFont="1" applyFill="1" applyBorder="1" applyAlignment="1">
      <alignment wrapText="1"/>
    </xf>
    <xf numFmtId="0" fontId="3" fillId="7" borderId="5" xfId="4" applyFont="1" applyFill="1" applyBorder="1" applyAlignment="1">
      <alignment wrapText="1"/>
    </xf>
    <xf numFmtId="0" fontId="3" fillId="7" borderId="0" xfId="4" applyFont="1" applyFill="1" applyBorder="1"/>
    <xf numFmtId="0" fontId="3" fillId="7" borderId="10" xfId="4" applyFont="1" applyFill="1" applyBorder="1"/>
    <xf numFmtId="0" fontId="2" fillId="0" borderId="5" xfId="4" applyFont="1" applyFill="1" applyBorder="1" applyAlignment="1">
      <alignment horizontal="left" vertical="center" wrapText="1"/>
    </xf>
    <xf numFmtId="0" fontId="2" fillId="0" borderId="0" xfId="4" applyFont="1" applyFill="1" applyBorder="1" applyAlignment="1">
      <alignment horizontal="left" vertical="center" wrapText="1"/>
    </xf>
    <xf numFmtId="0" fontId="2" fillId="0" borderId="10" xfId="4" applyFont="1" applyFill="1" applyBorder="1" applyAlignment="1">
      <alignment horizontal="left" vertical="center" wrapText="1"/>
    </xf>
    <xf numFmtId="0" fontId="44" fillId="4" borderId="0" xfId="0" applyFont="1" applyFill="1" applyAlignment="1">
      <alignment horizontal="left" vertical="top" wrapText="1"/>
    </xf>
    <xf numFmtId="0" fontId="49" fillId="0" borderId="0" xfId="60" applyFont="1" applyAlignment="1">
      <alignment horizontal="left"/>
    </xf>
    <xf numFmtId="0" fontId="49" fillId="4" borderId="0" xfId="0" applyFont="1" applyFill="1" applyAlignment="1">
      <alignment horizontal="left" vertical="top" wrapText="1"/>
    </xf>
    <xf numFmtId="0" fontId="44" fillId="4" borderId="0" xfId="0" applyFont="1" applyFill="1" applyBorder="1" applyAlignment="1">
      <alignment horizontal="center" vertical="center" wrapText="1"/>
    </xf>
  </cellXfs>
  <cellStyles count="61">
    <cellStyle name="60% — акцент2 2" xfId="23"/>
    <cellStyle name="Excel Built-in Normal" xfId="26"/>
    <cellStyle name="Heading 2 2" xfId="27"/>
    <cellStyle name="Normal 2" xfId="29"/>
    <cellStyle name="Normal 2 2" xfId="20"/>
    <cellStyle name="Normal 2 2 2" xfId="58"/>
    <cellStyle name="Normal 2 3" xfId="21"/>
    <cellStyle name="Normal 2 4" xfId="59"/>
    <cellStyle name="Normal_Золотая смета" xfId="19"/>
    <cellStyle name="S0" xfId="28"/>
    <cellStyle name="S1" xfId="22"/>
    <cellStyle name="S10" xfId="24"/>
    <cellStyle name="S11" xfId="8"/>
    <cellStyle name="S12" xfId="2"/>
    <cellStyle name="S13" xfId="5"/>
    <cellStyle name="S14" xfId="12"/>
    <cellStyle name="S15" xfId="15"/>
    <cellStyle name="S16" xfId="18"/>
    <cellStyle name="S17" xfId="31"/>
    <cellStyle name="S18" xfId="34"/>
    <cellStyle name="S19" xfId="36"/>
    <cellStyle name="S2" xfId="38"/>
    <cellStyle name="S20" xfId="14"/>
    <cellStyle name="S21" xfId="17"/>
    <cellStyle name="S22" xfId="32"/>
    <cellStyle name="S23" xfId="35"/>
    <cellStyle name="S24" xfId="37"/>
    <cellStyle name="S25" xfId="39"/>
    <cellStyle name="S3" xfId="40"/>
    <cellStyle name="S4" xfId="41"/>
    <cellStyle name="S5" xfId="42"/>
    <cellStyle name="S6" xfId="43"/>
    <cellStyle name="S7" xfId="44"/>
    <cellStyle name="S8" xfId="45"/>
    <cellStyle name="S9" xfId="46"/>
    <cellStyle name="Гиперссылка" xfId="6" builtinId="8"/>
    <cellStyle name="Гиперссылка 2" xfId="47"/>
    <cellStyle name="для себестоимости" xfId="48"/>
    <cellStyle name="Обычный" xfId="0" builtinId="0"/>
    <cellStyle name="Обычный 2" xfId="25"/>
    <cellStyle name="Обычный 2 2" xfId="49"/>
    <cellStyle name="Обычный 2 2 2" xfId="60"/>
    <cellStyle name="Обычный 3" xfId="7"/>
    <cellStyle name="Обычный 3 2" xfId="50"/>
    <cellStyle name="Обычный 4" xfId="1"/>
    <cellStyle name="Обычный 4 2" xfId="11"/>
    <cellStyle name="Обычный 4 2 2" xfId="51"/>
    <cellStyle name="Обычный 5" xfId="4"/>
    <cellStyle name="Обычный 6" xfId="10"/>
    <cellStyle name="Обычный 6 2" xfId="52"/>
    <cellStyle name="Обычный 6 2 2" xfId="53"/>
    <cellStyle name="Обычный 6 3" xfId="54"/>
    <cellStyle name="Обычный 7" xfId="13"/>
    <cellStyle name="Обычный 7 2" xfId="30"/>
    <cellStyle name="Обычный 8" xfId="16"/>
    <cellStyle name="Обычный 8 2" xfId="55"/>
    <cellStyle name="Обычный 9" xfId="33"/>
    <cellStyle name="Пояснение" xfId="9" builtinId="53"/>
    <cellStyle name="Стиль 1" xfId="56"/>
    <cellStyle name="Финансовый" xfId="3" builtinId="3"/>
    <cellStyle name="Финансовый 2" xfId="5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174" t="s">
        <v>0</v>
      </c>
      <c r="B1" s="175"/>
      <c r="C1" s="175"/>
      <c r="D1" s="175"/>
      <c r="E1" s="175"/>
      <c r="F1" s="175"/>
      <c r="G1" s="175"/>
      <c r="H1" s="175"/>
      <c r="I1" s="175"/>
      <c r="J1" s="175"/>
      <c r="K1" s="175"/>
      <c r="L1" s="175"/>
      <c r="M1" s="175"/>
      <c r="N1" s="175"/>
      <c r="O1" s="175"/>
      <c r="P1" s="175"/>
      <c r="Q1" s="175"/>
    </row>
    <row r="2" spans="1:18" ht="30" customHeight="1">
      <c r="A2" s="176" t="s">
        <v>1</v>
      </c>
      <c r="B2" s="177"/>
      <c r="C2" s="177"/>
      <c r="D2" s="177"/>
      <c r="E2" s="177"/>
      <c r="F2" s="177"/>
      <c r="G2" s="177"/>
      <c r="H2" s="177"/>
      <c r="I2" s="177"/>
      <c r="J2" s="177"/>
      <c r="K2" s="177"/>
      <c r="L2" s="177"/>
      <c r="M2" s="177"/>
      <c r="N2" s="177"/>
      <c r="O2" s="177"/>
      <c r="P2" s="177"/>
      <c r="Q2" s="177"/>
    </row>
    <row r="3" spans="1:18" ht="20.25" customHeight="1">
      <c r="B3" s="11"/>
      <c r="C3" s="11"/>
      <c r="D3" s="11"/>
      <c r="E3" s="178" t="s">
        <v>2</v>
      </c>
      <c r="F3" s="179"/>
      <c r="G3" s="180"/>
      <c r="H3" s="180"/>
      <c r="I3" s="180"/>
      <c r="J3" s="180"/>
      <c r="K3" s="180"/>
      <c r="L3" s="180"/>
      <c r="M3" s="180"/>
      <c r="N3" s="180"/>
      <c r="O3" s="11"/>
      <c r="P3" s="11"/>
      <c r="Q3" s="11"/>
    </row>
    <row r="4" spans="1:18">
      <c r="B4" s="11"/>
      <c r="C4" s="11"/>
      <c r="D4" s="11"/>
      <c r="E4" s="12"/>
      <c r="F4" s="13"/>
      <c r="G4" s="14"/>
      <c r="H4" s="14"/>
      <c r="I4" s="14"/>
      <c r="J4" s="14"/>
      <c r="K4" s="14"/>
      <c r="L4" s="14"/>
      <c r="M4" s="14"/>
      <c r="N4" s="14"/>
      <c r="O4" s="11"/>
      <c r="P4" s="11"/>
      <c r="Q4" s="11"/>
    </row>
    <row r="5" spans="1:18" ht="59.25" customHeight="1">
      <c r="A5" s="15"/>
      <c r="B5" s="181" t="s">
        <v>3</v>
      </c>
      <c r="C5" s="182"/>
      <c r="D5" s="182"/>
      <c r="E5" s="182"/>
      <c r="F5" s="182"/>
      <c r="G5" s="182"/>
      <c r="H5" s="182"/>
      <c r="I5" s="182"/>
      <c r="J5" s="182"/>
      <c r="K5" s="182"/>
      <c r="L5" s="182"/>
      <c r="M5" s="182"/>
      <c r="N5" s="182"/>
      <c r="O5" s="182"/>
      <c r="P5" s="182"/>
      <c r="Q5" s="183"/>
    </row>
    <row r="6" spans="1:18" ht="64.5" customHeight="1">
      <c r="A6" s="16">
        <v>1</v>
      </c>
      <c r="B6" s="184" t="s">
        <v>4</v>
      </c>
      <c r="C6" s="185"/>
      <c r="D6" s="185"/>
      <c r="E6" s="185"/>
      <c r="F6" s="185"/>
      <c r="G6" s="185"/>
      <c r="H6" s="185"/>
      <c r="I6" s="185"/>
      <c r="J6" s="185"/>
      <c r="K6" s="185"/>
      <c r="L6" s="185"/>
      <c r="M6" s="185"/>
      <c r="N6" s="185"/>
      <c r="O6" s="185"/>
      <c r="P6" s="185"/>
      <c r="Q6" s="186"/>
    </row>
    <row r="7" spans="1:18" ht="18" customHeight="1">
      <c r="A7" s="16">
        <v>2</v>
      </c>
      <c r="B7" s="184" t="s">
        <v>5</v>
      </c>
      <c r="C7" s="185"/>
      <c r="D7" s="185"/>
      <c r="E7" s="185"/>
      <c r="F7" s="185"/>
      <c r="G7" s="185"/>
      <c r="H7" s="185"/>
      <c r="I7" s="185"/>
      <c r="J7" s="185"/>
      <c r="K7" s="185"/>
      <c r="L7" s="185"/>
      <c r="M7" s="185"/>
      <c r="N7" s="185"/>
      <c r="O7" s="185"/>
      <c r="P7" s="185"/>
      <c r="Q7" s="186"/>
    </row>
    <row r="8" spans="1:18" ht="45" customHeight="1">
      <c r="A8" s="16">
        <v>3</v>
      </c>
      <c r="B8" s="187" t="s">
        <v>6</v>
      </c>
      <c r="C8" s="188"/>
      <c r="D8" s="188"/>
      <c r="E8" s="188"/>
      <c r="F8" s="188"/>
      <c r="G8" s="188"/>
      <c r="H8" s="188"/>
      <c r="I8" s="188"/>
      <c r="J8" s="188"/>
      <c r="K8" s="188"/>
      <c r="L8" s="188"/>
      <c r="M8" s="188"/>
      <c r="N8" s="188"/>
      <c r="O8" s="188"/>
      <c r="P8" s="188"/>
      <c r="Q8" s="189"/>
    </row>
    <row r="9" spans="1:18" ht="24" customHeight="1">
      <c r="A9" s="16">
        <v>4</v>
      </c>
      <c r="B9" s="184" t="s">
        <v>7</v>
      </c>
      <c r="C9" s="185"/>
      <c r="D9" s="185"/>
      <c r="E9" s="185"/>
      <c r="F9" s="185"/>
      <c r="G9" s="185"/>
      <c r="H9" s="185"/>
      <c r="I9" s="185"/>
      <c r="J9" s="185"/>
      <c r="K9" s="185"/>
      <c r="L9" s="185"/>
      <c r="M9" s="185"/>
      <c r="N9" s="185"/>
      <c r="O9" s="185"/>
      <c r="P9" s="185"/>
      <c r="Q9" s="186"/>
    </row>
    <row r="10" spans="1:18" ht="19.5" customHeight="1">
      <c r="A10" s="16">
        <v>5</v>
      </c>
      <c r="B10" s="184" t="s">
        <v>8</v>
      </c>
      <c r="C10" s="185"/>
      <c r="D10" s="185"/>
      <c r="E10" s="185"/>
      <c r="F10" s="185"/>
      <c r="G10" s="185"/>
      <c r="H10" s="185"/>
      <c r="I10" s="185"/>
      <c r="J10" s="185"/>
      <c r="K10" s="185"/>
      <c r="L10" s="185"/>
      <c r="M10" s="185"/>
      <c r="N10" s="185"/>
      <c r="O10" s="185"/>
      <c r="P10" s="185"/>
      <c r="Q10" s="186"/>
    </row>
    <row r="11" spans="1:18" ht="21" customHeight="1">
      <c r="A11" s="17"/>
      <c r="B11" s="190" t="s">
        <v>9</v>
      </c>
      <c r="C11" s="191"/>
      <c r="D11" s="191"/>
      <c r="E11" s="191"/>
      <c r="F11" s="191"/>
      <c r="G11" s="191"/>
      <c r="H11" s="191"/>
      <c r="I11" s="191"/>
      <c r="J11" s="191"/>
      <c r="K11" s="191"/>
      <c r="L11" s="191"/>
      <c r="M11" s="191"/>
      <c r="N11" s="191"/>
      <c r="O11" s="191"/>
      <c r="P11" s="191"/>
      <c r="Q11" s="191"/>
      <c r="R11" s="21"/>
    </row>
    <row r="12" spans="1:18" ht="21" customHeight="1">
      <c r="A12" s="18"/>
      <c r="B12" s="19"/>
      <c r="C12" s="20"/>
      <c r="D12" s="20"/>
      <c r="E12" s="20"/>
      <c r="F12" s="20"/>
      <c r="G12" s="20"/>
      <c r="H12" s="20"/>
      <c r="I12" s="20"/>
      <c r="J12" s="20"/>
      <c r="K12" s="20"/>
      <c r="L12" s="20"/>
      <c r="M12" s="20"/>
      <c r="N12" s="20"/>
      <c r="O12" s="20"/>
      <c r="P12" s="20"/>
      <c r="Q12" s="20"/>
    </row>
    <row r="13" spans="1:18">
      <c r="A13" s="192" t="s">
        <v>10</v>
      </c>
      <c r="B13" s="192"/>
      <c r="C13" s="192"/>
      <c r="D13" s="192"/>
      <c r="E13" s="192"/>
      <c r="F13" s="192"/>
      <c r="G13" s="192"/>
      <c r="H13" s="192"/>
      <c r="I13" s="192"/>
      <c r="J13" s="192"/>
      <c r="K13" s="192"/>
      <c r="L13" s="192"/>
      <c r="M13" s="192"/>
      <c r="N13" s="192"/>
      <c r="O13" s="192"/>
      <c r="P13" s="192"/>
      <c r="Q13" s="192"/>
    </row>
    <row r="14" spans="1:18" ht="15.75" customHeight="1">
      <c r="A14" s="192" t="s">
        <v>11</v>
      </c>
      <c r="B14" s="192"/>
      <c r="C14" s="192"/>
      <c r="D14" s="192"/>
      <c r="E14" s="192" t="s">
        <v>12</v>
      </c>
      <c r="F14" s="192"/>
      <c r="G14" s="192"/>
      <c r="H14" s="192"/>
      <c r="I14" s="192"/>
      <c r="J14" s="192"/>
      <c r="K14" s="192"/>
      <c r="L14" s="192"/>
      <c r="M14" s="192"/>
      <c r="N14" s="192"/>
      <c r="O14" s="192"/>
      <c r="P14" s="192"/>
      <c r="Q14" s="192"/>
    </row>
    <row r="15" spans="1:18" ht="15.75" customHeight="1">
      <c r="A15" s="192" t="s">
        <v>13</v>
      </c>
      <c r="B15" s="192"/>
      <c r="C15" s="192"/>
      <c r="D15" s="192"/>
      <c r="E15" s="192"/>
      <c r="F15" s="192"/>
      <c r="G15" s="192"/>
      <c r="H15" s="192"/>
      <c r="I15" s="192"/>
      <c r="J15" s="192"/>
      <c r="K15" s="192"/>
      <c r="L15" s="192"/>
      <c r="M15" s="192"/>
      <c r="N15" s="192"/>
      <c r="O15" s="192"/>
      <c r="P15" s="192"/>
      <c r="Q15" s="192"/>
    </row>
    <row r="16" spans="1:18" ht="24" customHeight="1">
      <c r="A16" s="200" t="s">
        <v>14</v>
      </c>
      <c r="B16" s="200"/>
      <c r="C16" s="200"/>
      <c r="D16" s="200"/>
      <c r="E16" s="193" t="s">
        <v>15</v>
      </c>
      <c r="F16" s="193"/>
      <c r="G16" s="193"/>
      <c r="H16" s="193"/>
      <c r="I16" s="193"/>
      <c r="J16" s="193"/>
      <c r="K16" s="193"/>
      <c r="L16" s="193"/>
      <c r="M16" s="193"/>
      <c r="N16" s="193"/>
      <c r="O16" s="193"/>
      <c r="P16" s="193"/>
      <c r="Q16" s="193"/>
    </row>
    <row r="17" spans="1:17" ht="47.25" customHeight="1">
      <c r="A17" s="200"/>
      <c r="B17" s="200"/>
      <c r="C17" s="200"/>
      <c r="D17" s="200"/>
      <c r="E17" s="194" t="s">
        <v>16</v>
      </c>
      <c r="F17" s="194"/>
      <c r="G17" s="194"/>
      <c r="H17" s="194"/>
      <c r="I17" s="194"/>
      <c r="J17" s="194"/>
      <c r="K17" s="194"/>
      <c r="L17" s="194"/>
      <c r="M17" s="194"/>
      <c r="N17" s="194"/>
      <c r="O17" s="194"/>
      <c r="P17" s="194"/>
      <c r="Q17" s="194"/>
    </row>
    <row r="18" spans="1:17" ht="39.75" customHeight="1">
      <c r="A18" s="200"/>
      <c r="B18" s="200"/>
      <c r="C18" s="200"/>
      <c r="D18" s="200"/>
      <c r="E18" s="194" t="s">
        <v>17</v>
      </c>
      <c r="F18" s="194"/>
      <c r="G18" s="194"/>
      <c r="H18" s="194"/>
      <c r="I18" s="194"/>
      <c r="J18" s="194"/>
      <c r="K18" s="194"/>
      <c r="L18" s="194"/>
      <c r="M18" s="194"/>
      <c r="N18" s="194"/>
      <c r="O18" s="194"/>
      <c r="P18" s="194"/>
      <c r="Q18" s="194"/>
    </row>
    <row r="19" spans="1:17" ht="38.25" customHeight="1">
      <c r="A19" s="200"/>
      <c r="B19" s="200"/>
      <c r="C19" s="200"/>
      <c r="D19" s="200"/>
      <c r="E19" s="194" t="s">
        <v>18</v>
      </c>
      <c r="F19" s="194"/>
      <c r="G19" s="194"/>
      <c r="H19" s="194"/>
      <c r="I19" s="194"/>
      <c r="J19" s="194"/>
      <c r="K19" s="194"/>
      <c r="L19" s="194"/>
      <c r="M19" s="194"/>
      <c r="N19" s="194"/>
      <c r="O19" s="194"/>
      <c r="P19" s="194"/>
      <c r="Q19" s="194"/>
    </row>
    <row r="20" spans="1:17" ht="30" customHeight="1">
      <c r="A20" s="200"/>
      <c r="B20" s="200"/>
      <c r="C20" s="200"/>
      <c r="D20" s="200"/>
      <c r="E20" s="194" t="s">
        <v>19</v>
      </c>
      <c r="F20" s="194"/>
      <c r="G20" s="194"/>
      <c r="H20" s="194"/>
      <c r="I20" s="194"/>
      <c r="J20" s="194"/>
      <c r="K20" s="194"/>
      <c r="L20" s="194"/>
      <c r="M20" s="194"/>
      <c r="N20" s="194"/>
      <c r="O20" s="194"/>
      <c r="P20" s="194"/>
      <c r="Q20" s="194"/>
    </row>
    <row r="21" spans="1:17" ht="53.25" customHeight="1">
      <c r="A21" s="200"/>
      <c r="B21" s="200"/>
      <c r="C21" s="200"/>
      <c r="D21" s="200"/>
      <c r="E21" s="194" t="s">
        <v>20</v>
      </c>
      <c r="F21" s="194"/>
      <c r="G21" s="194"/>
      <c r="H21" s="194"/>
      <c r="I21" s="194"/>
      <c r="J21" s="194"/>
      <c r="K21" s="194"/>
      <c r="L21" s="194"/>
      <c r="M21" s="194"/>
      <c r="N21" s="194"/>
      <c r="O21" s="194"/>
      <c r="P21" s="194"/>
      <c r="Q21" s="194"/>
    </row>
    <row r="22" spans="1:17">
      <c r="A22" s="195" t="s">
        <v>21</v>
      </c>
      <c r="B22" s="196"/>
      <c r="C22" s="196"/>
      <c r="D22" s="196"/>
      <c r="E22" s="196"/>
      <c r="F22" s="196"/>
      <c r="G22" s="196"/>
      <c r="H22" s="196"/>
      <c r="I22" s="196"/>
      <c r="J22" s="196"/>
      <c r="K22" s="196"/>
      <c r="L22" s="196"/>
      <c r="M22" s="196"/>
      <c r="N22" s="196"/>
      <c r="O22" s="196"/>
      <c r="P22" s="196"/>
      <c r="Q22" s="196"/>
    </row>
    <row r="23" spans="1:17" ht="48" customHeight="1">
      <c r="A23" s="200" t="s">
        <v>22</v>
      </c>
      <c r="B23" s="201"/>
      <c r="C23" s="201"/>
      <c r="D23" s="201"/>
      <c r="E23" s="194" t="s">
        <v>23</v>
      </c>
      <c r="F23" s="194"/>
      <c r="G23" s="194"/>
      <c r="H23" s="194"/>
      <c r="I23" s="194"/>
      <c r="J23" s="194"/>
      <c r="K23" s="194"/>
      <c r="L23" s="194"/>
      <c r="M23" s="194"/>
      <c r="N23" s="194"/>
      <c r="O23" s="194"/>
      <c r="P23" s="194"/>
      <c r="Q23" s="194"/>
    </row>
    <row r="24" spans="1:17" ht="46.5" customHeight="1">
      <c r="A24" s="201"/>
      <c r="B24" s="201"/>
      <c r="C24" s="201"/>
      <c r="D24" s="201"/>
      <c r="E24" s="194" t="s">
        <v>24</v>
      </c>
      <c r="F24" s="194"/>
      <c r="G24" s="194"/>
      <c r="H24" s="194"/>
      <c r="I24" s="194"/>
      <c r="J24" s="194"/>
      <c r="K24" s="194"/>
      <c r="L24" s="194"/>
      <c r="M24" s="194"/>
      <c r="N24" s="194"/>
      <c r="O24" s="194"/>
      <c r="P24" s="194"/>
      <c r="Q24" s="194"/>
    </row>
    <row r="25" spans="1:17" ht="46.5" customHeight="1">
      <c r="A25" s="201"/>
      <c r="B25" s="201"/>
      <c r="C25" s="201"/>
      <c r="D25" s="201"/>
      <c r="E25" s="194" t="s">
        <v>25</v>
      </c>
      <c r="F25" s="194"/>
      <c r="G25" s="194"/>
      <c r="H25" s="194"/>
      <c r="I25" s="194"/>
      <c r="J25" s="194"/>
      <c r="K25" s="194"/>
      <c r="L25" s="194"/>
      <c r="M25" s="194"/>
      <c r="N25" s="194"/>
      <c r="O25" s="194"/>
      <c r="P25" s="194"/>
      <c r="Q25" s="194"/>
    </row>
    <row r="26" spans="1:17">
      <c r="A26" s="201"/>
      <c r="B26" s="201"/>
      <c r="C26" s="201"/>
      <c r="D26" s="201"/>
      <c r="E26" s="194" t="s">
        <v>26</v>
      </c>
      <c r="F26" s="194"/>
      <c r="G26" s="194"/>
      <c r="H26" s="194"/>
      <c r="I26" s="194"/>
      <c r="J26" s="194"/>
      <c r="K26" s="194"/>
      <c r="L26" s="194"/>
      <c r="M26" s="194"/>
      <c r="N26" s="194"/>
      <c r="O26" s="194"/>
      <c r="P26" s="194"/>
      <c r="Q26" s="194"/>
    </row>
    <row r="27" spans="1:17">
      <c r="A27" s="195" t="s">
        <v>27</v>
      </c>
      <c r="B27" s="195"/>
      <c r="C27" s="195"/>
      <c r="D27" s="195"/>
      <c r="E27" s="195"/>
      <c r="F27" s="195"/>
      <c r="G27" s="195"/>
      <c r="H27" s="195"/>
      <c r="I27" s="195"/>
      <c r="J27" s="195"/>
      <c r="K27" s="195"/>
      <c r="L27" s="195"/>
      <c r="M27" s="195"/>
      <c r="N27" s="195"/>
      <c r="O27" s="195"/>
      <c r="P27" s="195"/>
      <c r="Q27" s="195"/>
    </row>
    <row r="28" spans="1:17" ht="58.5" customHeight="1">
      <c r="A28" s="200" t="s">
        <v>28</v>
      </c>
      <c r="B28" s="200"/>
      <c r="C28" s="200"/>
      <c r="D28" s="200"/>
      <c r="E28" s="194" t="s">
        <v>29</v>
      </c>
      <c r="F28" s="194"/>
      <c r="G28" s="194"/>
      <c r="H28" s="194"/>
      <c r="I28" s="194"/>
      <c r="J28" s="194"/>
      <c r="K28" s="194"/>
      <c r="L28" s="194"/>
      <c r="M28" s="194"/>
      <c r="N28" s="194"/>
      <c r="O28" s="194"/>
      <c r="P28" s="194"/>
      <c r="Q28" s="194"/>
    </row>
    <row r="29" spans="1:17" ht="24" customHeight="1">
      <c r="A29" s="195" t="s">
        <v>30</v>
      </c>
      <c r="B29" s="195"/>
      <c r="C29" s="195"/>
      <c r="D29" s="195"/>
      <c r="E29" s="195"/>
      <c r="F29" s="195"/>
      <c r="G29" s="195"/>
      <c r="H29" s="195"/>
      <c r="I29" s="195"/>
      <c r="J29" s="195"/>
      <c r="K29" s="195"/>
      <c r="L29" s="195"/>
      <c r="M29" s="195"/>
      <c r="N29" s="195"/>
      <c r="O29" s="195"/>
      <c r="P29" s="195"/>
      <c r="Q29" s="195"/>
    </row>
    <row r="30" spans="1:17" ht="50.25" customHeight="1">
      <c r="A30" s="201">
        <v>4</v>
      </c>
      <c r="B30" s="201"/>
      <c r="C30" s="201"/>
      <c r="D30" s="201"/>
      <c r="E30" s="194" t="s">
        <v>31</v>
      </c>
      <c r="F30" s="194"/>
      <c r="G30" s="194"/>
      <c r="H30" s="194"/>
      <c r="I30" s="194"/>
      <c r="J30" s="194"/>
      <c r="K30" s="194"/>
      <c r="L30" s="194"/>
      <c r="M30" s="194"/>
      <c r="N30" s="194"/>
      <c r="O30" s="194"/>
      <c r="P30" s="194"/>
      <c r="Q30" s="194"/>
    </row>
    <row r="31" spans="1:17" ht="45.75" customHeight="1">
      <c r="A31" s="201"/>
      <c r="B31" s="201"/>
      <c r="C31" s="201"/>
      <c r="D31" s="201"/>
      <c r="E31" s="194" t="s">
        <v>32</v>
      </c>
      <c r="F31" s="194"/>
      <c r="G31" s="194"/>
      <c r="H31" s="194"/>
      <c r="I31" s="194"/>
      <c r="J31" s="194"/>
      <c r="K31" s="194"/>
      <c r="L31" s="194"/>
      <c r="M31" s="194"/>
      <c r="N31" s="194"/>
      <c r="O31" s="194"/>
      <c r="P31" s="194"/>
      <c r="Q31" s="194"/>
    </row>
    <row r="32" spans="1:17" ht="30" customHeight="1">
      <c r="A32" s="195" t="s">
        <v>33</v>
      </c>
      <c r="B32" s="195"/>
      <c r="C32" s="195"/>
      <c r="D32" s="195"/>
      <c r="E32" s="195"/>
      <c r="F32" s="195"/>
      <c r="G32" s="195"/>
      <c r="H32" s="195"/>
      <c r="I32" s="195"/>
      <c r="J32" s="195"/>
      <c r="K32" s="195"/>
      <c r="L32" s="195"/>
      <c r="M32" s="195"/>
      <c r="N32" s="195"/>
      <c r="O32" s="195"/>
      <c r="P32" s="195"/>
      <c r="Q32" s="195"/>
    </row>
    <row r="33" spans="1:17" ht="19.5" customHeight="1">
      <c r="A33" s="201">
        <v>5</v>
      </c>
      <c r="B33" s="201"/>
      <c r="C33" s="201"/>
      <c r="D33" s="201"/>
      <c r="E33" s="202" t="s">
        <v>34</v>
      </c>
      <c r="F33" s="202"/>
      <c r="G33" s="202"/>
      <c r="H33" s="202"/>
      <c r="I33" s="202"/>
      <c r="J33" s="202"/>
      <c r="K33" s="202"/>
      <c r="L33" s="202"/>
      <c r="M33" s="202"/>
      <c r="N33" s="202"/>
      <c r="O33" s="202"/>
      <c r="P33" s="202"/>
      <c r="Q33" s="202"/>
    </row>
    <row r="34" spans="1:17" ht="201.75" customHeight="1">
      <c r="A34" s="201"/>
      <c r="B34" s="201"/>
      <c r="C34" s="201"/>
      <c r="D34" s="201"/>
      <c r="E34" s="197" t="s">
        <v>35</v>
      </c>
      <c r="F34" s="197"/>
      <c r="G34" s="197"/>
      <c r="H34" s="197"/>
      <c r="I34" s="197"/>
      <c r="J34" s="197"/>
      <c r="K34" s="197"/>
      <c r="L34" s="197"/>
      <c r="M34" s="197"/>
      <c r="N34" s="197"/>
      <c r="O34" s="197"/>
      <c r="P34" s="197"/>
      <c r="Q34" s="197"/>
    </row>
    <row r="35" spans="1:17" ht="18.75" customHeight="1">
      <c r="A35" s="201"/>
      <c r="B35" s="201"/>
      <c r="C35" s="201"/>
      <c r="D35" s="201"/>
      <c r="E35" s="202" t="s">
        <v>36</v>
      </c>
      <c r="F35" s="202"/>
      <c r="G35" s="202"/>
      <c r="H35" s="202"/>
      <c r="I35" s="202"/>
      <c r="J35" s="202"/>
      <c r="K35" s="202"/>
      <c r="L35" s="202"/>
      <c r="M35" s="202"/>
      <c r="N35" s="202"/>
      <c r="O35" s="202"/>
      <c r="P35" s="202"/>
      <c r="Q35" s="202"/>
    </row>
    <row r="36" spans="1:17" ht="186.75" customHeight="1">
      <c r="A36" s="201"/>
      <c r="B36" s="201"/>
      <c r="C36" s="201"/>
      <c r="D36" s="201"/>
      <c r="E36" s="197" t="s">
        <v>37</v>
      </c>
      <c r="F36" s="198"/>
      <c r="G36" s="198"/>
      <c r="H36" s="198"/>
      <c r="I36" s="198"/>
      <c r="J36" s="198"/>
      <c r="K36" s="198"/>
      <c r="L36" s="198"/>
      <c r="M36" s="198"/>
      <c r="N36" s="198"/>
      <c r="O36" s="198"/>
      <c r="P36" s="198"/>
      <c r="Q36" s="198"/>
    </row>
    <row r="37" spans="1:17" ht="115.5" customHeight="1">
      <c r="A37" s="201"/>
      <c r="B37" s="201"/>
      <c r="C37" s="201"/>
      <c r="D37" s="201"/>
      <c r="E37" s="199" t="s">
        <v>38</v>
      </c>
      <c r="F37" s="199"/>
      <c r="G37" s="199"/>
      <c r="H37" s="199"/>
      <c r="I37" s="199"/>
      <c r="J37" s="199"/>
      <c r="K37" s="199"/>
      <c r="L37" s="199"/>
      <c r="M37" s="199"/>
      <c r="N37" s="199"/>
      <c r="O37" s="199"/>
      <c r="P37" s="199"/>
      <c r="Q37" s="199"/>
    </row>
    <row r="38" spans="1:17" ht="66.75" customHeight="1">
      <c r="A38" s="201"/>
      <c r="B38" s="201"/>
      <c r="C38" s="201"/>
      <c r="D38" s="201"/>
      <c r="E38" s="197" t="s">
        <v>39</v>
      </c>
      <c r="F38" s="198"/>
      <c r="G38" s="198"/>
      <c r="H38" s="198"/>
      <c r="I38" s="198"/>
      <c r="J38" s="198"/>
      <c r="K38" s="198"/>
      <c r="L38" s="198"/>
      <c r="M38" s="198"/>
      <c r="N38" s="198"/>
      <c r="O38" s="198"/>
      <c r="P38" s="198"/>
      <c r="Q38" s="198"/>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03" t="s">
        <v>41</v>
      </c>
      <c r="B2" s="204"/>
      <c r="C2" s="204"/>
      <c r="D2" s="204"/>
      <c r="E2" s="204"/>
      <c r="F2" s="204"/>
      <c r="G2" s="204"/>
      <c r="H2" s="204"/>
      <c r="I2" s="204"/>
      <c r="J2" s="204"/>
      <c r="K2" s="204"/>
      <c r="L2" s="204"/>
      <c r="M2" s="204"/>
      <c r="N2" s="205"/>
    </row>
    <row r="3" spans="1:14">
      <c r="A3" s="206" t="s">
        <v>42</v>
      </c>
      <c r="B3" s="207"/>
      <c r="C3" s="207"/>
      <c r="D3" s="207"/>
      <c r="E3" s="207"/>
      <c r="F3" s="207"/>
      <c r="G3" s="207"/>
      <c r="H3" s="207"/>
      <c r="I3" s="207"/>
      <c r="J3" s="207"/>
      <c r="K3" s="207"/>
      <c r="L3" s="207"/>
      <c r="M3" s="207"/>
      <c r="N3" s="208"/>
    </row>
    <row r="4" spans="1:14" ht="46.5" customHeight="1">
      <c r="A4" s="4" t="s">
        <v>43</v>
      </c>
      <c r="B4" s="209" t="s">
        <v>44</v>
      </c>
      <c r="C4" s="209"/>
      <c r="D4" s="209"/>
      <c r="E4" s="209"/>
      <c r="F4" s="209"/>
      <c r="G4" s="209"/>
      <c r="H4" s="209"/>
      <c r="I4" s="209"/>
      <c r="J4" s="209"/>
      <c r="K4" s="209"/>
      <c r="L4" s="209"/>
      <c r="M4" s="209"/>
      <c r="N4" s="210"/>
    </row>
    <row r="5" spans="1:14" ht="45.75" customHeight="1">
      <c r="A5" s="211" t="s">
        <v>45</v>
      </c>
      <c r="B5" s="212"/>
      <c r="C5" s="212"/>
      <c r="D5" s="212"/>
      <c r="E5" s="212"/>
      <c r="F5" s="212"/>
      <c r="G5" s="212"/>
      <c r="H5" s="212"/>
      <c r="I5" s="212"/>
      <c r="J5" s="212"/>
      <c r="K5" s="212"/>
      <c r="L5" s="212"/>
      <c r="M5" s="212"/>
      <c r="N5" s="213"/>
    </row>
    <row r="6" spans="1:14" ht="29.25" customHeight="1">
      <c r="A6" s="211" t="s">
        <v>46</v>
      </c>
      <c r="B6" s="212"/>
      <c r="C6" s="212"/>
      <c r="D6" s="212"/>
      <c r="E6" s="212"/>
      <c r="F6" s="212"/>
      <c r="G6" s="212"/>
      <c r="H6" s="212"/>
      <c r="I6" s="212"/>
      <c r="J6" s="212"/>
      <c r="K6" s="212"/>
      <c r="L6" s="212"/>
      <c r="M6" s="212"/>
      <c r="N6" s="213"/>
    </row>
    <row r="7" spans="1:14" ht="17.25" customHeight="1">
      <c r="A7" s="5" t="s">
        <v>47</v>
      </c>
      <c r="B7" s="6"/>
      <c r="C7" s="6"/>
      <c r="D7" s="6"/>
      <c r="E7" s="6"/>
      <c r="F7" s="6"/>
      <c r="G7" s="6"/>
      <c r="H7" s="6"/>
      <c r="I7" s="6"/>
      <c r="J7" s="6"/>
      <c r="K7" s="6"/>
      <c r="L7" s="6"/>
      <c r="M7" s="6"/>
      <c r="N7" s="8"/>
    </row>
    <row r="8" spans="1:14" ht="51" customHeight="1">
      <c r="A8" s="211" t="s">
        <v>48</v>
      </c>
      <c r="B8" s="212"/>
      <c r="C8" s="212"/>
      <c r="D8" s="212"/>
      <c r="E8" s="212"/>
      <c r="F8" s="212"/>
      <c r="G8" s="212"/>
      <c r="H8" s="212"/>
      <c r="I8" s="212"/>
      <c r="J8" s="212"/>
      <c r="K8" s="212"/>
      <c r="L8" s="212"/>
      <c r="M8" s="212"/>
      <c r="N8" s="213"/>
    </row>
    <row r="9" spans="1:14" ht="36" customHeight="1">
      <c r="A9" s="211" t="s">
        <v>49</v>
      </c>
      <c r="B9" s="212"/>
      <c r="C9" s="212"/>
      <c r="D9" s="212"/>
      <c r="E9" s="212"/>
      <c r="F9" s="212"/>
      <c r="G9" s="212"/>
      <c r="H9" s="212"/>
      <c r="I9" s="212"/>
      <c r="J9" s="212"/>
      <c r="K9" s="212"/>
      <c r="L9" s="212"/>
      <c r="M9" s="212"/>
      <c r="N9" s="213"/>
    </row>
    <row r="10" spans="1:14" ht="30" customHeight="1">
      <c r="A10" s="211" t="s">
        <v>50</v>
      </c>
      <c r="B10" s="212"/>
      <c r="C10" s="212"/>
      <c r="D10" s="212"/>
      <c r="E10" s="212"/>
      <c r="F10" s="212"/>
      <c r="G10" s="212"/>
      <c r="H10" s="212"/>
      <c r="I10" s="212"/>
      <c r="J10" s="212"/>
      <c r="K10" s="212"/>
      <c r="L10" s="212"/>
      <c r="M10" s="212"/>
      <c r="N10" s="213"/>
    </row>
    <row r="11" spans="1:14" ht="18.75" customHeight="1">
      <c r="A11" s="211" t="s">
        <v>51</v>
      </c>
      <c r="B11" s="212"/>
      <c r="C11" s="212"/>
      <c r="D11" s="212"/>
      <c r="E11" s="212"/>
      <c r="F11" s="212"/>
      <c r="G11" s="212"/>
      <c r="H11" s="212"/>
      <c r="I11" s="212"/>
      <c r="J11" s="212"/>
      <c r="K11" s="212"/>
      <c r="L11" s="212"/>
      <c r="M11" s="212"/>
      <c r="N11" s="213"/>
    </row>
    <row r="12" spans="1:14">
      <c r="A12" s="206" t="s">
        <v>52</v>
      </c>
      <c r="B12" s="207"/>
      <c r="C12" s="207"/>
      <c r="D12" s="207"/>
      <c r="E12" s="207"/>
      <c r="F12" s="207"/>
      <c r="G12" s="207"/>
      <c r="H12" s="207"/>
      <c r="I12" s="207"/>
      <c r="J12" s="207"/>
      <c r="K12" s="207"/>
      <c r="L12" s="207"/>
      <c r="M12" s="207"/>
      <c r="N12" s="208"/>
    </row>
    <row r="13" spans="1:14">
      <c r="A13" s="7" t="s">
        <v>53</v>
      </c>
      <c r="N13" s="9"/>
    </row>
    <row r="14" spans="1:14" ht="117" customHeight="1">
      <c r="A14" s="214" t="s">
        <v>54</v>
      </c>
      <c r="B14" s="215"/>
      <c r="C14" s="215"/>
      <c r="D14" s="215"/>
      <c r="E14" s="215"/>
      <c r="F14" s="215"/>
      <c r="G14" s="215"/>
      <c r="H14" s="215"/>
      <c r="I14" s="215"/>
      <c r="J14" s="215"/>
      <c r="K14" s="215"/>
      <c r="L14" s="215"/>
      <c r="M14" s="215"/>
      <c r="N14" s="216"/>
    </row>
    <row r="15" spans="1:14" ht="28.5" customHeight="1">
      <c r="A15" s="217" t="s">
        <v>55</v>
      </c>
      <c r="B15" s="218"/>
      <c r="C15" s="218"/>
      <c r="D15" s="218"/>
      <c r="E15" s="218"/>
      <c r="F15" s="218"/>
      <c r="G15" s="218"/>
      <c r="H15" s="218"/>
      <c r="I15" s="218"/>
      <c r="J15" s="218"/>
      <c r="K15" s="218"/>
      <c r="L15" s="218"/>
      <c r="M15" s="218"/>
      <c r="N15" s="219"/>
    </row>
    <row r="16" spans="1:14" ht="120" customHeight="1">
      <c r="A16" s="220" t="s">
        <v>56</v>
      </c>
      <c r="B16" s="221"/>
      <c r="C16" s="221"/>
      <c r="D16" s="221"/>
      <c r="E16" s="221"/>
      <c r="F16" s="221"/>
      <c r="G16" s="221"/>
      <c r="H16" s="221"/>
      <c r="I16" s="221"/>
      <c r="J16" s="221"/>
      <c r="K16" s="221"/>
      <c r="L16" s="221"/>
      <c r="M16" s="221"/>
      <c r="N16" s="222"/>
    </row>
    <row r="17" spans="1:14" ht="13.5" customHeight="1">
      <c r="A17" s="211" t="s">
        <v>57</v>
      </c>
      <c r="B17" s="212"/>
      <c r="C17" s="212"/>
      <c r="D17" s="212"/>
      <c r="E17" s="212"/>
      <c r="F17" s="212"/>
      <c r="G17" s="212"/>
      <c r="H17" s="212"/>
      <c r="I17" s="212"/>
      <c r="J17" s="212"/>
      <c r="K17" s="212"/>
      <c r="L17" s="212"/>
      <c r="M17" s="212"/>
      <c r="N17" s="213"/>
    </row>
    <row r="18" spans="1:14" ht="15" customHeight="1">
      <c r="A18" s="211" t="s">
        <v>58</v>
      </c>
      <c r="B18" s="212"/>
      <c r="C18" s="212"/>
      <c r="D18" s="212"/>
      <c r="E18" s="212"/>
      <c r="F18" s="212"/>
      <c r="G18" s="212"/>
      <c r="H18" s="212"/>
      <c r="I18" s="212"/>
      <c r="J18" s="212"/>
      <c r="K18" s="212"/>
      <c r="L18" s="212"/>
      <c r="M18" s="212"/>
      <c r="N18" s="213"/>
    </row>
    <row r="19" spans="1:14" ht="49.5" customHeight="1">
      <c r="A19" s="211" t="s">
        <v>59</v>
      </c>
      <c r="B19" s="212"/>
      <c r="C19" s="212"/>
      <c r="D19" s="212"/>
      <c r="E19" s="212"/>
      <c r="F19" s="212"/>
      <c r="G19" s="212"/>
      <c r="H19" s="212"/>
      <c r="I19" s="212"/>
      <c r="J19" s="212"/>
      <c r="K19" s="212"/>
      <c r="L19" s="212"/>
      <c r="M19" s="212"/>
      <c r="N19" s="213"/>
    </row>
    <row r="20" spans="1:14">
      <c r="A20" s="206" t="s">
        <v>60</v>
      </c>
      <c r="B20" s="207"/>
      <c r="C20" s="207"/>
      <c r="D20" s="207"/>
      <c r="E20" s="207"/>
      <c r="F20" s="207"/>
      <c r="G20" s="207"/>
      <c r="H20" s="207"/>
      <c r="I20" s="207"/>
      <c r="J20" s="207"/>
      <c r="K20" s="207"/>
      <c r="L20" s="207"/>
      <c r="M20" s="207"/>
      <c r="N20" s="208"/>
    </row>
    <row r="21" spans="1:14" ht="77.25" customHeight="1">
      <c r="A21" s="223" t="s">
        <v>61</v>
      </c>
      <c r="B21" s="224"/>
      <c r="C21" s="224"/>
      <c r="D21" s="224"/>
      <c r="E21" s="224"/>
      <c r="F21" s="224"/>
      <c r="G21" s="224"/>
      <c r="H21" s="224"/>
      <c r="I21" s="224"/>
      <c r="J21" s="224"/>
      <c r="K21" s="224"/>
      <c r="L21" s="224"/>
      <c r="M21" s="224"/>
      <c r="N21" s="225"/>
    </row>
    <row r="22" spans="1:14">
      <c r="A22" s="206" t="s">
        <v>62</v>
      </c>
      <c r="B22" s="207"/>
      <c r="C22" s="207"/>
      <c r="D22" s="207"/>
      <c r="E22" s="207"/>
      <c r="F22" s="207"/>
      <c r="G22" s="207"/>
      <c r="H22" s="207"/>
      <c r="I22" s="207"/>
      <c r="J22" s="207"/>
      <c r="K22" s="207"/>
      <c r="L22" s="207"/>
      <c r="M22" s="207"/>
      <c r="N22" s="208"/>
    </row>
    <row r="23" spans="1:14" ht="51.75" customHeight="1">
      <c r="A23" s="223" t="s">
        <v>63</v>
      </c>
      <c r="B23" s="224"/>
      <c r="C23" s="224"/>
      <c r="D23" s="224"/>
      <c r="E23" s="224"/>
      <c r="F23" s="224"/>
      <c r="G23" s="224"/>
      <c r="H23" s="224"/>
      <c r="I23" s="224"/>
      <c r="J23" s="224"/>
      <c r="K23" s="224"/>
      <c r="L23" s="224"/>
      <c r="M23" s="224"/>
      <c r="N23" s="225"/>
    </row>
    <row r="24" spans="1:14">
      <c r="A24" s="206" t="s">
        <v>64</v>
      </c>
      <c r="B24" s="207"/>
      <c r="C24" s="207"/>
      <c r="D24" s="207"/>
      <c r="E24" s="207"/>
      <c r="F24" s="207"/>
      <c r="G24" s="207"/>
      <c r="H24" s="207"/>
      <c r="I24" s="207"/>
      <c r="J24" s="207"/>
      <c r="K24" s="207"/>
      <c r="L24" s="207"/>
      <c r="M24" s="207"/>
      <c r="N24" s="208"/>
    </row>
    <row r="25" spans="1:14" ht="14.25" customHeight="1">
      <c r="A25" s="223" t="s">
        <v>65</v>
      </c>
      <c r="B25" s="224"/>
      <c r="C25" s="224"/>
      <c r="D25" s="224"/>
      <c r="E25" s="224"/>
      <c r="F25" s="224"/>
      <c r="G25" s="224"/>
      <c r="H25" s="224"/>
      <c r="I25" s="224"/>
      <c r="J25" s="224"/>
      <c r="K25" s="224"/>
      <c r="L25" s="224"/>
      <c r="M25" s="224"/>
      <c r="N25" s="225"/>
    </row>
    <row r="26" spans="1:14">
      <c r="A26" s="206" t="s">
        <v>66</v>
      </c>
      <c r="B26" s="207"/>
      <c r="C26" s="207"/>
      <c r="D26" s="207"/>
      <c r="E26" s="207"/>
      <c r="F26" s="207"/>
      <c r="G26" s="207"/>
      <c r="H26" s="207"/>
      <c r="I26" s="207"/>
      <c r="J26" s="207"/>
      <c r="K26" s="207"/>
      <c r="L26" s="207"/>
      <c r="M26" s="207"/>
      <c r="N26" s="208"/>
    </row>
    <row r="27" spans="1:14" ht="63" customHeight="1">
      <c r="A27" s="223" t="s">
        <v>67</v>
      </c>
      <c r="B27" s="224"/>
      <c r="C27" s="224"/>
      <c r="D27" s="224"/>
      <c r="E27" s="224"/>
      <c r="F27" s="224"/>
      <c r="G27" s="224"/>
      <c r="H27" s="224"/>
      <c r="I27" s="224"/>
      <c r="J27" s="224"/>
      <c r="K27" s="224"/>
      <c r="L27" s="224"/>
      <c r="M27" s="224"/>
      <c r="N27" s="225"/>
    </row>
    <row r="28" spans="1:14">
      <c r="A28" s="206" t="s">
        <v>68</v>
      </c>
      <c r="B28" s="207"/>
      <c r="C28" s="207"/>
      <c r="D28" s="207"/>
      <c r="E28" s="207"/>
      <c r="F28" s="207"/>
      <c r="G28" s="207"/>
      <c r="H28" s="207"/>
      <c r="I28" s="207"/>
      <c r="J28" s="207"/>
      <c r="K28" s="207"/>
      <c r="L28" s="207"/>
      <c r="M28" s="207"/>
      <c r="N28" s="208"/>
    </row>
    <row r="29" spans="1:14" ht="17.25" customHeight="1">
      <c r="A29" s="223" t="s">
        <v>69</v>
      </c>
      <c r="B29" s="224"/>
      <c r="C29" s="224"/>
      <c r="D29" s="224"/>
      <c r="E29" s="224"/>
      <c r="F29" s="224"/>
      <c r="G29" s="224"/>
      <c r="H29" s="224"/>
      <c r="I29" s="224"/>
      <c r="J29" s="224"/>
      <c r="K29" s="224"/>
      <c r="L29" s="224"/>
      <c r="M29" s="224"/>
      <c r="N29" s="225"/>
    </row>
    <row r="30" spans="1:14" ht="36" customHeight="1">
      <c r="A30" s="223" t="s">
        <v>70</v>
      </c>
      <c r="B30" s="224"/>
      <c r="C30" s="224"/>
      <c r="D30" s="224"/>
      <c r="E30" s="224"/>
      <c r="F30" s="224"/>
      <c r="G30" s="224"/>
      <c r="H30" s="224"/>
      <c r="I30" s="224"/>
      <c r="J30" s="224"/>
      <c r="K30" s="224"/>
      <c r="L30" s="224"/>
      <c r="M30" s="224"/>
      <c r="N30" s="225"/>
    </row>
    <row r="31" spans="1:14">
      <c r="A31" s="206" t="s">
        <v>71</v>
      </c>
      <c r="B31" s="207"/>
      <c r="C31" s="207"/>
      <c r="D31" s="207"/>
      <c r="E31" s="207"/>
      <c r="F31" s="207"/>
      <c r="G31" s="207"/>
      <c r="H31" s="207"/>
      <c r="I31" s="207"/>
      <c r="J31" s="207"/>
      <c r="K31" s="207"/>
      <c r="L31" s="207"/>
      <c r="M31" s="207"/>
      <c r="N31" s="208"/>
    </row>
    <row r="32" spans="1:14">
      <c r="A32" s="206" t="s">
        <v>72</v>
      </c>
      <c r="B32" s="207"/>
      <c r="C32" s="207"/>
      <c r="D32" s="207"/>
      <c r="E32" s="207"/>
      <c r="F32" s="207"/>
      <c r="G32" s="207"/>
      <c r="H32" s="207"/>
      <c r="I32" s="207"/>
      <c r="J32" s="207"/>
      <c r="K32" s="207"/>
      <c r="L32" s="207"/>
      <c r="M32" s="207"/>
      <c r="N32" s="208"/>
    </row>
    <row r="33" spans="1:14" ht="34.5" customHeight="1">
      <c r="A33" s="223" t="s">
        <v>73</v>
      </c>
      <c r="B33" s="224"/>
      <c r="C33" s="224"/>
      <c r="D33" s="224"/>
      <c r="E33" s="224"/>
      <c r="F33" s="224"/>
      <c r="G33" s="224"/>
      <c r="H33" s="224"/>
      <c r="I33" s="224"/>
      <c r="J33" s="224"/>
      <c r="K33" s="224"/>
      <c r="L33" s="224"/>
      <c r="M33" s="224"/>
      <c r="N33" s="225"/>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3"/>
  <sheetViews>
    <sheetView tabSelected="1" topLeftCell="A19" zoomScale="90" zoomScaleNormal="90" workbookViewId="0">
      <selection activeCell="K37" sqref="K37"/>
    </sheetView>
  </sheetViews>
  <sheetFormatPr defaultColWidth="9.109375" defaultRowHeight="13.8"/>
  <cols>
    <col min="1" max="1" width="6.33203125" style="67" customWidth="1"/>
    <col min="2" max="2" width="45.5546875" style="42" customWidth="1"/>
    <col min="3" max="3" width="9.33203125" style="42" customWidth="1"/>
    <col min="4" max="4" width="9.88671875" style="42" customWidth="1"/>
    <col min="5" max="5" width="9.88671875" style="68" customWidth="1"/>
    <col min="6" max="6" width="12.44140625" style="42" customWidth="1"/>
    <col min="7" max="7" width="57.33203125" style="42" customWidth="1"/>
    <col min="8" max="8" width="9.109375" style="42" customWidth="1"/>
    <col min="9" max="9" width="9.5546875" style="42" customWidth="1"/>
    <col min="10" max="10" width="10.6640625" style="42" customWidth="1"/>
    <col min="11" max="11" width="13.109375" style="42" customWidth="1"/>
    <col min="12" max="12" width="9.109375" style="42"/>
    <col min="13" max="13" width="10" style="42" bestFit="1" customWidth="1"/>
    <col min="14" max="16384" width="9.109375" style="42"/>
  </cols>
  <sheetData>
    <row r="1" spans="1:11">
      <c r="A1" s="227"/>
      <c r="B1" s="227"/>
      <c r="C1" s="38"/>
      <c r="D1" s="38"/>
      <c r="E1" s="39"/>
      <c r="F1" s="38"/>
      <c r="G1" s="40"/>
      <c r="H1" s="40"/>
      <c r="I1" s="40"/>
      <c r="J1" s="41"/>
      <c r="K1" s="41"/>
    </row>
    <row r="2" spans="1:11">
      <c r="A2" s="227"/>
      <c r="B2" s="227"/>
      <c r="C2" s="38"/>
      <c r="D2" s="38"/>
      <c r="E2" s="39"/>
      <c r="F2" s="38"/>
      <c r="G2" s="38"/>
      <c r="H2" s="38"/>
      <c r="I2" s="41"/>
      <c r="J2" s="41"/>
      <c r="K2" s="41"/>
    </row>
    <row r="3" spans="1:11">
      <c r="A3" s="228"/>
      <c r="B3" s="228"/>
      <c r="C3" s="228"/>
      <c r="D3" s="228"/>
      <c r="E3" s="228"/>
      <c r="F3" s="228"/>
      <c r="G3" s="228"/>
      <c r="H3" s="228"/>
      <c r="I3" s="228"/>
      <c r="J3" s="228"/>
      <c r="K3" s="43"/>
    </row>
    <row r="4" spans="1:11">
      <c r="A4" s="226" t="s">
        <v>304</v>
      </c>
      <c r="B4" s="226"/>
      <c r="C4" s="226"/>
      <c r="D4" s="226"/>
      <c r="E4" s="226"/>
      <c r="F4" s="226"/>
      <c r="G4" s="226"/>
      <c r="H4" s="226"/>
      <c r="I4" s="226"/>
    </row>
    <row r="5" spans="1:11">
      <c r="A5" s="229" t="s">
        <v>302</v>
      </c>
      <c r="B5" s="229"/>
      <c r="C5" s="229"/>
      <c r="D5" s="229"/>
      <c r="E5" s="229"/>
      <c r="F5" s="229"/>
      <c r="G5" s="229"/>
      <c r="H5" s="229"/>
      <c r="I5" s="229"/>
      <c r="J5" s="229"/>
      <c r="K5" s="229"/>
    </row>
    <row r="6" spans="1:11">
      <c r="A6" s="229"/>
      <c r="B6" s="229"/>
      <c r="C6" s="229"/>
      <c r="D6" s="229"/>
      <c r="E6" s="229"/>
      <c r="F6" s="229"/>
      <c r="G6" s="229"/>
      <c r="H6" s="229"/>
      <c r="I6" s="229"/>
      <c r="J6" s="229"/>
      <c r="K6" s="229"/>
    </row>
    <row r="7" spans="1:11" s="49" customFormat="1" ht="82.8">
      <c r="A7" s="44" t="s">
        <v>74</v>
      </c>
      <c r="B7" s="45" t="s">
        <v>75</v>
      </c>
      <c r="C7" s="46" t="s">
        <v>76</v>
      </c>
      <c r="D7" s="47" t="s">
        <v>127</v>
      </c>
      <c r="E7" s="48" t="s">
        <v>131</v>
      </c>
      <c r="F7" s="47" t="s">
        <v>132</v>
      </c>
      <c r="G7" s="46" t="s">
        <v>77</v>
      </c>
      <c r="H7" s="46" t="s">
        <v>78</v>
      </c>
      <c r="I7" s="47" t="s">
        <v>79</v>
      </c>
      <c r="J7" s="47" t="s">
        <v>133</v>
      </c>
      <c r="K7" s="47" t="s">
        <v>134</v>
      </c>
    </row>
    <row r="8" spans="1:11" s="49" customFormat="1">
      <c r="A8" s="72"/>
      <c r="B8" s="101" t="s">
        <v>192</v>
      </c>
      <c r="C8" s="22"/>
      <c r="D8" s="23"/>
      <c r="E8" s="50"/>
      <c r="F8" s="23"/>
      <c r="G8" s="22"/>
      <c r="H8" s="22"/>
      <c r="I8" s="24"/>
      <c r="J8" s="24"/>
      <c r="K8" s="24"/>
    </row>
    <row r="9" spans="1:11" s="49" customFormat="1">
      <c r="A9" s="22">
        <v>1</v>
      </c>
      <c r="B9" s="22" t="s">
        <v>244</v>
      </c>
      <c r="C9" s="25" t="s">
        <v>80</v>
      </c>
      <c r="D9" s="26">
        <v>5</v>
      </c>
      <c r="E9" s="26">
        <v>34</v>
      </c>
      <c r="F9" s="102">
        <f t="shared" ref="F9:F10" si="0">E9*D9</f>
        <v>170</v>
      </c>
      <c r="G9" s="53"/>
      <c r="H9" s="53"/>
      <c r="I9" s="103"/>
      <c r="J9" s="104"/>
      <c r="K9" s="103"/>
    </row>
    <row r="10" spans="1:11" s="49" customFormat="1">
      <c r="A10" s="22">
        <v>2</v>
      </c>
      <c r="B10" s="22" t="s">
        <v>175</v>
      </c>
      <c r="C10" s="25" t="s">
        <v>162</v>
      </c>
      <c r="D10" s="26">
        <v>5</v>
      </c>
      <c r="E10" s="26">
        <v>40</v>
      </c>
      <c r="F10" s="102">
        <f t="shared" si="0"/>
        <v>200</v>
      </c>
      <c r="G10" s="53"/>
      <c r="H10" s="53"/>
      <c r="I10" s="103"/>
      <c r="J10" s="104"/>
      <c r="K10" s="103"/>
    </row>
    <row r="11" spans="1:11" s="49" customFormat="1" ht="27.6">
      <c r="A11" s="22">
        <v>3</v>
      </c>
      <c r="B11" s="31" t="s">
        <v>193</v>
      </c>
      <c r="C11" s="32"/>
      <c r="D11" s="33"/>
      <c r="E11" s="105"/>
      <c r="F11" s="33">
        <f>SUM(F9:F10)</f>
        <v>370</v>
      </c>
      <c r="G11" s="31" t="s">
        <v>194</v>
      </c>
      <c r="H11" s="35"/>
      <c r="I11" s="36"/>
      <c r="J11" s="106"/>
      <c r="K11" s="107">
        <f>SUM(K9:K10)</f>
        <v>0</v>
      </c>
    </row>
    <row r="12" spans="1:11" s="49" customFormat="1">
      <c r="A12" s="22">
        <v>4</v>
      </c>
      <c r="B12" s="108"/>
      <c r="C12" s="109"/>
      <c r="D12" s="110"/>
      <c r="E12" s="111"/>
      <c r="F12" s="110"/>
      <c r="G12" s="108"/>
      <c r="H12" s="112"/>
      <c r="I12" s="113"/>
      <c r="J12" s="114"/>
      <c r="K12" s="115"/>
    </row>
    <row r="13" spans="1:11" s="49" customFormat="1" ht="27.6">
      <c r="A13" s="22">
        <v>5</v>
      </c>
      <c r="B13" s="116" t="s">
        <v>303</v>
      </c>
      <c r="C13" s="22"/>
      <c r="D13" s="23"/>
      <c r="E13" s="50"/>
      <c r="F13" s="23"/>
      <c r="G13" s="22"/>
      <c r="H13" s="22"/>
      <c r="I13" s="24"/>
      <c r="J13" s="24"/>
      <c r="K13" s="26"/>
    </row>
    <row r="14" spans="1:11" s="49" customFormat="1">
      <c r="A14" s="22">
        <v>6</v>
      </c>
      <c r="B14" s="117" t="s">
        <v>263</v>
      </c>
      <c r="C14" s="29" t="s">
        <v>80</v>
      </c>
      <c r="D14" s="118">
        <v>1</v>
      </c>
      <c r="E14" s="118">
        <v>300</v>
      </c>
      <c r="F14" s="111">
        <f>E14*D14</f>
        <v>300</v>
      </c>
      <c r="G14" s="22"/>
      <c r="H14" s="29"/>
      <c r="I14" s="27"/>
      <c r="J14" s="27"/>
      <c r="K14" s="118"/>
    </row>
    <row r="15" spans="1:11" s="49" customFormat="1">
      <c r="A15" s="22">
        <v>7</v>
      </c>
      <c r="B15" s="117" t="s">
        <v>186</v>
      </c>
      <c r="C15" s="29" t="s">
        <v>80</v>
      </c>
      <c r="D15" s="119">
        <v>1</v>
      </c>
      <c r="E15" s="111">
        <v>127.5</v>
      </c>
      <c r="F15" s="111">
        <f t="shared" ref="F15:F20" si="1">E15*D15</f>
        <v>127.5</v>
      </c>
      <c r="G15" s="120"/>
      <c r="H15" s="118"/>
      <c r="I15" s="118"/>
      <c r="J15" s="118"/>
      <c r="K15" s="118"/>
    </row>
    <row r="16" spans="1:11" s="49" customFormat="1">
      <c r="A16" s="22">
        <v>8</v>
      </c>
      <c r="B16" s="117" t="s">
        <v>187</v>
      </c>
      <c r="C16" s="121" t="s">
        <v>80</v>
      </c>
      <c r="D16" s="118">
        <v>8</v>
      </c>
      <c r="E16" s="118">
        <v>127.5</v>
      </c>
      <c r="F16" s="111">
        <f t="shared" si="1"/>
        <v>1020</v>
      </c>
      <c r="G16" s="122"/>
      <c r="H16" s="29"/>
      <c r="I16" s="119"/>
      <c r="J16" s="118"/>
      <c r="K16" s="118"/>
    </row>
    <row r="17" spans="1:11" s="49" customFormat="1">
      <c r="A17" s="22">
        <v>9</v>
      </c>
      <c r="B17" s="123" t="s">
        <v>264</v>
      </c>
      <c r="C17" s="121" t="s">
        <v>80</v>
      </c>
      <c r="D17" s="118">
        <v>12</v>
      </c>
      <c r="E17" s="118">
        <v>127.5</v>
      </c>
      <c r="F17" s="111">
        <f t="shared" si="1"/>
        <v>1530</v>
      </c>
      <c r="G17" s="120" t="s">
        <v>124</v>
      </c>
      <c r="H17" s="118" t="s">
        <v>80</v>
      </c>
      <c r="I17" s="118">
        <f>D17*3</f>
        <v>36</v>
      </c>
      <c r="J17" s="114">
        <v>10.119999999999999</v>
      </c>
      <c r="K17" s="26">
        <f t="shared" ref="K17" si="2">J17*I17</f>
        <v>364.32</v>
      </c>
    </row>
    <row r="18" spans="1:11" s="49" customFormat="1">
      <c r="A18" s="22">
        <v>10</v>
      </c>
      <c r="B18" s="123" t="s">
        <v>265</v>
      </c>
      <c r="C18" s="121" t="s">
        <v>80</v>
      </c>
      <c r="D18" s="118">
        <v>10</v>
      </c>
      <c r="E18" s="118">
        <v>127.5</v>
      </c>
      <c r="F18" s="111">
        <f t="shared" si="1"/>
        <v>1275</v>
      </c>
      <c r="G18" s="120" t="s">
        <v>124</v>
      </c>
      <c r="H18" s="118" t="s">
        <v>80</v>
      </c>
      <c r="I18" s="118">
        <f>D18*2</f>
        <v>20</v>
      </c>
      <c r="J18" s="114">
        <v>10.119999999999999</v>
      </c>
      <c r="K18" s="26">
        <f t="shared" ref="K18:K19" si="3">J18*I18</f>
        <v>202.39999999999998</v>
      </c>
    </row>
    <row r="19" spans="1:11" s="49" customFormat="1">
      <c r="A19" s="22">
        <v>11</v>
      </c>
      <c r="B19" s="123"/>
      <c r="C19" s="121"/>
      <c r="D19" s="118"/>
      <c r="E19" s="118"/>
      <c r="F19" s="111"/>
      <c r="G19" s="120" t="s">
        <v>124</v>
      </c>
      <c r="H19" s="118" t="s">
        <v>80</v>
      </c>
      <c r="I19" s="118">
        <f>D19*2</f>
        <v>0</v>
      </c>
      <c r="J19" s="114">
        <v>10.119999999999999</v>
      </c>
      <c r="K19" s="26">
        <f t="shared" si="3"/>
        <v>0</v>
      </c>
    </row>
    <row r="20" spans="1:11" s="49" customFormat="1">
      <c r="A20" s="22">
        <v>12</v>
      </c>
      <c r="B20" s="117" t="s">
        <v>188</v>
      </c>
      <c r="C20" s="121" t="s">
        <v>80</v>
      </c>
      <c r="D20" s="118">
        <v>1</v>
      </c>
      <c r="E20" s="118">
        <v>50</v>
      </c>
      <c r="F20" s="111">
        <f t="shared" si="1"/>
        <v>50</v>
      </c>
      <c r="G20" s="120" t="s">
        <v>124</v>
      </c>
      <c r="H20" s="118" t="s">
        <v>80</v>
      </c>
      <c r="I20" s="118">
        <f>D20*2</f>
        <v>2</v>
      </c>
      <c r="J20" s="114">
        <v>10.119999999999999</v>
      </c>
      <c r="K20" s="26">
        <f t="shared" ref="K20" si="4">J20*I20</f>
        <v>20.239999999999998</v>
      </c>
    </row>
    <row r="21" spans="1:11" s="49" customFormat="1">
      <c r="A21" s="22">
        <v>13</v>
      </c>
      <c r="B21" s="117"/>
      <c r="C21" s="121"/>
      <c r="D21" s="118"/>
      <c r="E21" s="118"/>
      <c r="F21" s="111"/>
      <c r="G21" s="22"/>
      <c r="H21" s="22"/>
      <c r="I21" s="24"/>
      <c r="J21" s="24"/>
      <c r="K21" s="26"/>
    </row>
    <row r="22" spans="1:11" s="49" customFormat="1">
      <c r="A22" s="22">
        <v>14</v>
      </c>
      <c r="B22" s="117" t="s">
        <v>212</v>
      </c>
      <c r="C22" s="124" t="s">
        <v>80</v>
      </c>
      <c r="D22" s="125">
        <v>3</v>
      </c>
      <c r="E22" s="126">
        <v>50</v>
      </c>
      <c r="F22" s="126">
        <f t="shared" ref="F22" si="5">D22*E22</f>
        <v>150</v>
      </c>
      <c r="G22" s="120" t="s">
        <v>211</v>
      </c>
      <c r="H22" s="118" t="s">
        <v>80</v>
      </c>
      <c r="I22" s="118">
        <f>D22</f>
        <v>3</v>
      </c>
      <c r="J22" s="114">
        <v>10</v>
      </c>
      <c r="K22" s="114">
        <f t="shared" ref="K22" si="6">I22*J22</f>
        <v>30</v>
      </c>
    </row>
    <row r="23" spans="1:11" s="49" customFormat="1">
      <c r="A23" s="22">
        <v>15</v>
      </c>
      <c r="B23" s="117" t="s">
        <v>189</v>
      </c>
      <c r="C23" s="121" t="s">
        <v>80</v>
      </c>
      <c r="D23" s="118">
        <v>1</v>
      </c>
      <c r="E23" s="118">
        <v>127.5</v>
      </c>
      <c r="F23" s="111">
        <f t="shared" ref="F23:F35" si="7">E23*D23</f>
        <v>127.5</v>
      </c>
      <c r="G23" s="22"/>
      <c r="H23" s="22"/>
      <c r="I23" s="24"/>
      <c r="J23" s="24"/>
      <c r="K23" s="26"/>
    </row>
    <row r="24" spans="1:11" s="49" customFormat="1">
      <c r="A24" s="22">
        <v>16</v>
      </c>
      <c r="B24" s="127" t="s">
        <v>190</v>
      </c>
      <c r="C24" s="118" t="s">
        <v>80</v>
      </c>
      <c r="D24" s="118">
        <v>1</v>
      </c>
      <c r="E24" s="118">
        <v>50</v>
      </c>
      <c r="F24" s="111">
        <f t="shared" si="7"/>
        <v>50</v>
      </c>
      <c r="G24" s="22"/>
      <c r="H24" s="22"/>
      <c r="I24" s="24"/>
      <c r="J24" s="24"/>
      <c r="K24" s="26"/>
    </row>
    <row r="25" spans="1:11" s="49" customFormat="1" ht="27.6">
      <c r="A25" s="22">
        <v>17</v>
      </c>
      <c r="B25" s="117" t="s">
        <v>217</v>
      </c>
      <c r="C25" s="121" t="s">
        <v>80</v>
      </c>
      <c r="D25" s="118">
        <v>1</v>
      </c>
      <c r="E25" s="118">
        <v>169</v>
      </c>
      <c r="F25" s="111">
        <f t="shared" si="7"/>
        <v>169</v>
      </c>
      <c r="G25" s="128" t="s">
        <v>157</v>
      </c>
      <c r="H25" s="29" t="s">
        <v>80</v>
      </c>
      <c r="I25" s="119">
        <f>D25</f>
        <v>1</v>
      </c>
      <c r="J25" s="129" t="s">
        <v>108</v>
      </c>
      <c r="K25" s="26">
        <v>0</v>
      </c>
    </row>
    <row r="26" spans="1:11" s="49" customFormat="1">
      <c r="A26" s="22">
        <v>18</v>
      </c>
      <c r="B26" s="117"/>
      <c r="C26" s="121"/>
      <c r="D26" s="118"/>
      <c r="E26" s="118"/>
      <c r="F26" s="111"/>
      <c r="G26" s="128" t="s">
        <v>158</v>
      </c>
      <c r="H26" s="29" t="s">
        <v>80</v>
      </c>
      <c r="I26" s="119">
        <f>4*D25</f>
        <v>4</v>
      </c>
      <c r="J26" s="114">
        <v>25</v>
      </c>
      <c r="K26" s="26">
        <f t="shared" ref="K26" si="8">J26*I26</f>
        <v>100</v>
      </c>
    </row>
    <row r="27" spans="1:11" s="49" customFormat="1">
      <c r="A27" s="22">
        <v>19</v>
      </c>
      <c r="B27" s="117" t="s">
        <v>191</v>
      </c>
      <c r="C27" s="121" t="s">
        <v>80</v>
      </c>
      <c r="D27" s="118">
        <v>1</v>
      </c>
      <c r="E27" s="118">
        <v>144</v>
      </c>
      <c r="F27" s="111">
        <f t="shared" si="7"/>
        <v>144</v>
      </c>
      <c r="G27" s="122" t="s">
        <v>161</v>
      </c>
      <c r="H27" s="29" t="s">
        <v>80</v>
      </c>
      <c r="I27" s="119">
        <v>8</v>
      </c>
      <c r="J27" s="119">
        <v>0.28999999999999998</v>
      </c>
      <c r="K27" s="26">
        <f t="shared" ref="K27" si="9">J27*I27</f>
        <v>2.3199999999999998</v>
      </c>
    </row>
    <row r="28" spans="1:11" s="49" customFormat="1">
      <c r="A28" s="22">
        <v>20</v>
      </c>
      <c r="B28" s="117"/>
      <c r="C28" s="121"/>
      <c r="D28" s="118"/>
      <c r="E28" s="118"/>
      <c r="F28" s="111"/>
      <c r="G28" s="22"/>
      <c r="H28" s="22"/>
      <c r="I28" s="24"/>
      <c r="J28" s="24"/>
      <c r="K28" s="26"/>
    </row>
    <row r="29" spans="1:11" s="49" customFormat="1" ht="27.6">
      <c r="A29" s="22">
        <v>21</v>
      </c>
      <c r="B29" s="117" t="s">
        <v>165</v>
      </c>
      <c r="C29" s="121" t="s">
        <v>80</v>
      </c>
      <c r="D29" s="118">
        <v>1</v>
      </c>
      <c r="E29" s="111">
        <v>238</v>
      </c>
      <c r="F29" s="111">
        <f t="shared" ref="F29:F30" si="10">D29*E29</f>
        <v>238</v>
      </c>
      <c r="G29" s="128" t="s">
        <v>125</v>
      </c>
      <c r="H29" s="29" t="s">
        <v>80</v>
      </c>
      <c r="I29" s="129">
        <f>D29</f>
        <v>1</v>
      </c>
      <c r="J29" s="129" t="s">
        <v>108</v>
      </c>
      <c r="K29" s="26">
        <v>0</v>
      </c>
    </row>
    <row r="30" spans="1:11" s="49" customFormat="1" ht="12" customHeight="1">
      <c r="A30" s="22">
        <v>22</v>
      </c>
      <c r="B30" s="130" t="s">
        <v>107</v>
      </c>
      <c r="C30" s="131" t="s">
        <v>80</v>
      </c>
      <c r="D30" s="111">
        <v>4</v>
      </c>
      <c r="E30" s="111">
        <v>55</v>
      </c>
      <c r="F30" s="111">
        <f t="shared" si="10"/>
        <v>220</v>
      </c>
      <c r="G30" s="128" t="s">
        <v>109</v>
      </c>
      <c r="H30" s="29" t="s">
        <v>80</v>
      </c>
      <c r="I30" s="129">
        <f>D30</f>
        <v>4</v>
      </c>
      <c r="J30" s="129" t="s">
        <v>108</v>
      </c>
      <c r="K30" s="26">
        <v>0</v>
      </c>
    </row>
    <row r="31" spans="1:11" s="49" customFormat="1">
      <c r="A31" s="22">
        <v>23</v>
      </c>
      <c r="B31" s="132"/>
      <c r="C31" s="133"/>
      <c r="D31" s="119"/>
      <c r="E31" s="111"/>
      <c r="F31" s="111"/>
      <c r="G31" s="120" t="s">
        <v>124</v>
      </c>
      <c r="H31" s="118" t="s">
        <v>80</v>
      </c>
      <c r="I31" s="118">
        <f>D30*2</f>
        <v>8</v>
      </c>
      <c r="J31" s="114">
        <v>10.119999999999999</v>
      </c>
      <c r="K31" s="26">
        <f t="shared" ref="K31" si="11">J31*I31</f>
        <v>80.959999999999994</v>
      </c>
    </row>
    <row r="32" spans="1:11" s="49" customFormat="1">
      <c r="A32" s="22">
        <v>24</v>
      </c>
      <c r="B32" s="132"/>
      <c r="C32" s="133"/>
      <c r="D32" s="119"/>
      <c r="E32" s="111"/>
      <c r="F32" s="111"/>
      <c r="G32" s="120"/>
      <c r="H32" s="118"/>
      <c r="I32" s="118"/>
      <c r="J32" s="114"/>
      <c r="K32" s="26"/>
    </row>
    <row r="33" spans="1:12" s="49" customFormat="1" ht="27.6">
      <c r="A33" s="22">
        <v>25</v>
      </c>
      <c r="B33" s="31" t="s">
        <v>195</v>
      </c>
      <c r="C33" s="32"/>
      <c r="D33" s="33"/>
      <c r="E33" s="105"/>
      <c r="F33" s="33">
        <f>SUM(F14:F31)</f>
        <v>5401</v>
      </c>
      <c r="G33" s="31" t="s">
        <v>196</v>
      </c>
      <c r="H33" s="35"/>
      <c r="I33" s="36"/>
      <c r="J33" s="106"/>
      <c r="K33" s="107">
        <f>SUM(K14:K31)</f>
        <v>800.24000000000012</v>
      </c>
    </row>
    <row r="34" spans="1:12" s="49" customFormat="1">
      <c r="A34" s="22">
        <v>26</v>
      </c>
      <c r="B34" s="116" t="s">
        <v>176</v>
      </c>
      <c r="C34" s="22"/>
      <c r="D34" s="23"/>
      <c r="E34" s="50"/>
      <c r="F34" s="102"/>
      <c r="G34" s="22"/>
      <c r="H34" s="22"/>
      <c r="I34" s="24"/>
      <c r="J34" s="24"/>
      <c r="K34" s="26"/>
    </row>
    <row r="35" spans="1:12" s="30" customFormat="1" ht="15.6">
      <c r="A35" s="22">
        <v>27</v>
      </c>
      <c r="B35" s="22" t="s">
        <v>126</v>
      </c>
      <c r="C35" s="22" t="s">
        <v>88</v>
      </c>
      <c r="D35" s="134">
        <v>10</v>
      </c>
      <c r="E35" s="134">
        <v>42</v>
      </c>
      <c r="F35" s="111">
        <f t="shared" si="7"/>
        <v>420</v>
      </c>
      <c r="G35" s="22" t="s">
        <v>182</v>
      </c>
      <c r="H35" s="22" t="s">
        <v>81</v>
      </c>
      <c r="I35" s="22">
        <f>D35*0.5</f>
        <v>5</v>
      </c>
      <c r="J35" s="22">
        <v>7.36</v>
      </c>
      <c r="K35" s="26">
        <f t="shared" ref="K35" si="12">J35*I35</f>
        <v>36.800000000000004</v>
      </c>
    </row>
    <row r="36" spans="1:12" s="49" customFormat="1" ht="27.6">
      <c r="A36" s="22">
        <v>28</v>
      </c>
      <c r="B36" s="135" t="s">
        <v>218</v>
      </c>
      <c r="C36" s="131" t="s">
        <v>86</v>
      </c>
      <c r="D36" s="111">
        <v>5</v>
      </c>
      <c r="E36" s="111">
        <v>210</v>
      </c>
      <c r="F36" s="111">
        <f>D36*E36</f>
        <v>1050</v>
      </c>
      <c r="G36" s="136" t="s">
        <v>147</v>
      </c>
      <c r="H36" s="136" t="s">
        <v>82</v>
      </c>
      <c r="I36" s="118">
        <f>D36*0.1</f>
        <v>0.5</v>
      </c>
      <c r="J36" s="118">
        <v>38.58</v>
      </c>
      <c r="K36" s="26">
        <f t="shared" ref="K36:K43" si="13">J36*I36</f>
        <v>19.29</v>
      </c>
    </row>
    <row r="37" spans="1:12" s="49" customFormat="1">
      <c r="A37" s="22">
        <v>29</v>
      </c>
      <c r="B37" s="135"/>
      <c r="C37" s="25"/>
      <c r="D37" s="111"/>
      <c r="E37" s="111"/>
      <c r="F37" s="111"/>
      <c r="G37" s="136" t="s">
        <v>306</v>
      </c>
      <c r="H37" s="136" t="s">
        <v>87</v>
      </c>
      <c r="I37" s="118">
        <f>D36*1.05</f>
        <v>5.25</v>
      </c>
      <c r="J37" s="118">
        <v>550</v>
      </c>
      <c r="K37" s="26">
        <f t="shared" si="13"/>
        <v>2887.5</v>
      </c>
    </row>
    <row r="38" spans="1:12" s="49" customFormat="1">
      <c r="A38" s="22">
        <v>30</v>
      </c>
      <c r="B38" s="135"/>
      <c r="C38" s="25"/>
      <c r="D38" s="111"/>
      <c r="E38" s="111"/>
      <c r="F38" s="111"/>
      <c r="G38" s="136" t="s">
        <v>182</v>
      </c>
      <c r="H38" s="136" t="s">
        <v>81</v>
      </c>
      <c r="I38" s="118">
        <f>D36*6</f>
        <v>30</v>
      </c>
      <c r="J38" s="118">
        <v>7.36</v>
      </c>
      <c r="K38" s="26">
        <f t="shared" si="13"/>
        <v>220.8</v>
      </c>
      <c r="L38" s="51"/>
    </row>
    <row r="39" spans="1:12" s="49" customFormat="1">
      <c r="A39" s="22">
        <v>31</v>
      </c>
      <c r="B39" s="135"/>
      <c r="C39" s="25"/>
      <c r="D39" s="111"/>
      <c r="E39" s="111"/>
      <c r="F39" s="111"/>
      <c r="G39" s="136" t="s">
        <v>163</v>
      </c>
      <c r="H39" s="136" t="s">
        <v>81</v>
      </c>
      <c r="I39" s="118">
        <f>D36*0.3</f>
        <v>1.5</v>
      </c>
      <c r="J39" s="118">
        <v>97.5</v>
      </c>
      <c r="K39" s="26">
        <f t="shared" si="13"/>
        <v>146.25</v>
      </c>
    </row>
    <row r="40" spans="1:12" s="49" customFormat="1">
      <c r="A40" s="22">
        <v>32</v>
      </c>
      <c r="B40" s="137" t="s">
        <v>228</v>
      </c>
      <c r="C40" s="138" t="s">
        <v>162</v>
      </c>
      <c r="D40" s="139">
        <v>14.4</v>
      </c>
      <c r="E40" s="111">
        <v>40</v>
      </c>
      <c r="F40" s="111">
        <f>D40*E40</f>
        <v>576</v>
      </c>
      <c r="G40" s="140" t="s">
        <v>290</v>
      </c>
      <c r="H40" s="136" t="s">
        <v>80</v>
      </c>
      <c r="I40" s="125">
        <v>40</v>
      </c>
      <c r="J40" s="118">
        <v>70</v>
      </c>
      <c r="K40" s="26">
        <f t="shared" si="13"/>
        <v>2800</v>
      </c>
    </row>
    <row r="41" spans="1:12" s="52" customFormat="1" ht="15.75" customHeight="1">
      <c r="A41" s="22">
        <v>33</v>
      </c>
      <c r="B41" s="137" t="s">
        <v>229</v>
      </c>
      <c r="C41" s="138" t="s">
        <v>162</v>
      </c>
      <c r="D41" s="139">
        <v>5</v>
      </c>
      <c r="E41" s="111">
        <v>42</v>
      </c>
      <c r="F41" s="111">
        <f>D41*E41</f>
        <v>210</v>
      </c>
      <c r="G41" s="136" t="s">
        <v>230</v>
      </c>
      <c r="H41" s="128" t="s">
        <v>80</v>
      </c>
      <c r="I41" s="141">
        <v>5</v>
      </c>
      <c r="J41" s="111">
        <v>8</v>
      </c>
      <c r="K41" s="26">
        <f t="shared" si="13"/>
        <v>40</v>
      </c>
    </row>
    <row r="42" spans="1:12" s="49" customFormat="1" ht="39" customHeight="1">
      <c r="A42" s="22">
        <v>34</v>
      </c>
      <c r="B42" s="117" t="s">
        <v>197</v>
      </c>
      <c r="C42" s="121" t="s">
        <v>87</v>
      </c>
      <c r="D42" s="118">
        <v>2</v>
      </c>
      <c r="E42" s="111">
        <v>65</v>
      </c>
      <c r="F42" s="111">
        <f t="shared" ref="F42:F75" si="14">D42*E42</f>
        <v>130</v>
      </c>
      <c r="G42" s="136" t="s">
        <v>146</v>
      </c>
      <c r="H42" s="118" t="s">
        <v>82</v>
      </c>
      <c r="I42" s="118">
        <f>D42*0.1</f>
        <v>0.2</v>
      </c>
      <c r="J42" s="118">
        <v>38.58</v>
      </c>
      <c r="K42" s="26">
        <f t="shared" si="13"/>
        <v>7.7160000000000002</v>
      </c>
    </row>
    <row r="43" spans="1:12" s="49" customFormat="1">
      <c r="A43" s="22">
        <v>35</v>
      </c>
      <c r="B43" s="117" t="s">
        <v>173</v>
      </c>
      <c r="C43" s="121" t="s">
        <v>162</v>
      </c>
      <c r="D43" s="118">
        <v>1.9</v>
      </c>
      <c r="E43" s="111">
        <v>56</v>
      </c>
      <c r="F43" s="111">
        <f t="shared" ref="F43:F48" si="15">D43*E43</f>
        <v>106.39999999999999</v>
      </c>
      <c r="G43" s="120" t="s">
        <v>266</v>
      </c>
      <c r="H43" s="118" t="s">
        <v>82</v>
      </c>
      <c r="I43" s="118">
        <f>4/7*2</f>
        <v>1.1428571428571428</v>
      </c>
      <c r="J43" s="118">
        <v>120</v>
      </c>
      <c r="K43" s="26">
        <f t="shared" si="13"/>
        <v>137.14285714285714</v>
      </c>
    </row>
    <row r="44" spans="1:12" s="49" customFormat="1">
      <c r="A44" s="22">
        <v>36</v>
      </c>
      <c r="B44" s="142" t="s">
        <v>234</v>
      </c>
      <c r="C44" s="121" t="s">
        <v>87</v>
      </c>
      <c r="D44" s="118">
        <v>136</v>
      </c>
      <c r="E44" s="111">
        <v>51</v>
      </c>
      <c r="F44" s="111">
        <f t="shared" si="15"/>
        <v>6936</v>
      </c>
      <c r="G44" s="136" t="s">
        <v>147</v>
      </c>
      <c r="H44" s="118" t="s">
        <v>82</v>
      </c>
      <c r="I44" s="118">
        <f>D44*0.1+D45*0.3*0.1</f>
        <v>13.600000000000001</v>
      </c>
      <c r="J44" s="118">
        <v>38.58</v>
      </c>
      <c r="K44" s="26">
        <f t="shared" ref="K44:K59" si="16">J44*I44</f>
        <v>524.68799999999999</v>
      </c>
    </row>
    <row r="45" spans="1:12" s="49" customFormat="1">
      <c r="A45" s="22">
        <v>37</v>
      </c>
      <c r="B45" s="142"/>
      <c r="C45" s="121"/>
      <c r="D45" s="118"/>
      <c r="E45" s="111"/>
      <c r="F45" s="111"/>
      <c r="G45" s="120" t="s">
        <v>233</v>
      </c>
      <c r="H45" s="118" t="s">
        <v>82</v>
      </c>
      <c r="I45" s="118">
        <f>(D44+D45*0.3)/7*2</f>
        <v>38.857142857142854</v>
      </c>
      <c r="J45" s="118">
        <v>120</v>
      </c>
      <c r="K45" s="26">
        <f t="shared" si="16"/>
        <v>4662.8571428571422</v>
      </c>
    </row>
    <row r="46" spans="1:12" s="49" customFormat="1">
      <c r="A46" s="22">
        <v>38</v>
      </c>
      <c r="B46" s="142" t="s">
        <v>155</v>
      </c>
      <c r="C46" s="121" t="s">
        <v>87</v>
      </c>
      <c r="D46" s="118">
        <v>9.52</v>
      </c>
      <c r="E46" s="111">
        <v>51</v>
      </c>
      <c r="F46" s="111">
        <f t="shared" si="15"/>
        <v>485.52</v>
      </c>
      <c r="G46" s="120" t="s">
        <v>147</v>
      </c>
      <c r="H46" s="118" t="s">
        <v>82</v>
      </c>
      <c r="I46" s="118">
        <f>D46*0.1</f>
        <v>0.95199999999999996</v>
      </c>
      <c r="J46" s="118">
        <v>38.58</v>
      </c>
      <c r="K46" s="26">
        <f t="shared" si="16"/>
        <v>36.728159999999995</v>
      </c>
      <c r="L46" s="52"/>
    </row>
    <row r="47" spans="1:12" s="49" customFormat="1">
      <c r="A47" s="22">
        <v>39</v>
      </c>
      <c r="B47" s="135"/>
      <c r="C47" s="25"/>
      <c r="D47" s="111"/>
      <c r="E47" s="111"/>
      <c r="F47" s="111"/>
      <c r="G47" s="120" t="s">
        <v>144</v>
      </c>
      <c r="H47" s="121" t="s">
        <v>82</v>
      </c>
      <c r="I47" s="118">
        <f>D46/7*2</f>
        <v>2.7199999999999998</v>
      </c>
      <c r="J47" s="118">
        <v>550</v>
      </c>
      <c r="K47" s="26">
        <f t="shared" si="16"/>
        <v>1495.9999999999998</v>
      </c>
      <c r="L47" s="52"/>
    </row>
    <row r="48" spans="1:12" s="52" customFormat="1">
      <c r="A48" s="22">
        <v>40</v>
      </c>
      <c r="B48" s="135" t="s">
        <v>159</v>
      </c>
      <c r="C48" s="25" t="s">
        <v>88</v>
      </c>
      <c r="D48" s="111">
        <v>0.4</v>
      </c>
      <c r="E48" s="111">
        <v>28</v>
      </c>
      <c r="F48" s="111">
        <f t="shared" si="15"/>
        <v>11.200000000000001</v>
      </c>
      <c r="G48" s="128" t="s">
        <v>164</v>
      </c>
      <c r="H48" s="29" t="s">
        <v>160</v>
      </c>
      <c r="I48" s="119">
        <v>1</v>
      </c>
      <c r="J48" s="119">
        <v>21.33</v>
      </c>
      <c r="K48" s="26">
        <f t="shared" si="16"/>
        <v>21.33</v>
      </c>
    </row>
    <row r="49" spans="1:12" s="49" customFormat="1">
      <c r="A49" s="22">
        <v>41</v>
      </c>
      <c r="B49" s="135"/>
      <c r="C49" s="25"/>
      <c r="D49" s="111"/>
      <c r="E49" s="111"/>
      <c r="F49" s="111"/>
      <c r="G49" s="122" t="s">
        <v>161</v>
      </c>
      <c r="H49" s="29" t="s">
        <v>80</v>
      </c>
      <c r="I49" s="119">
        <v>1</v>
      </c>
      <c r="J49" s="119">
        <v>0.28999999999999998</v>
      </c>
      <c r="K49" s="26">
        <f t="shared" si="16"/>
        <v>0.28999999999999998</v>
      </c>
      <c r="L49" s="52"/>
    </row>
    <row r="50" spans="1:12" s="49" customFormat="1">
      <c r="A50" s="22">
        <v>42</v>
      </c>
      <c r="B50" s="135" t="s">
        <v>240</v>
      </c>
      <c r="C50" s="25" t="s">
        <v>80</v>
      </c>
      <c r="D50" s="111">
        <v>1</v>
      </c>
      <c r="E50" s="111">
        <v>132</v>
      </c>
      <c r="F50" s="111">
        <f>D50*E50</f>
        <v>132</v>
      </c>
      <c r="G50" s="122" t="s">
        <v>241</v>
      </c>
      <c r="H50" s="29" t="s">
        <v>80</v>
      </c>
      <c r="I50" s="119">
        <v>1</v>
      </c>
      <c r="J50" s="119">
        <v>250</v>
      </c>
      <c r="K50" s="26">
        <f t="shared" si="16"/>
        <v>250</v>
      </c>
      <c r="L50" s="52"/>
    </row>
    <row r="51" spans="1:12" s="49" customFormat="1">
      <c r="A51" s="22">
        <v>43</v>
      </c>
      <c r="B51" s="135" t="s">
        <v>231</v>
      </c>
      <c r="C51" s="25" t="s">
        <v>80</v>
      </c>
      <c r="D51" s="111">
        <v>1</v>
      </c>
      <c r="E51" s="111">
        <v>102</v>
      </c>
      <c r="F51" s="111">
        <f t="shared" si="14"/>
        <v>102</v>
      </c>
      <c r="G51" s="73" t="s">
        <v>232</v>
      </c>
      <c r="H51" s="29" t="s">
        <v>80</v>
      </c>
      <c r="I51" s="119">
        <v>1</v>
      </c>
      <c r="J51" s="119">
        <v>1345.83</v>
      </c>
      <c r="K51" s="26">
        <f t="shared" si="16"/>
        <v>1345.83</v>
      </c>
      <c r="L51" s="52"/>
    </row>
    <row r="52" spans="1:12" s="49" customFormat="1">
      <c r="A52" s="22">
        <v>44</v>
      </c>
      <c r="B52" s="135" t="s">
        <v>156</v>
      </c>
      <c r="C52" s="25" t="s">
        <v>80</v>
      </c>
      <c r="D52" s="111">
        <v>2</v>
      </c>
      <c r="E52" s="111">
        <v>80</v>
      </c>
      <c r="F52" s="111">
        <f t="shared" si="14"/>
        <v>160</v>
      </c>
      <c r="G52" s="128" t="s">
        <v>183</v>
      </c>
      <c r="H52" s="29" t="s">
        <v>80</v>
      </c>
      <c r="I52" s="143">
        <v>2</v>
      </c>
      <c r="J52" s="143">
        <v>350</v>
      </c>
      <c r="K52" s="26">
        <f t="shared" si="16"/>
        <v>700</v>
      </c>
    </row>
    <row r="53" spans="1:12" s="49" customFormat="1" ht="27.6">
      <c r="A53" s="22">
        <v>45</v>
      </c>
      <c r="B53" s="135" t="s">
        <v>235</v>
      </c>
      <c r="C53" s="25" t="s">
        <v>162</v>
      </c>
      <c r="D53" s="111">
        <v>4.72</v>
      </c>
      <c r="E53" s="111">
        <v>170</v>
      </c>
      <c r="F53" s="111">
        <f t="shared" si="14"/>
        <v>802.4</v>
      </c>
      <c r="G53" s="122" t="s">
        <v>275</v>
      </c>
      <c r="H53" s="29" t="s">
        <v>80</v>
      </c>
      <c r="I53" s="119">
        <v>1</v>
      </c>
      <c r="J53" s="144" t="s">
        <v>108</v>
      </c>
      <c r="K53" s="26">
        <v>0</v>
      </c>
    </row>
    <row r="54" spans="1:12" s="49" customFormat="1" ht="27.6">
      <c r="A54" s="22">
        <v>46</v>
      </c>
      <c r="B54" s="135" t="s">
        <v>278</v>
      </c>
      <c r="C54" s="25" t="s">
        <v>277</v>
      </c>
      <c r="D54" s="111">
        <v>4.5</v>
      </c>
      <c r="E54" s="111">
        <v>170</v>
      </c>
      <c r="F54" s="111">
        <f t="shared" ref="F54" si="17">D54*E54</f>
        <v>765</v>
      </c>
      <c r="G54" s="122" t="s">
        <v>291</v>
      </c>
      <c r="H54" s="29" t="s">
        <v>292</v>
      </c>
      <c r="I54" s="119">
        <v>1</v>
      </c>
      <c r="J54" s="144">
        <v>1000</v>
      </c>
      <c r="K54" s="26">
        <f>I54*J54</f>
        <v>1000</v>
      </c>
    </row>
    <row r="55" spans="1:12" s="49" customFormat="1" ht="27.6">
      <c r="A55" s="22">
        <v>47</v>
      </c>
      <c r="B55" s="135" t="s">
        <v>236</v>
      </c>
      <c r="C55" s="25" t="s">
        <v>162</v>
      </c>
      <c r="D55" s="111">
        <v>3</v>
      </c>
      <c r="E55" s="111">
        <v>170</v>
      </c>
      <c r="F55" s="111">
        <f t="shared" si="14"/>
        <v>510</v>
      </c>
      <c r="G55" s="122" t="s">
        <v>276</v>
      </c>
      <c r="H55" s="29" t="s">
        <v>80</v>
      </c>
      <c r="I55" s="119">
        <v>1</v>
      </c>
      <c r="J55" s="144" t="s">
        <v>108</v>
      </c>
      <c r="K55" s="26">
        <v>0</v>
      </c>
    </row>
    <row r="56" spans="1:12" s="49" customFormat="1">
      <c r="A56" s="22">
        <v>48</v>
      </c>
      <c r="B56" s="135" t="s">
        <v>237</v>
      </c>
      <c r="C56" s="25" t="s">
        <v>162</v>
      </c>
      <c r="D56" s="111">
        <f>D55+D53</f>
        <v>7.72</v>
      </c>
      <c r="E56" s="111">
        <v>102</v>
      </c>
      <c r="F56" s="111">
        <f t="shared" si="14"/>
        <v>787.43999999999994</v>
      </c>
      <c r="G56" s="122" t="s">
        <v>238</v>
      </c>
      <c r="H56" s="29" t="s">
        <v>80</v>
      </c>
      <c r="I56" s="119">
        <v>2</v>
      </c>
      <c r="J56" s="119">
        <v>96.33</v>
      </c>
      <c r="K56" s="26">
        <f t="shared" si="16"/>
        <v>192.66</v>
      </c>
    </row>
    <row r="57" spans="1:12" s="49" customFormat="1">
      <c r="A57" s="22">
        <v>49</v>
      </c>
      <c r="B57" s="135"/>
      <c r="C57" s="25"/>
      <c r="D57" s="111"/>
      <c r="E57" s="111"/>
      <c r="F57" s="111"/>
      <c r="G57" s="73" t="s">
        <v>239</v>
      </c>
      <c r="H57" s="29" t="s">
        <v>80</v>
      </c>
      <c r="I57" s="119">
        <v>1</v>
      </c>
      <c r="J57" s="119">
        <v>55.83</v>
      </c>
      <c r="K57" s="26">
        <f t="shared" si="16"/>
        <v>55.83</v>
      </c>
    </row>
    <row r="58" spans="1:12" s="49" customFormat="1" ht="27.6">
      <c r="A58" s="22">
        <v>50</v>
      </c>
      <c r="B58" s="135" t="s">
        <v>242</v>
      </c>
      <c r="C58" s="25" t="s">
        <v>80</v>
      </c>
      <c r="D58" s="111">
        <v>1</v>
      </c>
      <c r="E58" s="111">
        <v>657</v>
      </c>
      <c r="F58" s="111">
        <f t="shared" si="14"/>
        <v>657</v>
      </c>
      <c r="G58" s="128" t="s">
        <v>274</v>
      </c>
      <c r="H58" s="29" t="s">
        <v>80</v>
      </c>
      <c r="I58" s="119">
        <v>1</v>
      </c>
      <c r="J58" s="144" t="s">
        <v>108</v>
      </c>
      <c r="K58" s="26">
        <v>0</v>
      </c>
    </row>
    <row r="59" spans="1:12" s="49" customFormat="1" ht="27.6">
      <c r="A59" s="22">
        <v>51</v>
      </c>
      <c r="B59" s="135"/>
      <c r="C59" s="25"/>
      <c r="D59" s="111"/>
      <c r="E59" s="111"/>
      <c r="F59" s="111"/>
      <c r="G59" s="128" t="s">
        <v>243</v>
      </c>
      <c r="H59" s="29" t="s">
        <v>80</v>
      </c>
      <c r="I59" s="119">
        <v>2</v>
      </c>
      <c r="J59" s="129">
        <v>155.83000000000001</v>
      </c>
      <c r="K59" s="26">
        <f t="shared" si="16"/>
        <v>311.66000000000003</v>
      </c>
    </row>
    <row r="60" spans="1:12" s="76" customFormat="1" ht="27.6">
      <c r="A60" s="22">
        <v>52</v>
      </c>
      <c r="B60" s="130" t="s">
        <v>245</v>
      </c>
      <c r="C60" s="144" t="s">
        <v>80</v>
      </c>
      <c r="D60" s="144">
        <v>1</v>
      </c>
      <c r="E60" s="145">
        <v>589</v>
      </c>
      <c r="F60" s="145">
        <f t="shared" ref="F60" si="18">D60*E60</f>
        <v>589</v>
      </c>
      <c r="G60" s="130" t="s">
        <v>273</v>
      </c>
      <c r="H60" s="144" t="s">
        <v>80</v>
      </c>
      <c r="I60" s="144">
        <f>D60</f>
        <v>1</v>
      </c>
      <c r="J60" s="144" t="s">
        <v>108</v>
      </c>
      <c r="K60" s="144">
        <v>0</v>
      </c>
    </row>
    <row r="61" spans="1:12" s="76" customFormat="1">
      <c r="A61" s="22">
        <v>53</v>
      </c>
      <c r="B61" s="130"/>
      <c r="C61" s="144"/>
      <c r="D61" s="144"/>
      <c r="E61" s="145"/>
      <c r="F61" s="145"/>
      <c r="G61" s="130" t="s">
        <v>246</v>
      </c>
      <c r="H61" s="144" t="s">
        <v>80</v>
      </c>
      <c r="I61" s="144">
        <v>1</v>
      </c>
      <c r="J61" s="144">
        <v>136.66999999999999</v>
      </c>
      <c r="K61" s="144">
        <f t="shared" ref="K61:K63" si="19">J61*I61</f>
        <v>136.66999999999999</v>
      </c>
    </row>
    <row r="62" spans="1:12" s="76" customFormat="1">
      <c r="A62" s="22">
        <v>54</v>
      </c>
      <c r="B62" s="130"/>
      <c r="C62" s="144"/>
      <c r="D62" s="144"/>
      <c r="E62" s="145"/>
      <c r="F62" s="145"/>
      <c r="G62" s="130" t="s">
        <v>247</v>
      </c>
      <c r="H62" s="144" t="s">
        <v>80</v>
      </c>
      <c r="I62" s="144">
        <v>2</v>
      </c>
      <c r="J62" s="144">
        <v>6.08</v>
      </c>
      <c r="K62" s="144">
        <f t="shared" si="19"/>
        <v>12.16</v>
      </c>
    </row>
    <row r="63" spans="1:12" s="76" customFormat="1">
      <c r="A63" s="22">
        <v>55</v>
      </c>
      <c r="B63" s="130" t="s">
        <v>300</v>
      </c>
      <c r="C63" s="144" t="s">
        <v>80</v>
      </c>
      <c r="D63" s="144">
        <v>2</v>
      </c>
      <c r="E63" s="145">
        <v>560</v>
      </c>
      <c r="F63" s="145">
        <f>D63*E63</f>
        <v>1120</v>
      </c>
      <c r="G63" s="130" t="s">
        <v>301</v>
      </c>
      <c r="H63" s="144" t="s">
        <v>81</v>
      </c>
      <c r="I63" s="144">
        <v>1</v>
      </c>
      <c r="J63" s="144">
        <v>350</v>
      </c>
      <c r="K63" s="144">
        <f t="shared" si="19"/>
        <v>350</v>
      </c>
    </row>
    <row r="64" spans="1:12" s="76" customFormat="1">
      <c r="A64" s="22">
        <v>56</v>
      </c>
      <c r="B64" s="146" t="s">
        <v>256</v>
      </c>
      <c r="C64" s="144"/>
      <c r="D64" s="144"/>
      <c r="E64" s="145"/>
      <c r="F64" s="145"/>
      <c r="G64" s="130"/>
      <c r="H64" s="144"/>
      <c r="I64" s="144"/>
      <c r="J64" s="144"/>
      <c r="K64" s="144"/>
    </row>
    <row r="65" spans="1:12" s="76" customFormat="1" ht="27.6">
      <c r="A65" s="22">
        <v>57</v>
      </c>
      <c r="B65" s="130" t="s">
        <v>267</v>
      </c>
      <c r="C65" s="144" t="s">
        <v>227</v>
      </c>
      <c r="D65" s="144">
        <v>3</v>
      </c>
      <c r="E65" s="145">
        <v>300</v>
      </c>
      <c r="F65" s="145">
        <f>D65*E65</f>
        <v>900</v>
      </c>
      <c r="G65" s="130" t="s">
        <v>272</v>
      </c>
      <c r="H65" s="144" t="s">
        <v>80</v>
      </c>
      <c r="I65" s="144">
        <v>1</v>
      </c>
      <c r="J65" s="144" t="s">
        <v>108</v>
      </c>
      <c r="K65" s="144">
        <v>0</v>
      </c>
    </row>
    <row r="66" spans="1:12" s="76" customFormat="1">
      <c r="A66" s="22">
        <v>58</v>
      </c>
      <c r="B66" s="130" t="s">
        <v>257</v>
      </c>
      <c r="C66" s="144" t="s">
        <v>162</v>
      </c>
      <c r="D66" s="144">
        <v>1</v>
      </c>
      <c r="E66" s="145">
        <v>41</v>
      </c>
      <c r="F66" s="145">
        <f>D66*E66</f>
        <v>41</v>
      </c>
      <c r="G66" s="130"/>
      <c r="H66" s="144"/>
      <c r="I66" s="144"/>
      <c r="J66" s="144"/>
      <c r="K66" s="144"/>
    </row>
    <row r="67" spans="1:12" s="76" customFormat="1">
      <c r="A67" s="22">
        <v>59</v>
      </c>
      <c r="B67" s="130" t="s">
        <v>258</v>
      </c>
      <c r="C67" s="144" t="s">
        <v>227</v>
      </c>
      <c r="D67" s="144">
        <v>5.4</v>
      </c>
      <c r="E67" s="145">
        <v>46</v>
      </c>
      <c r="F67" s="145">
        <f>D67*E67</f>
        <v>248.4</v>
      </c>
      <c r="G67" s="130" t="s">
        <v>259</v>
      </c>
      <c r="H67" s="144" t="s">
        <v>80</v>
      </c>
      <c r="I67" s="144">
        <v>1</v>
      </c>
      <c r="J67" s="144">
        <v>0</v>
      </c>
      <c r="K67" s="144">
        <f t="shared" ref="K67:K68" si="20">I67*J67</f>
        <v>0</v>
      </c>
    </row>
    <row r="68" spans="1:12" s="76" customFormat="1">
      <c r="A68" s="22">
        <v>60</v>
      </c>
      <c r="B68" s="130"/>
      <c r="C68" s="144"/>
      <c r="D68" s="144"/>
      <c r="E68" s="145"/>
      <c r="F68" s="145">
        <f t="shared" ref="F68:F69" si="21">D68*E68</f>
        <v>0</v>
      </c>
      <c r="G68" s="130" t="s">
        <v>260</v>
      </c>
      <c r="H68" s="144" t="s">
        <v>80</v>
      </c>
      <c r="I68" s="144">
        <v>12</v>
      </c>
      <c r="J68" s="144">
        <v>5</v>
      </c>
      <c r="K68" s="144">
        <f t="shared" si="20"/>
        <v>60</v>
      </c>
    </row>
    <row r="69" spans="1:12" s="49" customFormat="1" ht="27.6">
      <c r="A69" s="22">
        <v>61</v>
      </c>
      <c r="B69" s="135" t="s">
        <v>218</v>
      </c>
      <c r="C69" s="144" t="s">
        <v>162</v>
      </c>
      <c r="D69" s="111">
        <v>0.99</v>
      </c>
      <c r="E69" s="111">
        <v>255</v>
      </c>
      <c r="F69" s="147">
        <f t="shared" si="21"/>
        <v>252.45</v>
      </c>
      <c r="G69" s="136" t="s">
        <v>147</v>
      </c>
      <c r="H69" s="136" t="s">
        <v>82</v>
      </c>
      <c r="I69" s="118">
        <f>D69*0.1</f>
        <v>9.9000000000000005E-2</v>
      </c>
      <c r="J69" s="118">
        <v>38.58</v>
      </c>
      <c r="K69" s="26">
        <f t="shared" ref="K69:K72" si="22">J69*I69</f>
        <v>3.81942</v>
      </c>
    </row>
    <row r="70" spans="1:12" s="49" customFormat="1">
      <c r="A70" s="22">
        <v>62</v>
      </c>
      <c r="B70" s="135"/>
      <c r="C70" s="25"/>
      <c r="D70" s="111"/>
      <c r="E70" s="111"/>
      <c r="F70" s="111"/>
      <c r="G70" s="136" t="s">
        <v>261</v>
      </c>
      <c r="H70" s="136" t="s">
        <v>87</v>
      </c>
      <c r="I70" s="118">
        <f>D69*1.05</f>
        <v>1.0395000000000001</v>
      </c>
      <c r="J70" s="118">
        <v>457.5</v>
      </c>
      <c r="K70" s="26">
        <f t="shared" si="22"/>
        <v>475.57125000000002</v>
      </c>
    </row>
    <row r="71" spans="1:12" s="49" customFormat="1">
      <c r="A71" s="22">
        <v>63</v>
      </c>
      <c r="B71" s="135"/>
      <c r="C71" s="25"/>
      <c r="D71" s="111"/>
      <c r="E71" s="111"/>
      <c r="F71" s="111"/>
      <c r="G71" s="136" t="s">
        <v>262</v>
      </c>
      <c r="H71" s="136" t="s">
        <v>81</v>
      </c>
      <c r="I71" s="118">
        <f>D69*6</f>
        <v>5.9399999999999995</v>
      </c>
      <c r="J71" s="118">
        <v>9.4</v>
      </c>
      <c r="K71" s="26">
        <f t="shared" si="22"/>
        <v>55.835999999999999</v>
      </c>
      <c r="L71" s="51"/>
    </row>
    <row r="72" spans="1:12" s="49" customFormat="1">
      <c r="A72" s="22">
        <v>64</v>
      </c>
      <c r="B72" s="135"/>
      <c r="C72" s="25"/>
      <c r="D72" s="111"/>
      <c r="E72" s="111"/>
      <c r="F72" s="111"/>
      <c r="G72" s="136" t="s">
        <v>163</v>
      </c>
      <c r="H72" s="136" t="s">
        <v>81</v>
      </c>
      <c r="I72" s="118">
        <f>D69*0.3</f>
        <v>0.29699999999999999</v>
      </c>
      <c r="J72" s="118">
        <v>97.5</v>
      </c>
      <c r="K72" s="26">
        <f t="shared" si="22"/>
        <v>28.9575</v>
      </c>
    </row>
    <row r="73" spans="1:12" s="49" customFormat="1" ht="41.4">
      <c r="A73" s="22">
        <v>65</v>
      </c>
      <c r="B73" s="31" t="s">
        <v>90</v>
      </c>
      <c r="C73" s="32"/>
      <c r="D73" s="33"/>
      <c r="E73" s="105"/>
      <c r="F73" s="33">
        <f>SUM(F35:F72)</f>
        <v>16991.810000000001</v>
      </c>
      <c r="G73" s="31" t="s">
        <v>91</v>
      </c>
      <c r="H73" s="35"/>
      <c r="I73" s="36"/>
      <c r="J73" s="106"/>
      <c r="K73" s="107">
        <f>SUM(K35:K72)</f>
        <v>18016.386330000001</v>
      </c>
    </row>
    <row r="74" spans="1:12" s="49" customFormat="1">
      <c r="A74" s="22">
        <v>66</v>
      </c>
      <c r="B74" s="101" t="s">
        <v>83</v>
      </c>
      <c r="C74" s="25"/>
      <c r="D74" s="26"/>
      <c r="E74" s="26"/>
      <c r="F74" s="26"/>
      <c r="G74" s="22"/>
      <c r="H74" s="25"/>
      <c r="I74" s="27"/>
      <c r="J74" s="27"/>
      <c r="K74" s="27"/>
    </row>
    <row r="75" spans="1:12" s="49" customFormat="1">
      <c r="A75" s="22">
        <v>67</v>
      </c>
      <c r="B75" s="135" t="s">
        <v>100</v>
      </c>
      <c r="C75" s="25" t="s">
        <v>88</v>
      </c>
      <c r="D75" s="111">
        <v>390</v>
      </c>
      <c r="E75" s="111">
        <v>17</v>
      </c>
      <c r="F75" s="111">
        <f t="shared" si="14"/>
        <v>6630</v>
      </c>
      <c r="G75" s="22" t="s">
        <v>135</v>
      </c>
      <c r="H75" s="25" t="s">
        <v>88</v>
      </c>
      <c r="I75" s="148">
        <v>170</v>
      </c>
      <c r="J75" s="111">
        <v>31.67</v>
      </c>
      <c r="K75" s="119">
        <f t="shared" ref="K75:K83" si="23">J75*I75</f>
        <v>5383.9000000000005</v>
      </c>
      <c r="L75" s="52"/>
    </row>
    <row r="76" spans="1:12" s="49" customFormat="1">
      <c r="A76" s="22">
        <v>68</v>
      </c>
      <c r="B76" s="142"/>
      <c r="C76" s="25"/>
      <c r="D76" s="111"/>
      <c r="E76" s="111"/>
      <c r="F76" s="111"/>
      <c r="G76" s="22" t="s">
        <v>172</v>
      </c>
      <c r="H76" s="25" t="s">
        <v>88</v>
      </c>
      <c r="I76" s="148">
        <v>220</v>
      </c>
      <c r="J76" s="111">
        <v>47.5</v>
      </c>
      <c r="K76" s="119">
        <f t="shared" si="23"/>
        <v>10450</v>
      </c>
      <c r="L76" s="52"/>
    </row>
    <row r="77" spans="1:12" s="49" customFormat="1">
      <c r="A77" s="22">
        <v>69</v>
      </c>
      <c r="B77" s="142"/>
      <c r="C77" s="25"/>
      <c r="D77" s="111"/>
      <c r="E77" s="111"/>
      <c r="F77" s="111"/>
      <c r="G77" s="149" t="s">
        <v>166</v>
      </c>
      <c r="H77" s="25" t="s">
        <v>80</v>
      </c>
      <c r="I77" s="148">
        <v>3</v>
      </c>
      <c r="J77" s="111">
        <v>17.5</v>
      </c>
      <c r="K77" s="119">
        <f t="shared" si="23"/>
        <v>52.5</v>
      </c>
      <c r="L77" s="52"/>
    </row>
    <row r="78" spans="1:12" s="49" customFormat="1">
      <c r="A78" s="22">
        <v>70</v>
      </c>
      <c r="B78" s="142"/>
      <c r="C78" s="25"/>
      <c r="D78" s="111"/>
      <c r="E78" s="111"/>
      <c r="F78" s="111"/>
      <c r="G78" s="128" t="s">
        <v>167</v>
      </c>
      <c r="H78" s="29" t="s">
        <v>89</v>
      </c>
      <c r="I78" s="148">
        <v>4</v>
      </c>
      <c r="J78" s="111">
        <v>137.5</v>
      </c>
      <c r="K78" s="119">
        <f t="shared" si="23"/>
        <v>550</v>
      </c>
      <c r="L78" s="52"/>
    </row>
    <row r="79" spans="1:12" s="49" customFormat="1" ht="27.6">
      <c r="A79" s="22">
        <v>71</v>
      </c>
      <c r="B79" s="142"/>
      <c r="C79" s="25"/>
      <c r="D79" s="111"/>
      <c r="E79" s="111"/>
      <c r="F79" s="111"/>
      <c r="G79" s="128" t="s">
        <v>96</v>
      </c>
      <c r="H79" s="29" t="s">
        <v>89</v>
      </c>
      <c r="I79" s="119">
        <v>1</v>
      </c>
      <c r="J79" s="111">
        <v>91.5</v>
      </c>
      <c r="K79" s="119">
        <f t="shared" si="23"/>
        <v>91.5</v>
      </c>
    </row>
    <row r="80" spans="1:12" s="49" customFormat="1" ht="27.6">
      <c r="A80" s="22">
        <v>72</v>
      </c>
      <c r="B80" s="135" t="s">
        <v>97</v>
      </c>
      <c r="C80" s="25" t="s">
        <v>88</v>
      </c>
      <c r="D80" s="111">
        <v>300</v>
      </c>
      <c r="E80" s="111">
        <v>11</v>
      </c>
      <c r="F80" s="111">
        <f t="shared" ref="F80:F150" si="24">D80*E80</f>
        <v>3300</v>
      </c>
      <c r="G80" s="128" t="s">
        <v>171</v>
      </c>
      <c r="H80" s="25" t="s">
        <v>80</v>
      </c>
      <c r="I80" s="119">
        <v>6</v>
      </c>
      <c r="J80" s="111">
        <v>356.67</v>
      </c>
      <c r="K80" s="119">
        <f t="shared" si="23"/>
        <v>2140.02</v>
      </c>
    </row>
    <row r="81" spans="1:11" s="49" customFormat="1">
      <c r="A81" s="22">
        <v>73</v>
      </c>
      <c r="B81" s="135"/>
      <c r="C81" s="25"/>
      <c r="D81" s="111"/>
      <c r="E81" s="111"/>
      <c r="F81" s="111"/>
      <c r="G81" s="128" t="s">
        <v>167</v>
      </c>
      <c r="H81" s="29" t="s">
        <v>89</v>
      </c>
      <c r="I81" s="148">
        <v>1</v>
      </c>
      <c r="J81" s="111">
        <v>137.5</v>
      </c>
      <c r="K81" s="119">
        <f t="shared" si="23"/>
        <v>137.5</v>
      </c>
    </row>
    <row r="82" spans="1:11" s="49" customFormat="1" ht="27.6">
      <c r="A82" s="22">
        <v>74</v>
      </c>
      <c r="B82" s="135"/>
      <c r="C82" s="25"/>
      <c r="D82" s="111"/>
      <c r="E82" s="111"/>
      <c r="F82" s="111"/>
      <c r="G82" s="128" t="s">
        <v>96</v>
      </c>
      <c r="H82" s="29" t="s">
        <v>89</v>
      </c>
      <c r="I82" s="119">
        <v>1</v>
      </c>
      <c r="J82" s="111">
        <v>91.5</v>
      </c>
      <c r="K82" s="119">
        <f t="shared" si="23"/>
        <v>91.5</v>
      </c>
    </row>
    <row r="83" spans="1:11" s="49" customFormat="1" ht="27.6">
      <c r="A83" s="22">
        <v>75</v>
      </c>
      <c r="B83" s="135" t="s">
        <v>150</v>
      </c>
      <c r="C83" s="25" t="s">
        <v>88</v>
      </c>
      <c r="D83" s="111">
        <v>25</v>
      </c>
      <c r="E83" s="111">
        <v>14</v>
      </c>
      <c r="F83" s="111">
        <f t="shared" si="24"/>
        <v>350</v>
      </c>
      <c r="G83" s="135" t="s">
        <v>181</v>
      </c>
      <c r="H83" s="25" t="s">
        <v>88</v>
      </c>
      <c r="I83" s="119">
        <f>D83</f>
        <v>25</v>
      </c>
      <c r="J83" s="111">
        <v>35.83</v>
      </c>
      <c r="K83" s="119">
        <f t="shared" si="23"/>
        <v>895.75</v>
      </c>
    </row>
    <row r="84" spans="1:11" s="49" customFormat="1">
      <c r="A84" s="22">
        <v>76</v>
      </c>
      <c r="B84" s="135"/>
      <c r="C84" s="25"/>
      <c r="D84" s="111"/>
      <c r="E84" s="111"/>
      <c r="F84" s="111"/>
      <c r="G84" s="135"/>
      <c r="H84" s="25"/>
      <c r="I84" s="119"/>
      <c r="J84" s="111"/>
      <c r="K84" s="119"/>
    </row>
    <row r="85" spans="1:11" s="49" customFormat="1" ht="27.6">
      <c r="A85" s="22">
        <v>77</v>
      </c>
      <c r="B85" s="137" t="s">
        <v>151</v>
      </c>
      <c r="C85" s="138" t="s">
        <v>80</v>
      </c>
      <c r="D85" s="126">
        <v>2</v>
      </c>
      <c r="E85" s="111">
        <v>85</v>
      </c>
      <c r="F85" s="111">
        <f t="shared" si="24"/>
        <v>170</v>
      </c>
      <c r="G85" s="135" t="s">
        <v>152</v>
      </c>
      <c r="H85" s="25" t="s">
        <v>80</v>
      </c>
      <c r="I85" s="111">
        <f>D85</f>
        <v>2</v>
      </c>
      <c r="J85" s="111" t="s">
        <v>105</v>
      </c>
      <c r="K85" s="119">
        <v>0</v>
      </c>
    </row>
    <row r="86" spans="1:11" s="49" customFormat="1" ht="27.6">
      <c r="A86" s="22">
        <v>78</v>
      </c>
      <c r="B86" s="137" t="s">
        <v>153</v>
      </c>
      <c r="C86" s="138" t="s">
        <v>80</v>
      </c>
      <c r="D86" s="126">
        <v>1</v>
      </c>
      <c r="E86" s="111">
        <v>85</v>
      </c>
      <c r="F86" s="111">
        <f t="shared" si="24"/>
        <v>85</v>
      </c>
      <c r="G86" s="135" t="s">
        <v>154</v>
      </c>
      <c r="H86" s="25" t="s">
        <v>80</v>
      </c>
      <c r="I86" s="111">
        <v>1</v>
      </c>
      <c r="J86" s="111" t="s">
        <v>105</v>
      </c>
      <c r="K86" s="119">
        <v>0</v>
      </c>
    </row>
    <row r="87" spans="1:11" s="49" customFormat="1" ht="27.6">
      <c r="A87" s="22">
        <v>79</v>
      </c>
      <c r="B87" s="135" t="s">
        <v>255</v>
      </c>
      <c r="C87" s="25" t="s">
        <v>80</v>
      </c>
      <c r="D87" s="111">
        <v>1</v>
      </c>
      <c r="E87" s="111">
        <v>400</v>
      </c>
      <c r="F87" s="111">
        <f t="shared" si="24"/>
        <v>400</v>
      </c>
      <c r="G87" s="135" t="s">
        <v>185</v>
      </c>
      <c r="H87" s="25" t="s">
        <v>80</v>
      </c>
      <c r="I87" s="111">
        <v>1</v>
      </c>
      <c r="J87" s="111">
        <v>132.5</v>
      </c>
      <c r="K87" s="119">
        <f t="shared" ref="K87" si="25">I87*J87</f>
        <v>132.5</v>
      </c>
    </row>
    <row r="88" spans="1:11" s="49" customFormat="1" ht="27.6">
      <c r="A88" s="22">
        <v>80</v>
      </c>
      <c r="B88" s="135"/>
      <c r="C88" s="25"/>
      <c r="D88" s="111"/>
      <c r="E88" s="111"/>
      <c r="F88" s="111"/>
      <c r="G88" s="135" t="s">
        <v>169</v>
      </c>
      <c r="H88" s="25" t="s">
        <v>80</v>
      </c>
      <c r="I88" s="111">
        <v>8</v>
      </c>
      <c r="J88" s="111" t="s">
        <v>105</v>
      </c>
      <c r="K88" s="119">
        <v>0</v>
      </c>
    </row>
    <row r="89" spans="1:11" s="49" customFormat="1" ht="27.6">
      <c r="A89" s="22">
        <v>81</v>
      </c>
      <c r="B89" s="135"/>
      <c r="C89" s="25"/>
      <c r="D89" s="111"/>
      <c r="E89" s="111"/>
      <c r="F89" s="111"/>
      <c r="G89" s="135" t="s">
        <v>169</v>
      </c>
      <c r="H89" s="25" t="s">
        <v>80</v>
      </c>
      <c r="I89" s="111">
        <v>8</v>
      </c>
      <c r="J89" s="111" t="s">
        <v>105</v>
      </c>
      <c r="K89" s="119">
        <v>0</v>
      </c>
    </row>
    <row r="90" spans="1:11" s="49" customFormat="1" ht="41.4">
      <c r="A90" s="22">
        <v>82</v>
      </c>
      <c r="B90" s="135" t="s">
        <v>280</v>
      </c>
      <c r="C90" s="25" t="s">
        <v>80</v>
      </c>
      <c r="D90" s="111">
        <v>6</v>
      </c>
      <c r="E90" s="145">
        <v>106.25</v>
      </c>
      <c r="F90" s="145">
        <f>D90*E90</f>
        <v>637.5</v>
      </c>
      <c r="G90" s="128" t="s">
        <v>281</v>
      </c>
      <c r="H90" s="29" t="s">
        <v>80</v>
      </c>
      <c r="I90" s="119">
        <v>6</v>
      </c>
      <c r="J90" s="150">
        <v>328</v>
      </c>
      <c r="K90" s="151">
        <f>J90*I90</f>
        <v>1968</v>
      </c>
    </row>
    <row r="91" spans="1:11" s="49" customFormat="1">
      <c r="A91" s="22">
        <v>83</v>
      </c>
      <c r="B91" s="135" t="s">
        <v>283</v>
      </c>
      <c r="C91" s="25" t="s">
        <v>80</v>
      </c>
      <c r="D91" s="111">
        <v>5</v>
      </c>
      <c r="E91" s="145">
        <v>107.1</v>
      </c>
      <c r="F91" s="145">
        <f>D91*E91</f>
        <v>535.5</v>
      </c>
      <c r="G91" s="128"/>
      <c r="H91" s="29"/>
      <c r="I91" s="119"/>
      <c r="J91" s="150"/>
      <c r="K91" s="151">
        <f t="shared" ref="K91:K95" si="26">J91*I91</f>
        <v>0</v>
      </c>
    </row>
    <row r="92" spans="1:11" s="49" customFormat="1" ht="27.6">
      <c r="A92" s="22">
        <v>84</v>
      </c>
      <c r="B92" s="135" t="s">
        <v>284</v>
      </c>
      <c r="C92" s="25" t="s">
        <v>80</v>
      </c>
      <c r="D92" s="111">
        <v>5</v>
      </c>
      <c r="E92" s="111">
        <v>85</v>
      </c>
      <c r="F92" s="145">
        <f>D92*E92</f>
        <v>425</v>
      </c>
      <c r="G92" s="128" t="s">
        <v>285</v>
      </c>
      <c r="H92" s="29" t="s">
        <v>271</v>
      </c>
      <c r="I92" s="119">
        <v>10</v>
      </c>
      <c r="J92" s="150">
        <v>32.25</v>
      </c>
      <c r="K92" s="151">
        <f t="shared" si="26"/>
        <v>322.5</v>
      </c>
    </row>
    <row r="93" spans="1:11" s="49" customFormat="1">
      <c r="A93" s="22">
        <v>85</v>
      </c>
      <c r="B93" s="135"/>
      <c r="C93" s="25"/>
      <c r="D93" s="111"/>
      <c r="E93" s="111"/>
      <c r="F93" s="111"/>
      <c r="G93" s="128" t="s">
        <v>282</v>
      </c>
      <c r="H93" s="29" t="s">
        <v>80</v>
      </c>
      <c r="I93" s="119">
        <v>5</v>
      </c>
      <c r="J93" s="152">
        <v>26.67</v>
      </c>
      <c r="K93" s="151">
        <f t="shared" si="26"/>
        <v>133.35000000000002</v>
      </c>
    </row>
    <row r="94" spans="1:11" s="49" customFormat="1">
      <c r="A94" s="22">
        <v>86</v>
      </c>
      <c r="B94" s="135"/>
      <c r="C94" s="25"/>
      <c r="D94" s="111"/>
      <c r="E94" s="111"/>
      <c r="F94" s="111"/>
      <c r="G94" s="128" t="s">
        <v>281</v>
      </c>
      <c r="H94" s="29" t="s">
        <v>80</v>
      </c>
      <c r="I94" s="119">
        <v>5</v>
      </c>
      <c r="J94" s="150">
        <v>328</v>
      </c>
      <c r="K94" s="151">
        <f t="shared" si="26"/>
        <v>1640</v>
      </c>
    </row>
    <row r="95" spans="1:11" s="49" customFormat="1">
      <c r="A95" s="22">
        <v>87</v>
      </c>
      <c r="B95" s="135" t="s">
        <v>269</v>
      </c>
      <c r="C95" s="25" t="s">
        <v>80</v>
      </c>
      <c r="D95" s="111">
        <v>1</v>
      </c>
      <c r="E95" s="111">
        <v>50</v>
      </c>
      <c r="F95" s="111">
        <f t="shared" ref="F95:F96" si="27">D95*E95</f>
        <v>50</v>
      </c>
      <c r="G95" s="135" t="s">
        <v>268</v>
      </c>
      <c r="H95" s="25" t="s">
        <v>80</v>
      </c>
      <c r="I95" s="111">
        <v>1</v>
      </c>
      <c r="J95" s="111">
        <v>79.459999999999994</v>
      </c>
      <c r="K95" s="151">
        <f t="shared" si="26"/>
        <v>79.459999999999994</v>
      </c>
    </row>
    <row r="96" spans="1:11" s="49" customFormat="1">
      <c r="A96" s="22">
        <v>88</v>
      </c>
      <c r="B96" s="135" t="s">
        <v>299</v>
      </c>
      <c r="C96" s="25" t="s">
        <v>80</v>
      </c>
      <c r="D96" s="111">
        <v>1</v>
      </c>
      <c r="E96" s="111">
        <v>133</v>
      </c>
      <c r="F96" s="111">
        <f t="shared" si="27"/>
        <v>133</v>
      </c>
      <c r="G96" s="52" t="s">
        <v>178</v>
      </c>
      <c r="H96" s="25" t="s">
        <v>80</v>
      </c>
      <c r="I96" s="111">
        <v>1</v>
      </c>
      <c r="J96" s="114">
        <v>1050</v>
      </c>
      <c r="K96" s="119">
        <f t="shared" ref="K96" si="28">J96*I96</f>
        <v>1050</v>
      </c>
    </row>
    <row r="97" spans="1:11" s="49" customFormat="1" ht="27.6">
      <c r="A97" s="22">
        <v>89</v>
      </c>
      <c r="B97" s="77" t="s">
        <v>207</v>
      </c>
      <c r="C97" s="58" t="s">
        <v>88</v>
      </c>
      <c r="D97" s="111">
        <v>1</v>
      </c>
      <c r="E97" s="119">
        <v>51</v>
      </c>
      <c r="F97" s="119">
        <f t="shared" ref="F97" si="29">E97*D97</f>
        <v>51</v>
      </c>
      <c r="G97" s="135" t="s">
        <v>279</v>
      </c>
      <c r="H97" s="25" t="s">
        <v>80</v>
      </c>
      <c r="I97" s="111">
        <v>1</v>
      </c>
      <c r="J97" s="114">
        <v>254</v>
      </c>
      <c r="K97" s="119">
        <f>I97*J97</f>
        <v>254</v>
      </c>
    </row>
    <row r="98" spans="1:11" s="49" customFormat="1" ht="27.6">
      <c r="A98" s="22">
        <v>90</v>
      </c>
      <c r="B98" s="135" t="s">
        <v>305</v>
      </c>
      <c r="C98" s="25" t="s">
        <v>80</v>
      </c>
      <c r="D98" s="111">
        <v>1</v>
      </c>
      <c r="E98" s="111">
        <v>50</v>
      </c>
      <c r="F98" s="111">
        <f t="shared" ref="F98" si="30">D98*E98</f>
        <v>50</v>
      </c>
      <c r="G98" s="135" t="s">
        <v>293</v>
      </c>
      <c r="H98" s="25" t="s">
        <v>80</v>
      </c>
      <c r="I98" s="111">
        <v>1</v>
      </c>
      <c r="J98" s="114">
        <v>47.5</v>
      </c>
      <c r="K98" s="119">
        <f t="shared" ref="K98:K103" si="31">I98*J98</f>
        <v>47.5</v>
      </c>
    </row>
    <row r="99" spans="1:11" s="49" customFormat="1">
      <c r="A99" s="22">
        <v>91</v>
      </c>
      <c r="B99" s="135"/>
      <c r="C99" s="25"/>
      <c r="D99" s="111"/>
      <c r="E99" s="111"/>
      <c r="F99" s="119"/>
      <c r="G99" s="128" t="s">
        <v>270</v>
      </c>
      <c r="H99" s="25" t="s">
        <v>80</v>
      </c>
      <c r="I99" s="111">
        <v>2</v>
      </c>
      <c r="J99" s="114">
        <v>35.83</v>
      </c>
      <c r="K99" s="119">
        <f t="shared" si="31"/>
        <v>71.66</v>
      </c>
    </row>
    <row r="100" spans="1:11" s="49" customFormat="1">
      <c r="A100" s="22">
        <v>92</v>
      </c>
      <c r="B100" s="135" t="s">
        <v>100</v>
      </c>
      <c r="C100" s="25" t="s">
        <v>88</v>
      </c>
      <c r="D100" s="111">
        <v>16</v>
      </c>
      <c r="E100" s="111">
        <v>17</v>
      </c>
      <c r="F100" s="111">
        <f t="shared" ref="F100:F101" si="32">D100*E100</f>
        <v>272</v>
      </c>
      <c r="G100" s="128" t="s">
        <v>294</v>
      </c>
      <c r="H100" s="29" t="s">
        <v>271</v>
      </c>
      <c r="I100" s="111">
        <v>16</v>
      </c>
      <c r="J100" s="114">
        <v>64.17</v>
      </c>
      <c r="K100" s="119">
        <f t="shared" si="31"/>
        <v>1026.72</v>
      </c>
    </row>
    <row r="101" spans="1:11" s="49" customFormat="1">
      <c r="A101" s="22">
        <v>93</v>
      </c>
      <c r="B101" s="135" t="s">
        <v>204</v>
      </c>
      <c r="C101" s="25" t="s">
        <v>88</v>
      </c>
      <c r="D101" s="111">
        <v>30</v>
      </c>
      <c r="E101" s="111">
        <v>14</v>
      </c>
      <c r="F101" s="111">
        <f t="shared" si="32"/>
        <v>420</v>
      </c>
      <c r="G101" s="128" t="s">
        <v>295</v>
      </c>
      <c r="H101" s="29" t="s">
        <v>271</v>
      </c>
      <c r="I101" s="111">
        <v>30</v>
      </c>
      <c r="J101" s="111">
        <v>28.33</v>
      </c>
      <c r="K101" s="119">
        <f t="shared" si="31"/>
        <v>849.9</v>
      </c>
    </row>
    <row r="102" spans="1:11" s="49" customFormat="1">
      <c r="A102" s="22">
        <v>94</v>
      </c>
      <c r="B102" s="135" t="s">
        <v>298</v>
      </c>
      <c r="C102" s="25" t="s">
        <v>227</v>
      </c>
      <c r="D102" s="111">
        <v>4</v>
      </c>
      <c r="E102" s="111">
        <v>15</v>
      </c>
      <c r="F102" s="111">
        <f>D102*E102</f>
        <v>60</v>
      </c>
      <c r="G102" s="128" t="s">
        <v>296</v>
      </c>
      <c r="H102" s="29" t="s">
        <v>80</v>
      </c>
      <c r="I102" s="119">
        <v>2</v>
      </c>
      <c r="J102" s="111">
        <v>78.33</v>
      </c>
      <c r="K102" s="119">
        <f t="shared" si="31"/>
        <v>156.66</v>
      </c>
    </row>
    <row r="103" spans="1:11" s="49" customFormat="1" ht="27.6">
      <c r="A103" s="22">
        <v>95</v>
      </c>
      <c r="B103" s="135"/>
      <c r="C103" s="25"/>
      <c r="D103" s="111"/>
      <c r="E103" s="111"/>
      <c r="F103" s="111"/>
      <c r="G103" s="128" t="s">
        <v>297</v>
      </c>
      <c r="H103" s="29" t="s">
        <v>80</v>
      </c>
      <c r="I103" s="119">
        <v>3</v>
      </c>
      <c r="J103" s="111">
        <v>26.94</v>
      </c>
      <c r="K103" s="119">
        <f t="shared" si="31"/>
        <v>80.820000000000007</v>
      </c>
    </row>
    <row r="104" spans="1:11" s="49" customFormat="1">
      <c r="A104" s="22">
        <v>96</v>
      </c>
      <c r="B104" s="135"/>
      <c r="C104" s="25"/>
      <c r="D104" s="111"/>
      <c r="E104" s="111"/>
      <c r="F104" s="111"/>
      <c r="G104" s="79" t="s">
        <v>286</v>
      </c>
      <c r="H104" s="153" t="s">
        <v>287</v>
      </c>
      <c r="I104" s="153">
        <v>0.08</v>
      </c>
      <c r="J104" s="154">
        <v>59.03</v>
      </c>
      <c r="K104" s="154">
        <f t="shared" ref="K104" si="33">I104*J104</f>
        <v>4.7224000000000004</v>
      </c>
    </row>
    <row r="105" spans="1:11" s="49" customFormat="1">
      <c r="A105" s="22">
        <v>97</v>
      </c>
      <c r="B105" s="135" t="s">
        <v>98</v>
      </c>
      <c r="C105" s="25" t="s">
        <v>80</v>
      </c>
      <c r="D105" s="111">
        <v>15</v>
      </c>
      <c r="E105" s="111">
        <v>85</v>
      </c>
      <c r="F105" s="111">
        <f t="shared" si="24"/>
        <v>1275</v>
      </c>
      <c r="G105" s="142" t="s">
        <v>149</v>
      </c>
      <c r="H105" s="121" t="s">
        <v>80</v>
      </c>
      <c r="I105" s="119">
        <f>D105</f>
        <v>15</v>
      </c>
      <c r="J105" s="111">
        <v>19.170000000000002</v>
      </c>
      <c r="K105" s="111">
        <f>J105*I105</f>
        <v>287.55</v>
      </c>
    </row>
    <row r="106" spans="1:11" s="49" customFormat="1" ht="27.6">
      <c r="A106" s="22">
        <v>98</v>
      </c>
      <c r="B106" s="135"/>
      <c r="C106" s="25"/>
      <c r="D106" s="111"/>
      <c r="E106" s="111"/>
      <c r="F106" s="111"/>
      <c r="G106" s="22" t="s">
        <v>184</v>
      </c>
      <c r="H106" s="25" t="s">
        <v>80</v>
      </c>
      <c r="I106" s="111">
        <v>102</v>
      </c>
      <c r="J106" s="111">
        <v>12.5</v>
      </c>
      <c r="K106" s="111">
        <f t="shared" ref="K106:K122" si="34">J106*I106</f>
        <v>1275</v>
      </c>
    </row>
    <row r="107" spans="1:11" s="49" customFormat="1" ht="27.6">
      <c r="A107" s="22">
        <v>99</v>
      </c>
      <c r="B107" s="135" t="s">
        <v>99</v>
      </c>
      <c r="C107" s="25" t="s">
        <v>80</v>
      </c>
      <c r="D107" s="111">
        <v>10</v>
      </c>
      <c r="E107" s="111">
        <v>68</v>
      </c>
      <c r="F107" s="111">
        <f t="shared" si="24"/>
        <v>680</v>
      </c>
      <c r="G107" s="117" t="s">
        <v>168</v>
      </c>
      <c r="H107" s="25" t="s">
        <v>80</v>
      </c>
      <c r="I107" s="111">
        <v>10</v>
      </c>
      <c r="J107" s="111">
        <v>85</v>
      </c>
      <c r="K107" s="111">
        <f t="shared" si="34"/>
        <v>850</v>
      </c>
    </row>
    <row r="108" spans="1:11" s="49" customFormat="1">
      <c r="A108" s="22">
        <v>100</v>
      </c>
      <c r="B108" s="135"/>
      <c r="C108" s="25"/>
      <c r="D108" s="111"/>
      <c r="E108" s="111"/>
      <c r="F108" s="111"/>
      <c r="G108" s="52" t="s">
        <v>148</v>
      </c>
      <c r="H108" s="25" t="s">
        <v>80</v>
      </c>
      <c r="I108" s="111">
        <f>D107-D109</f>
        <v>8</v>
      </c>
      <c r="J108" s="111">
        <v>4.17</v>
      </c>
      <c r="K108" s="111">
        <f t="shared" ref="K108" si="35">J108*I108</f>
        <v>33.36</v>
      </c>
    </row>
    <row r="109" spans="1:11" s="49" customFormat="1" ht="27.6">
      <c r="A109" s="22">
        <v>101</v>
      </c>
      <c r="B109" s="135" t="s">
        <v>174</v>
      </c>
      <c r="C109" s="25" t="s">
        <v>80</v>
      </c>
      <c r="D109" s="111">
        <v>2</v>
      </c>
      <c r="E109" s="111">
        <v>50</v>
      </c>
      <c r="F109" s="111">
        <f t="shared" ref="F109" si="36">D109*E109</f>
        <v>100</v>
      </c>
      <c r="G109" s="128" t="s">
        <v>136</v>
      </c>
      <c r="H109" s="29" t="s">
        <v>80</v>
      </c>
      <c r="I109" s="119">
        <v>2</v>
      </c>
      <c r="J109" s="111">
        <v>87.5</v>
      </c>
      <c r="K109" s="111">
        <f t="shared" si="34"/>
        <v>175</v>
      </c>
    </row>
    <row r="110" spans="1:11" s="49" customFormat="1">
      <c r="A110" s="22">
        <v>102</v>
      </c>
      <c r="B110" s="22"/>
      <c r="C110" s="25"/>
      <c r="D110" s="111"/>
      <c r="E110" s="111"/>
      <c r="F110" s="111"/>
      <c r="G110" s="135" t="s">
        <v>101</v>
      </c>
      <c r="H110" s="25" t="s">
        <v>80</v>
      </c>
      <c r="I110" s="111">
        <v>1</v>
      </c>
      <c r="J110" s="114">
        <v>41.67</v>
      </c>
      <c r="K110" s="111">
        <f t="shared" si="34"/>
        <v>41.67</v>
      </c>
    </row>
    <row r="111" spans="1:11" s="49" customFormat="1" ht="27.6">
      <c r="A111" s="22">
        <v>103</v>
      </c>
      <c r="B111" s="135" t="s">
        <v>106</v>
      </c>
      <c r="C111" s="25" t="s">
        <v>80</v>
      </c>
      <c r="D111" s="111">
        <f>I111+I112</f>
        <v>7</v>
      </c>
      <c r="E111" s="111">
        <v>68</v>
      </c>
      <c r="F111" s="111">
        <f t="shared" si="24"/>
        <v>476</v>
      </c>
      <c r="G111" s="22" t="s">
        <v>170</v>
      </c>
      <c r="H111" s="25" t="s">
        <v>80</v>
      </c>
      <c r="I111" s="111">
        <v>3</v>
      </c>
      <c r="J111" s="111">
        <v>71.75</v>
      </c>
      <c r="K111" s="111">
        <f t="shared" si="34"/>
        <v>215.25</v>
      </c>
    </row>
    <row r="112" spans="1:11" s="49" customFormat="1" ht="27.6">
      <c r="A112" s="22">
        <v>104</v>
      </c>
      <c r="B112" s="135"/>
      <c r="C112" s="25"/>
      <c r="D112" s="111"/>
      <c r="E112" s="111"/>
      <c r="F112" s="111"/>
      <c r="G112" s="22" t="s">
        <v>177</v>
      </c>
      <c r="H112" s="25" t="s">
        <v>80</v>
      </c>
      <c r="I112" s="111">
        <v>4</v>
      </c>
      <c r="J112" s="111">
        <v>87.5</v>
      </c>
      <c r="K112" s="111">
        <f t="shared" si="34"/>
        <v>350</v>
      </c>
    </row>
    <row r="113" spans="1:13" s="49" customFormat="1">
      <c r="A113" s="22">
        <v>105</v>
      </c>
      <c r="B113" s="22"/>
      <c r="C113" s="25"/>
      <c r="D113" s="111"/>
      <c r="E113" s="111"/>
      <c r="F113" s="111"/>
      <c r="G113" s="127" t="s">
        <v>148</v>
      </c>
      <c r="H113" s="25" t="s">
        <v>80</v>
      </c>
      <c r="I113" s="111">
        <f>D111</f>
        <v>7</v>
      </c>
      <c r="J113" s="111">
        <v>4.17</v>
      </c>
      <c r="K113" s="111">
        <f t="shared" si="34"/>
        <v>29.189999999999998</v>
      </c>
      <c r="L113" s="52"/>
      <c r="M113" s="52"/>
    </row>
    <row r="114" spans="1:13" s="49" customFormat="1">
      <c r="A114" s="22">
        <v>106</v>
      </c>
      <c r="B114" s="155"/>
      <c r="C114" s="156"/>
      <c r="D114" s="111"/>
      <c r="E114" s="111"/>
      <c r="F114" s="111"/>
      <c r="G114" s="135" t="s">
        <v>101</v>
      </c>
      <c r="H114" s="25" t="s">
        <v>80</v>
      </c>
      <c r="I114" s="111">
        <v>4</v>
      </c>
      <c r="J114" s="114">
        <v>41.67</v>
      </c>
      <c r="K114" s="111">
        <f t="shared" ref="K114" si="37">J114*I114</f>
        <v>166.68</v>
      </c>
      <c r="L114" s="52"/>
      <c r="M114" s="52"/>
    </row>
    <row r="115" spans="1:13" s="49" customFormat="1" ht="27.6">
      <c r="A115" s="22">
        <v>107</v>
      </c>
      <c r="B115" s="78" t="s">
        <v>198</v>
      </c>
      <c r="C115" s="59" t="s">
        <v>88</v>
      </c>
      <c r="D115" s="111">
        <v>9.6</v>
      </c>
      <c r="E115" s="119">
        <v>34</v>
      </c>
      <c r="F115" s="119">
        <f t="shared" ref="F115:F120" si="38">E115*D115</f>
        <v>326.39999999999998</v>
      </c>
      <c r="G115" s="142" t="s">
        <v>199</v>
      </c>
      <c r="H115" s="53" t="s">
        <v>80</v>
      </c>
      <c r="I115" s="111">
        <v>5</v>
      </c>
      <c r="J115" s="111">
        <v>258</v>
      </c>
      <c r="K115" s="111">
        <f t="shared" si="34"/>
        <v>1290</v>
      </c>
    </row>
    <row r="116" spans="1:13" s="49" customFormat="1" ht="27.6">
      <c r="A116" s="22">
        <v>108</v>
      </c>
      <c r="B116" s="54" t="s">
        <v>200</v>
      </c>
      <c r="C116" s="59" t="s">
        <v>88</v>
      </c>
      <c r="D116" s="111">
        <v>9.6</v>
      </c>
      <c r="E116" s="119">
        <v>59</v>
      </c>
      <c r="F116" s="119">
        <f t="shared" si="38"/>
        <v>566.4</v>
      </c>
      <c r="G116" s="142" t="s">
        <v>201</v>
      </c>
      <c r="H116" s="55" t="s">
        <v>202</v>
      </c>
      <c r="I116" s="111">
        <v>2</v>
      </c>
      <c r="J116" s="111">
        <v>320</v>
      </c>
      <c r="K116" s="111">
        <f t="shared" si="34"/>
        <v>640</v>
      </c>
    </row>
    <row r="117" spans="1:13" s="49" customFormat="1" ht="27.6">
      <c r="A117" s="22">
        <v>109</v>
      </c>
      <c r="B117" s="54"/>
      <c r="C117" s="59"/>
      <c r="D117" s="111"/>
      <c r="E117" s="119"/>
      <c r="F117" s="119"/>
      <c r="G117" s="142" t="s">
        <v>203</v>
      </c>
      <c r="H117" s="56" t="s">
        <v>202</v>
      </c>
      <c r="I117" s="111">
        <v>3</v>
      </c>
      <c r="J117" s="111">
        <v>46.67</v>
      </c>
      <c r="K117" s="111">
        <f t="shared" si="34"/>
        <v>140.01</v>
      </c>
    </row>
    <row r="118" spans="1:13" s="49" customFormat="1">
      <c r="A118" s="22">
        <v>110</v>
      </c>
      <c r="B118" s="78" t="s">
        <v>204</v>
      </c>
      <c r="C118" s="59" t="s">
        <v>88</v>
      </c>
      <c r="D118" s="111">
        <v>9.6</v>
      </c>
      <c r="E118" s="119">
        <v>14</v>
      </c>
      <c r="F118" s="119">
        <f t="shared" si="38"/>
        <v>134.4</v>
      </c>
      <c r="G118" s="142" t="s">
        <v>205</v>
      </c>
      <c r="H118" s="53" t="s">
        <v>88</v>
      </c>
      <c r="I118" s="111">
        <f>D118*1.1</f>
        <v>10.56</v>
      </c>
      <c r="J118" s="111">
        <v>15</v>
      </c>
      <c r="K118" s="111">
        <f t="shared" si="34"/>
        <v>158.4</v>
      </c>
    </row>
    <row r="119" spans="1:13" s="49" customFormat="1">
      <c r="A119" s="22">
        <v>111</v>
      </c>
      <c r="B119" s="57"/>
      <c r="C119" s="53"/>
      <c r="D119" s="111"/>
      <c r="E119" s="119"/>
      <c r="F119" s="119"/>
      <c r="G119" s="142" t="s">
        <v>206</v>
      </c>
      <c r="H119" s="53" t="s">
        <v>80</v>
      </c>
      <c r="I119" s="111">
        <v>8</v>
      </c>
      <c r="J119" s="111">
        <v>26.67</v>
      </c>
      <c r="K119" s="111">
        <f t="shared" si="34"/>
        <v>213.36</v>
      </c>
    </row>
    <row r="120" spans="1:13" s="49" customFormat="1">
      <c r="A120" s="22">
        <v>112</v>
      </c>
      <c r="B120" s="77" t="s">
        <v>207</v>
      </c>
      <c r="C120" s="58" t="s">
        <v>88</v>
      </c>
      <c r="D120" s="111">
        <v>6</v>
      </c>
      <c r="E120" s="119">
        <v>51</v>
      </c>
      <c r="F120" s="119">
        <f t="shared" si="38"/>
        <v>306</v>
      </c>
      <c r="G120" s="117" t="s">
        <v>208</v>
      </c>
      <c r="H120" s="53" t="s">
        <v>80</v>
      </c>
      <c r="I120" s="111">
        <v>8</v>
      </c>
      <c r="J120" s="111">
        <v>166.67</v>
      </c>
      <c r="K120" s="111">
        <f t="shared" si="34"/>
        <v>1333.36</v>
      </c>
    </row>
    <row r="121" spans="1:13" s="49" customFormat="1">
      <c r="A121" s="22">
        <v>113</v>
      </c>
      <c r="B121" s="77"/>
      <c r="C121" s="59"/>
      <c r="D121" s="60"/>
      <c r="E121" s="61"/>
      <c r="F121" s="61"/>
      <c r="G121" s="142" t="s">
        <v>209</v>
      </c>
      <c r="H121" s="53" t="s">
        <v>80</v>
      </c>
      <c r="I121" s="111">
        <v>8</v>
      </c>
      <c r="J121" s="111">
        <v>14.33</v>
      </c>
      <c r="K121" s="111">
        <f t="shared" si="34"/>
        <v>114.64</v>
      </c>
    </row>
    <row r="122" spans="1:13" s="49" customFormat="1" ht="27.6">
      <c r="A122" s="22">
        <v>114</v>
      </c>
      <c r="B122" s="54"/>
      <c r="C122" s="59"/>
      <c r="D122" s="60"/>
      <c r="E122" s="61"/>
      <c r="F122" s="61"/>
      <c r="G122" s="142" t="s">
        <v>210</v>
      </c>
      <c r="H122" s="157" t="s">
        <v>80</v>
      </c>
      <c r="I122" s="111">
        <v>5</v>
      </c>
      <c r="J122" s="111">
        <v>50</v>
      </c>
      <c r="K122" s="111">
        <f t="shared" si="34"/>
        <v>250</v>
      </c>
    </row>
    <row r="123" spans="1:13" s="73" customFormat="1">
      <c r="A123" s="22">
        <v>115</v>
      </c>
      <c r="B123" s="135" t="s">
        <v>220</v>
      </c>
      <c r="C123" s="25" t="s">
        <v>88</v>
      </c>
      <c r="D123" s="111">
        <v>22</v>
      </c>
      <c r="E123" s="151">
        <v>79</v>
      </c>
      <c r="F123" s="119">
        <f>D123*E123</f>
        <v>1738</v>
      </c>
      <c r="G123" s="128" t="s">
        <v>221</v>
      </c>
      <c r="H123" s="29" t="s">
        <v>80</v>
      </c>
      <c r="I123" s="119">
        <v>2</v>
      </c>
      <c r="J123" s="150">
        <v>166</v>
      </c>
      <c r="K123" s="158">
        <f t="shared" ref="K123:K129" si="39">J123*I123</f>
        <v>332</v>
      </c>
    </row>
    <row r="124" spans="1:13" s="73" customFormat="1">
      <c r="A124" s="22">
        <v>116</v>
      </c>
      <c r="B124" s="135"/>
      <c r="C124" s="25"/>
      <c r="D124" s="111"/>
      <c r="E124" s="151"/>
      <c r="F124" s="119"/>
      <c r="G124" s="128" t="s">
        <v>222</v>
      </c>
      <c r="H124" s="29" t="s">
        <v>80</v>
      </c>
      <c r="I124" s="119">
        <v>10</v>
      </c>
      <c r="J124" s="150">
        <v>324.17</v>
      </c>
      <c r="K124" s="158">
        <f t="shared" si="39"/>
        <v>3241.7000000000003</v>
      </c>
    </row>
    <row r="125" spans="1:13" s="73" customFormat="1">
      <c r="A125" s="22">
        <v>117</v>
      </c>
      <c r="B125" s="22"/>
      <c r="C125" s="25"/>
      <c r="D125" s="111"/>
      <c r="E125" s="151"/>
      <c r="F125" s="119"/>
      <c r="G125" s="159" t="s">
        <v>223</v>
      </c>
      <c r="H125" s="160" t="s">
        <v>80</v>
      </c>
      <c r="I125" s="119">
        <v>5</v>
      </c>
      <c r="J125" s="150">
        <v>45.83</v>
      </c>
      <c r="K125" s="158">
        <f t="shared" si="39"/>
        <v>229.14999999999998</v>
      </c>
    </row>
    <row r="126" spans="1:13" s="73" customFormat="1">
      <c r="A126" s="22">
        <v>118</v>
      </c>
      <c r="B126" s="22"/>
      <c r="C126" s="25"/>
      <c r="D126" s="111"/>
      <c r="E126" s="151"/>
      <c r="F126" s="119"/>
      <c r="G126" s="159" t="s">
        <v>224</v>
      </c>
      <c r="H126" s="160" t="s">
        <v>225</v>
      </c>
      <c r="I126" s="119">
        <v>20</v>
      </c>
      <c r="J126" s="150">
        <v>136.66999999999999</v>
      </c>
      <c r="K126" s="158">
        <f t="shared" si="39"/>
        <v>2733.3999999999996</v>
      </c>
    </row>
    <row r="127" spans="1:13" s="74" customFormat="1">
      <c r="A127" s="22">
        <v>119</v>
      </c>
      <c r="B127" s="135" t="s">
        <v>250</v>
      </c>
      <c r="C127" s="25" t="s">
        <v>80</v>
      </c>
      <c r="D127" s="111">
        <v>48</v>
      </c>
      <c r="E127" s="151">
        <v>76</v>
      </c>
      <c r="F127" s="119">
        <f>D127*E127</f>
        <v>3648</v>
      </c>
      <c r="G127" s="142" t="s">
        <v>226</v>
      </c>
      <c r="H127" s="29" t="s">
        <v>80</v>
      </c>
      <c r="I127" s="119">
        <v>48</v>
      </c>
      <c r="J127" s="150">
        <v>763</v>
      </c>
      <c r="K127" s="158">
        <f t="shared" si="39"/>
        <v>36624</v>
      </c>
    </row>
    <row r="128" spans="1:13" s="75" customFormat="1" ht="27.6">
      <c r="A128" s="22">
        <v>120</v>
      </c>
      <c r="B128" s="22" t="s">
        <v>251</v>
      </c>
      <c r="C128" s="25" t="s">
        <v>80</v>
      </c>
      <c r="D128" s="111">
        <v>10</v>
      </c>
      <c r="E128" s="150">
        <v>170</v>
      </c>
      <c r="F128" s="119">
        <f>D128*E128</f>
        <v>1700</v>
      </c>
      <c r="G128" s="161" t="s">
        <v>252</v>
      </c>
      <c r="H128" s="162" t="s">
        <v>80</v>
      </c>
      <c r="I128" s="150">
        <v>10</v>
      </c>
      <c r="J128" s="111" t="s">
        <v>105</v>
      </c>
      <c r="K128" s="158">
        <v>0</v>
      </c>
      <c r="L128" s="73"/>
      <c r="M128" s="73"/>
    </row>
    <row r="129" spans="1:13" s="75" customFormat="1" ht="27.6">
      <c r="A129" s="22">
        <v>121</v>
      </c>
      <c r="B129" s="22" t="s">
        <v>253</v>
      </c>
      <c r="C129" s="25" t="s">
        <v>80</v>
      </c>
      <c r="D129" s="111">
        <v>10</v>
      </c>
      <c r="E129" s="150">
        <v>125</v>
      </c>
      <c r="F129" s="119">
        <f>D129*E129</f>
        <v>1250</v>
      </c>
      <c r="G129" s="159" t="s">
        <v>254</v>
      </c>
      <c r="H129" s="162" t="s">
        <v>80</v>
      </c>
      <c r="I129" s="150">
        <v>10</v>
      </c>
      <c r="J129" s="150">
        <v>499.17</v>
      </c>
      <c r="K129" s="158">
        <f t="shared" si="39"/>
        <v>4991.7</v>
      </c>
      <c r="L129" s="73"/>
      <c r="M129" s="73"/>
    </row>
    <row r="130" spans="1:13" s="62" customFormat="1" ht="29.4" customHeight="1">
      <c r="A130" s="22">
        <v>122</v>
      </c>
      <c r="B130" s="135"/>
      <c r="C130" s="118"/>
      <c r="D130" s="118"/>
      <c r="E130" s="111"/>
      <c r="F130" s="111"/>
      <c r="G130" s="22" t="s">
        <v>184</v>
      </c>
      <c r="H130" s="25" t="s">
        <v>80</v>
      </c>
      <c r="I130" s="111">
        <v>10</v>
      </c>
      <c r="J130" s="111">
        <v>12.5</v>
      </c>
      <c r="K130" s="111">
        <f t="shared" ref="K130" si="40">I130*J130</f>
        <v>125</v>
      </c>
      <c r="L130" s="52"/>
      <c r="M130" s="52"/>
    </row>
    <row r="131" spans="1:13" s="62" customFormat="1" ht="29.4" customHeight="1">
      <c r="A131" s="22">
        <v>123</v>
      </c>
      <c r="B131" s="135" t="s">
        <v>179</v>
      </c>
      <c r="C131" s="118" t="s">
        <v>80</v>
      </c>
      <c r="D131" s="118">
        <v>1</v>
      </c>
      <c r="E131" s="111">
        <v>153</v>
      </c>
      <c r="F131" s="111">
        <f t="shared" si="24"/>
        <v>153</v>
      </c>
      <c r="G131" s="22" t="s">
        <v>180</v>
      </c>
      <c r="H131" s="25" t="s">
        <v>80</v>
      </c>
      <c r="I131" s="111">
        <v>1</v>
      </c>
      <c r="J131" s="111" t="s">
        <v>105</v>
      </c>
      <c r="K131" s="111">
        <v>0</v>
      </c>
      <c r="L131" s="52"/>
      <c r="M131" s="52"/>
    </row>
    <row r="132" spans="1:13" s="62" customFormat="1" ht="29.4" customHeight="1">
      <c r="A132" s="22">
        <v>124</v>
      </c>
      <c r="B132" s="130" t="s">
        <v>288</v>
      </c>
      <c r="C132" s="144" t="s">
        <v>80</v>
      </c>
      <c r="D132" s="144">
        <v>2</v>
      </c>
      <c r="E132" s="145">
        <v>170</v>
      </c>
      <c r="F132" s="145">
        <f>D132*E132</f>
        <v>340</v>
      </c>
      <c r="G132" s="130" t="s">
        <v>289</v>
      </c>
      <c r="H132" s="144" t="s">
        <v>80</v>
      </c>
      <c r="I132" s="144">
        <v>2</v>
      </c>
      <c r="J132" s="144" t="s">
        <v>108</v>
      </c>
      <c r="K132" s="144">
        <v>0</v>
      </c>
      <c r="L132" s="52"/>
      <c r="M132" s="52"/>
    </row>
    <row r="133" spans="1:13" ht="27.6">
      <c r="A133" s="22">
        <v>125</v>
      </c>
      <c r="B133" s="22" t="s">
        <v>104</v>
      </c>
      <c r="C133" s="25" t="s">
        <v>102</v>
      </c>
      <c r="D133" s="111">
        <v>1</v>
      </c>
      <c r="E133" s="111">
        <v>1200</v>
      </c>
      <c r="F133" s="111">
        <f t="shared" si="24"/>
        <v>1200</v>
      </c>
      <c r="G133" s="127"/>
      <c r="H133" s="25"/>
      <c r="I133" s="111"/>
      <c r="J133" s="114"/>
      <c r="K133" s="119"/>
    </row>
    <row r="134" spans="1:13" s="63" customFormat="1">
      <c r="A134" s="22">
        <v>126</v>
      </c>
      <c r="B134" s="22" t="s">
        <v>103</v>
      </c>
      <c r="C134" s="25" t="s">
        <v>80</v>
      </c>
      <c r="D134" s="111">
        <v>1</v>
      </c>
      <c r="E134" s="111">
        <v>3000</v>
      </c>
      <c r="F134" s="111">
        <f t="shared" si="24"/>
        <v>3000</v>
      </c>
      <c r="G134" s="22"/>
      <c r="H134" s="25"/>
      <c r="I134" s="111"/>
      <c r="J134" s="114"/>
      <c r="K134" s="114"/>
    </row>
    <row r="135" spans="1:13" s="63" customFormat="1" ht="27.6">
      <c r="A135" s="22">
        <v>127</v>
      </c>
      <c r="B135" s="37" t="s">
        <v>92</v>
      </c>
      <c r="C135" s="37"/>
      <c r="D135" s="37"/>
      <c r="E135" s="163"/>
      <c r="F135" s="164">
        <f>SUM(F75:F134)</f>
        <v>30462.200000000004</v>
      </c>
      <c r="G135" s="37" t="s">
        <v>93</v>
      </c>
      <c r="H135" s="37"/>
      <c r="I135" s="37"/>
      <c r="J135" s="37"/>
      <c r="K135" s="164">
        <f>SUM(K75:K134)</f>
        <v>83450.882400000002</v>
      </c>
    </row>
    <row r="136" spans="1:13" s="63" customFormat="1">
      <c r="A136" s="22">
        <v>128</v>
      </c>
      <c r="B136" s="116"/>
      <c r="C136" s="116"/>
      <c r="D136" s="116"/>
      <c r="E136" s="101"/>
      <c r="F136" s="165"/>
      <c r="G136" s="116"/>
      <c r="H136" s="116"/>
      <c r="I136" s="116"/>
      <c r="J136" s="116"/>
      <c r="K136" s="166"/>
    </row>
    <row r="137" spans="1:13" s="49" customFormat="1">
      <c r="A137" s="22">
        <v>129</v>
      </c>
      <c r="B137" s="101" t="s">
        <v>84</v>
      </c>
      <c r="C137" s="25"/>
      <c r="D137" s="26"/>
      <c r="E137" s="101"/>
      <c r="F137" s="116"/>
      <c r="G137" s="22"/>
      <c r="H137" s="25"/>
      <c r="I137" s="27"/>
      <c r="J137" s="27"/>
      <c r="K137" s="27"/>
    </row>
    <row r="138" spans="1:13" s="49" customFormat="1" ht="27.6">
      <c r="A138" s="22">
        <v>130</v>
      </c>
      <c r="B138" s="130" t="s">
        <v>110</v>
      </c>
      <c r="C138" s="131" t="s">
        <v>80</v>
      </c>
      <c r="D138" s="111">
        <v>1</v>
      </c>
      <c r="E138" s="111">
        <v>204</v>
      </c>
      <c r="F138" s="111">
        <f t="shared" si="24"/>
        <v>204</v>
      </c>
      <c r="G138" s="128" t="s">
        <v>117</v>
      </c>
      <c r="H138" s="29" t="s">
        <v>80</v>
      </c>
      <c r="I138" s="111">
        <v>1</v>
      </c>
      <c r="J138" s="111" t="s">
        <v>108</v>
      </c>
      <c r="K138" s="114">
        <v>0</v>
      </c>
    </row>
    <row r="139" spans="1:13" s="49" customFormat="1" ht="27.6">
      <c r="A139" s="22">
        <v>131</v>
      </c>
      <c r="B139" s="130"/>
      <c r="C139" s="131"/>
      <c r="D139" s="111"/>
      <c r="E139" s="111"/>
      <c r="F139" s="111"/>
      <c r="G139" s="128" t="s">
        <v>116</v>
      </c>
      <c r="H139" s="29" t="s">
        <v>80</v>
      </c>
      <c r="I139" s="111">
        <v>1</v>
      </c>
      <c r="J139" s="111" t="s">
        <v>108</v>
      </c>
      <c r="K139" s="114">
        <v>0</v>
      </c>
    </row>
    <row r="140" spans="1:13" s="64" customFormat="1" ht="27.6">
      <c r="A140" s="22">
        <v>132</v>
      </c>
      <c r="B140" s="130" t="s">
        <v>111</v>
      </c>
      <c r="C140" s="131" t="s">
        <v>80</v>
      </c>
      <c r="D140" s="111">
        <v>1</v>
      </c>
      <c r="E140" s="111">
        <v>51</v>
      </c>
      <c r="F140" s="111">
        <f t="shared" si="24"/>
        <v>51</v>
      </c>
      <c r="G140" s="128" t="s">
        <v>118</v>
      </c>
      <c r="H140" s="29" t="s">
        <v>80</v>
      </c>
      <c r="I140" s="111">
        <v>1</v>
      </c>
      <c r="J140" s="111" t="s">
        <v>108</v>
      </c>
      <c r="K140" s="114">
        <v>0</v>
      </c>
    </row>
    <row r="141" spans="1:13" s="64" customFormat="1" ht="27.6">
      <c r="A141" s="22">
        <v>133</v>
      </c>
      <c r="B141" s="130" t="s">
        <v>112</v>
      </c>
      <c r="C141" s="131" t="s">
        <v>88</v>
      </c>
      <c r="D141" s="111">
        <v>190</v>
      </c>
      <c r="E141" s="111">
        <v>15</v>
      </c>
      <c r="F141" s="111">
        <f t="shared" si="24"/>
        <v>2850</v>
      </c>
      <c r="G141" s="128" t="s">
        <v>122</v>
      </c>
      <c r="H141" s="29" t="s">
        <v>88</v>
      </c>
      <c r="I141" s="119">
        <v>200</v>
      </c>
      <c r="J141" s="111">
        <v>20.83</v>
      </c>
      <c r="K141" s="119">
        <f>J141*I141</f>
        <v>4166</v>
      </c>
    </row>
    <row r="142" spans="1:13">
      <c r="A142" s="22">
        <v>134</v>
      </c>
      <c r="B142" s="130" t="s">
        <v>113</v>
      </c>
      <c r="C142" s="131" t="s">
        <v>80</v>
      </c>
      <c r="D142" s="111">
        <v>19</v>
      </c>
      <c r="E142" s="111">
        <v>20</v>
      </c>
      <c r="F142" s="111">
        <f t="shared" si="24"/>
        <v>380</v>
      </c>
      <c r="G142" s="128" t="s">
        <v>115</v>
      </c>
      <c r="H142" s="29" t="s">
        <v>80</v>
      </c>
      <c r="I142" s="119">
        <f>D142</f>
        <v>19</v>
      </c>
      <c r="J142" s="111">
        <v>2.87</v>
      </c>
      <c r="K142" s="119">
        <f t="shared" ref="K142:K144" si="41">J142*I142</f>
        <v>54.53</v>
      </c>
    </row>
    <row r="143" spans="1:13" ht="27.6">
      <c r="A143" s="22">
        <v>135</v>
      </c>
      <c r="B143" s="167" t="s">
        <v>114</v>
      </c>
      <c r="C143" s="168" t="s">
        <v>80</v>
      </c>
      <c r="D143" s="111">
        <v>4</v>
      </c>
      <c r="E143" s="111">
        <v>52</v>
      </c>
      <c r="F143" s="111">
        <f t="shared" si="24"/>
        <v>208</v>
      </c>
      <c r="G143" s="128" t="s">
        <v>123</v>
      </c>
      <c r="H143" s="29" t="s">
        <v>80</v>
      </c>
      <c r="I143" s="119">
        <f>D143</f>
        <v>4</v>
      </c>
      <c r="J143" s="111">
        <v>283.67</v>
      </c>
      <c r="K143" s="119">
        <f t="shared" si="41"/>
        <v>1134.68</v>
      </c>
    </row>
    <row r="144" spans="1:13" s="49" customFormat="1" ht="27.6">
      <c r="A144" s="22">
        <v>136</v>
      </c>
      <c r="B144" s="167"/>
      <c r="C144" s="168"/>
      <c r="D144" s="111"/>
      <c r="E144" s="111"/>
      <c r="F144" s="111"/>
      <c r="G144" s="128" t="s">
        <v>136</v>
      </c>
      <c r="H144" s="29" t="s">
        <v>80</v>
      </c>
      <c r="I144" s="119">
        <f>D143</f>
        <v>4</v>
      </c>
      <c r="J144" s="111">
        <v>87.5</v>
      </c>
      <c r="K144" s="119">
        <f t="shared" si="41"/>
        <v>350</v>
      </c>
    </row>
    <row r="145" spans="1:13" s="49" customFormat="1" ht="27.6">
      <c r="A145" s="22">
        <v>137</v>
      </c>
      <c r="B145" s="31" t="s">
        <v>94</v>
      </c>
      <c r="C145" s="32"/>
      <c r="D145" s="33"/>
      <c r="E145" s="105"/>
      <c r="F145" s="164">
        <f>SUM(F138:F144)</f>
        <v>3693</v>
      </c>
      <c r="G145" s="34" t="s">
        <v>95</v>
      </c>
      <c r="H145" s="35"/>
      <c r="I145" s="36"/>
      <c r="J145" s="106"/>
      <c r="K145" s="164">
        <f>SUM(K138:K144)</f>
        <v>5705.21</v>
      </c>
    </row>
    <row r="146" spans="1:13" s="49" customFormat="1">
      <c r="A146" s="22">
        <v>138</v>
      </c>
      <c r="B146" s="116" t="s">
        <v>85</v>
      </c>
      <c r="C146" s="25"/>
      <c r="D146" s="26"/>
      <c r="E146" s="26"/>
      <c r="F146" s="26"/>
      <c r="G146" s="28"/>
      <c r="H146" s="29"/>
      <c r="I146" s="27"/>
      <c r="J146" s="27"/>
      <c r="K146" s="27"/>
    </row>
    <row r="147" spans="1:13" s="49" customFormat="1" ht="41.4">
      <c r="A147" s="22">
        <v>139</v>
      </c>
      <c r="B147" s="142" t="s">
        <v>219</v>
      </c>
      <c r="C147" s="25" t="s">
        <v>87</v>
      </c>
      <c r="D147" s="169">
        <v>85</v>
      </c>
      <c r="E147" s="111">
        <v>37</v>
      </c>
      <c r="F147" s="111">
        <f t="shared" si="24"/>
        <v>3145</v>
      </c>
      <c r="G147" s="28"/>
      <c r="H147" s="29"/>
      <c r="I147" s="119"/>
      <c r="J147" s="119"/>
      <c r="K147" s="119"/>
    </row>
    <row r="148" spans="1:13" s="49" customFormat="1">
      <c r="A148" s="22">
        <v>140</v>
      </c>
      <c r="B148" s="142" t="s">
        <v>119</v>
      </c>
      <c r="C148" s="25" t="s">
        <v>121</v>
      </c>
      <c r="D148" s="169">
        <v>2</v>
      </c>
      <c r="E148" s="111">
        <v>246</v>
      </c>
      <c r="F148" s="111">
        <f t="shared" si="24"/>
        <v>492</v>
      </c>
      <c r="G148" s="28" t="s">
        <v>145</v>
      </c>
      <c r="H148" s="29" t="s">
        <v>80</v>
      </c>
      <c r="I148" s="119">
        <v>50</v>
      </c>
      <c r="J148" s="119">
        <v>9.5</v>
      </c>
      <c r="K148" s="119">
        <f>I148*J148</f>
        <v>475</v>
      </c>
    </row>
    <row r="149" spans="1:13" s="49" customFormat="1">
      <c r="A149" s="22">
        <v>141</v>
      </c>
      <c r="B149" s="170" t="s">
        <v>249</v>
      </c>
      <c r="C149" s="25" t="s">
        <v>120</v>
      </c>
      <c r="D149" s="111">
        <v>1</v>
      </c>
      <c r="E149" s="111">
        <v>945</v>
      </c>
      <c r="F149" s="111">
        <f t="shared" si="24"/>
        <v>945</v>
      </c>
      <c r="G149" s="28"/>
      <c r="H149" s="29"/>
      <c r="I149" s="27"/>
      <c r="J149" s="119"/>
      <c r="K149" s="119"/>
    </row>
    <row r="150" spans="1:13" s="49" customFormat="1" ht="27.6">
      <c r="A150" s="22">
        <v>142</v>
      </c>
      <c r="B150" s="22" t="s">
        <v>216</v>
      </c>
      <c r="C150" s="171" t="s">
        <v>248</v>
      </c>
      <c r="D150" s="119">
        <v>458</v>
      </c>
      <c r="E150" s="111">
        <v>11</v>
      </c>
      <c r="F150" s="111">
        <f t="shared" si="24"/>
        <v>5038</v>
      </c>
      <c r="G150" s="28"/>
      <c r="H150" s="29"/>
      <c r="I150" s="27"/>
      <c r="J150" s="119"/>
      <c r="K150" s="119"/>
    </row>
    <row r="151" spans="1:13" ht="27.6">
      <c r="A151" s="172"/>
      <c r="B151" s="31" t="s">
        <v>130</v>
      </c>
      <c r="C151" s="32"/>
      <c r="D151" s="33"/>
      <c r="E151" s="33"/>
      <c r="F151" s="33">
        <f>SUM(F147:F150)</f>
        <v>9620</v>
      </c>
      <c r="G151" s="37" t="s">
        <v>141</v>
      </c>
      <c r="H151" s="35"/>
      <c r="I151" s="36"/>
      <c r="J151" s="173"/>
      <c r="K151" s="164">
        <f>SUM(K147:K150)</f>
        <v>475</v>
      </c>
    </row>
    <row r="152" spans="1:13">
      <c r="A152" s="172"/>
      <c r="B152" s="80"/>
      <c r="C152" s="81"/>
      <c r="D152" s="82"/>
      <c r="E152" s="83"/>
      <c r="F152" s="84"/>
      <c r="G152" s="85" t="s">
        <v>137</v>
      </c>
      <c r="H152" s="86"/>
      <c r="I152" s="87"/>
      <c r="J152" s="87"/>
      <c r="K152" s="88">
        <f>K11+K33+K151+K145+K135+K73</f>
        <v>108447.71872999999</v>
      </c>
    </row>
    <row r="153" spans="1:13">
      <c r="A153" s="172"/>
      <c r="B153" s="85" t="s">
        <v>138</v>
      </c>
      <c r="C153" s="86"/>
      <c r="D153" s="89"/>
      <c r="E153" s="90"/>
      <c r="F153" s="91">
        <f>F11+F33+F151+F145+F135+F73</f>
        <v>66538.010000000009</v>
      </c>
      <c r="G153" s="92" t="s">
        <v>139</v>
      </c>
      <c r="H153" s="93">
        <v>0.03</v>
      </c>
      <c r="I153" s="87"/>
      <c r="J153" s="87"/>
      <c r="K153" s="88">
        <f>K152*H153</f>
        <v>3253.4315618999995</v>
      </c>
    </row>
    <row r="154" spans="1:13">
      <c r="A154" s="65"/>
      <c r="B154" s="92"/>
      <c r="C154" s="94"/>
      <c r="D154" s="95"/>
      <c r="E154" s="96"/>
      <c r="F154" s="91"/>
      <c r="G154" s="97" t="s">
        <v>129</v>
      </c>
      <c r="H154" s="86"/>
      <c r="I154" s="87"/>
      <c r="J154" s="87"/>
      <c r="K154" s="88">
        <f>K152+K153</f>
        <v>111701.15029189999</v>
      </c>
      <c r="M154" s="66"/>
    </row>
    <row r="155" spans="1:13">
      <c r="A155" s="65"/>
      <c r="B155" s="97" t="s">
        <v>128</v>
      </c>
      <c r="C155" s="98"/>
      <c r="D155" s="89"/>
      <c r="E155" s="90"/>
      <c r="F155" s="91">
        <f>F153</f>
        <v>66538.010000000009</v>
      </c>
      <c r="G155" s="97" t="s">
        <v>142</v>
      </c>
      <c r="H155" s="98"/>
      <c r="I155" s="87"/>
      <c r="J155" s="87"/>
      <c r="K155" s="88">
        <f>F155+K154</f>
        <v>178239.16029189999</v>
      </c>
      <c r="M155" s="66"/>
    </row>
    <row r="156" spans="1:13">
      <c r="A156" s="65"/>
      <c r="B156" s="99"/>
      <c r="C156" s="98"/>
      <c r="D156" s="99"/>
      <c r="E156" s="100"/>
      <c r="F156" s="99"/>
      <c r="G156" s="97" t="s">
        <v>140</v>
      </c>
      <c r="H156" s="98"/>
      <c r="I156" s="87"/>
      <c r="J156" s="87"/>
      <c r="K156" s="88">
        <f>K155*0.2</f>
        <v>35647.832058380001</v>
      </c>
    </row>
    <row r="157" spans="1:13">
      <c r="A157" s="65"/>
      <c r="B157" s="99"/>
      <c r="C157" s="98"/>
      <c r="D157" s="99"/>
      <c r="E157" s="100"/>
      <c r="F157" s="99"/>
      <c r="G157" s="97" t="s">
        <v>143</v>
      </c>
      <c r="H157" s="98"/>
      <c r="I157" s="87"/>
      <c r="J157" s="87"/>
      <c r="K157" s="88">
        <f>K156+K155</f>
        <v>213886.99235027999</v>
      </c>
    </row>
    <row r="160" spans="1:13" ht="15.6">
      <c r="B160" s="69" t="s">
        <v>213</v>
      </c>
    </row>
    <row r="162" spans="1:2" ht="15.6">
      <c r="A162" s="70"/>
      <c r="B162" s="69" t="s">
        <v>214</v>
      </c>
    </row>
    <row r="163" spans="1:2" ht="15.6">
      <c r="A163" s="70"/>
      <c r="B163" s="71" t="s">
        <v>215</v>
      </c>
    </row>
  </sheetData>
  <protectedRanges>
    <protectedRange sqref="J9" name="Range1_4_1_1_1_2_1_2"/>
  </protectedRanges>
  <autoFilter ref="A7:I157"/>
  <dataConsolidate/>
  <mergeCells count="5">
    <mergeCell ref="A4:I4"/>
    <mergeCell ref="A1:B1"/>
    <mergeCell ref="A2:B2"/>
    <mergeCell ref="A3:J3"/>
    <mergeCell ref="A5:K6"/>
  </mergeCells>
  <pageMargins left="0.7" right="0.7" top="0.75" bottom="0.75" header="0.3" footer="0.3"/>
  <pageSetup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2022-11-07T08:53:10Z</cp:lastPrinted>
  <dcterms:created xsi:type="dcterms:W3CDTF">1996-10-08T23:32:00Z</dcterms:created>
  <dcterms:modified xsi:type="dcterms:W3CDTF">2023-03-22T09:57:30Z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