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новая ТТ Дніпро ЦУМ\"/>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Лист1!$A$7:$I$190</definedName>
    <definedName name="Виконується">#REF!</definedName>
  </definedNames>
  <calcPr calcId="162913"/>
</workbook>
</file>

<file path=xl/calcChain.xml><?xml version="1.0" encoding="utf-8"?>
<calcChain xmlns="http://schemas.openxmlformats.org/spreadsheetml/2006/main">
  <c r="K62" i="51" l="1"/>
  <c r="K61" i="51"/>
  <c r="K60" i="51"/>
  <c r="K59" i="51"/>
  <c r="K58" i="51"/>
  <c r="F58" i="51"/>
  <c r="D93" i="51" l="1"/>
  <c r="I94" i="51" s="1"/>
  <c r="K94" i="51" s="1"/>
  <c r="I93" i="51"/>
  <c r="K93" i="51" s="1"/>
  <c r="F93" i="51"/>
  <c r="F161" i="51" l="1"/>
  <c r="I55" i="51"/>
  <c r="K158" i="51"/>
  <c r="K163" i="51"/>
  <c r="K162" i="51"/>
  <c r="I78" i="51" l="1"/>
  <c r="I77" i="51"/>
  <c r="F112" i="51"/>
  <c r="I110" i="51"/>
  <c r="K110" i="51" s="1"/>
  <c r="I109" i="51"/>
  <c r="F109" i="51"/>
  <c r="I107" i="51"/>
  <c r="K107" i="51" s="1"/>
  <c r="F107" i="51"/>
  <c r="I106" i="51"/>
  <c r="K106" i="51" s="1"/>
  <c r="F106" i="51"/>
  <c r="I105" i="51"/>
  <c r="K105" i="51" s="1"/>
  <c r="K104" i="51"/>
  <c r="K103" i="51"/>
  <c r="K102" i="51"/>
  <c r="I101" i="51"/>
  <c r="F101" i="51"/>
  <c r="I111" i="51" l="1"/>
  <c r="K111" i="51" s="1"/>
  <c r="K83" i="51" l="1"/>
  <c r="K82" i="51"/>
  <c r="F82" i="51"/>
  <c r="K81" i="51"/>
  <c r="F15" i="51"/>
  <c r="F16" i="51"/>
  <c r="F17" i="51"/>
  <c r="F18" i="51"/>
  <c r="F19" i="51"/>
  <c r="F20" i="51"/>
  <c r="F21" i="51"/>
  <c r="F22" i="51"/>
  <c r="F23" i="51"/>
  <c r="F24" i="51"/>
  <c r="F25" i="51"/>
  <c r="F26" i="51"/>
  <c r="F14" i="51"/>
  <c r="F13" i="51"/>
  <c r="F38" i="51" l="1"/>
  <c r="F33" i="51"/>
  <c r="F32" i="51"/>
  <c r="K144" i="51" l="1"/>
  <c r="K160" i="51"/>
  <c r="F160" i="51"/>
  <c r="K159" i="51"/>
  <c r="K157" i="51"/>
  <c r="K156" i="51"/>
  <c r="K155" i="51"/>
  <c r="F155" i="51"/>
  <c r="K133" i="51" l="1"/>
  <c r="I80" i="51" l="1"/>
  <c r="K80" i="51" s="1"/>
  <c r="F80" i="51"/>
  <c r="K79" i="51"/>
  <c r="F79" i="51"/>
  <c r="I40" i="51"/>
  <c r="K40" i="51" s="1"/>
  <c r="F40" i="51"/>
  <c r="K152" i="51"/>
  <c r="I151" i="51"/>
  <c r="K151" i="51" s="1"/>
  <c r="I150" i="51"/>
  <c r="K150" i="51" s="1"/>
  <c r="F150" i="51"/>
  <c r="K149" i="51"/>
  <c r="I148" i="51"/>
  <c r="K148" i="51" s="1"/>
  <c r="F148" i="51"/>
  <c r="K147" i="51"/>
  <c r="K146" i="51"/>
  <c r="F146" i="51"/>
  <c r="K145" i="51"/>
  <c r="F145" i="51"/>
  <c r="K63" i="51" l="1"/>
  <c r="K64" i="51"/>
  <c r="K65" i="51"/>
  <c r="K68" i="51"/>
  <c r="I67" i="51"/>
  <c r="K67" i="51" s="1"/>
  <c r="K66" i="51"/>
  <c r="F69" i="51"/>
  <c r="K69" i="51"/>
  <c r="K70" i="51"/>
  <c r="K71" i="51"/>
  <c r="K72" i="51"/>
  <c r="K73" i="51"/>
  <c r="K74" i="51"/>
  <c r="I75" i="51"/>
  <c r="K75" i="51" s="1"/>
  <c r="K76" i="51"/>
  <c r="F63" i="51" l="1"/>
  <c r="I89" i="51"/>
  <c r="I132" i="51"/>
  <c r="I131" i="51"/>
  <c r="K131" i="51" s="1"/>
  <c r="F131" i="51"/>
  <c r="I137" i="51"/>
  <c r="I138" i="51"/>
  <c r="D141" i="51"/>
  <c r="K86" i="51"/>
  <c r="I53" i="51"/>
  <c r="K27" i="51"/>
  <c r="I37" i="51"/>
  <c r="K37" i="51" s="1"/>
  <c r="I34" i="51"/>
  <c r="K34" i="51" s="1"/>
  <c r="I35" i="51"/>
  <c r="K35" i="51" s="1"/>
  <c r="I36" i="51"/>
  <c r="K36" i="51" s="1"/>
  <c r="I49" i="51"/>
  <c r="K49" i="51" s="1"/>
  <c r="I48" i="51"/>
  <c r="F48" i="51"/>
  <c r="I47" i="51"/>
  <c r="F47" i="51"/>
  <c r="K45" i="51"/>
  <c r="I44" i="51"/>
  <c r="K44" i="51" s="1"/>
  <c r="I43" i="51"/>
  <c r="F46" i="51"/>
  <c r="F45" i="51"/>
  <c r="F39" i="51"/>
  <c r="F12" i="51"/>
  <c r="F11" i="51"/>
  <c r="F10" i="51"/>
  <c r="F9" i="51"/>
  <c r="K138" i="51" l="1"/>
  <c r="I139" i="51"/>
  <c r="F27" i="51"/>
  <c r="K51" i="51"/>
  <c r="K181" i="51"/>
  <c r="K134" i="51"/>
  <c r="K136" i="51"/>
  <c r="K140" i="51"/>
  <c r="K141" i="51"/>
  <c r="K142" i="51"/>
  <c r="K116" i="51"/>
  <c r="K117" i="51"/>
  <c r="K118" i="51"/>
  <c r="K119" i="51"/>
  <c r="K120" i="51"/>
  <c r="K121" i="51"/>
  <c r="K122" i="51"/>
  <c r="K95" i="51"/>
  <c r="K96" i="51"/>
  <c r="K97" i="51"/>
  <c r="K98" i="51"/>
  <c r="K99" i="51"/>
  <c r="K100" i="51"/>
  <c r="K108" i="51"/>
  <c r="K84" i="51"/>
  <c r="F180" i="51"/>
  <c r="F181" i="51"/>
  <c r="F182" i="51"/>
  <c r="F183" i="51"/>
  <c r="F172" i="51"/>
  <c r="F173" i="51"/>
  <c r="F174" i="51"/>
  <c r="F175" i="51"/>
  <c r="F165" i="51"/>
  <c r="F166" i="51"/>
  <c r="F154" i="51"/>
  <c r="F162" i="51"/>
  <c r="F125" i="51"/>
  <c r="F126" i="51"/>
  <c r="F127" i="51"/>
  <c r="F42" i="51"/>
  <c r="F43" i="51"/>
  <c r="F30" i="51"/>
  <c r="F31" i="51"/>
  <c r="F34" i="51"/>
  <c r="F35" i="51"/>
  <c r="F36" i="51"/>
  <c r="F37" i="51"/>
  <c r="F108" i="51"/>
  <c r="F89" i="51"/>
  <c r="F91" i="51"/>
  <c r="F95" i="51"/>
  <c r="F78" i="51"/>
  <c r="F53" i="51"/>
  <c r="K127" i="51" l="1"/>
  <c r="K132" i="51"/>
  <c r="K55" i="51"/>
  <c r="F153" i="51"/>
  <c r="F164" i="51" l="1"/>
  <c r="K154" i="51"/>
  <c r="K137" i="51"/>
  <c r="K130" i="51"/>
  <c r="I85" i="51" l="1"/>
  <c r="K85" i="51" s="1"/>
  <c r="I88" i="51"/>
  <c r="K88" i="51" s="1"/>
  <c r="I87" i="51"/>
  <c r="K87" i="51" s="1"/>
  <c r="F85" i="51"/>
  <c r="K53" i="51"/>
  <c r="F29" i="51"/>
  <c r="F51" i="51" s="1"/>
  <c r="F81" i="51" l="1"/>
  <c r="F115" i="51"/>
  <c r="F120" i="51"/>
  <c r="F123" i="51"/>
  <c r="F124" i="51"/>
  <c r="F132" i="51"/>
  <c r="F135" i="51"/>
  <c r="F137" i="51"/>
  <c r="F141" i="51"/>
  <c r="F170" i="51"/>
  <c r="F177" i="51" s="1"/>
  <c r="F179" i="51"/>
  <c r="F184" i="51" s="1"/>
  <c r="F54" i="51"/>
  <c r="F113" i="51" s="1"/>
  <c r="K180" i="51"/>
  <c r="F77" i="51"/>
  <c r="K139" i="51"/>
  <c r="F167" i="51" l="1"/>
  <c r="I176" i="51"/>
  <c r="I175" i="51"/>
  <c r="I174" i="51"/>
  <c r="I92" i="51"/>
  <c r="K92" i="51" s="1"/>
  <c r="F186" i="51" l="1"/>
  <c r="K77" i="51"/>
  <c r="K78" i="51"/>
  <c r="K89" i="51" l="1"/>
  <c r="F188" i="51" l="1"/>
  <c r="I90" i="51"/>
  <c r="K90" i="51" s="1"/>
  <c r="I91" i="51"/>
  <c r="K91" i="51" s="1"/>
  <c r="I57" i="51" l="1"/>
  <c r="K57" i="51" s="1"/>
  <c r="I56" i="51"/>
  <c r="K56" i="51" s="1"/>
  <c r="I54" i="51"/>
  <c r="I123" i="51"/>
  <c r="K123" i="51" s="1"/>
  <c r="I124" i="51" l="1"/>
  <c r="I135" i="51"/>
  <c r="I143" i="51"/>
  <c r="K143" i="51" s="1"/>
  <c r="K54" i="51" l="1"/>
  <c r="K113" i="51" s="1"/>
  <c r="K115" i="51" l="1"/>
  <c r="K184" i="51" l="1"/>
  <c r="K135" i="51" l="1"/>
  <c r="K167" i="51" s="1"/>
  <c r="K176" i="51" l="1"/>
  <c r="K175" i="51"/>
  <c r="K174" i="51"/>
  <c r="K173" i="51"/>
  <c r="K177" i="51" l="1"/>
  <c r="K185" i="51" s="1"/>
  <c r="K186" i="51" l="1"/>
  <c r="K187" i="51" s="1"/>
  <c r="K188" i="51" l="1"/>
  <c r="K189" i="51" l="1"/>
  <c r="K190" i="51" s="1"/>
</calcChain>
</file>

<file path=xl/sharedStrings.xml><?xml version="1.0" encoding="utf-8"?>
<sst xmlns="http://schemas.openxmlformats.org/spreadsheetml/2006/main" count="578" uniqueCount="341">
  <si>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</si>
  <si>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</si>
  <si>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</si>
  <si>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</si>
  <si>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</si>
  <si>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</si>
  <si>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</si>
  <si>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</si>
  <si>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</si>
  <si>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</si>
  <si>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</si>
  <si>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</si>
  <si>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</si>
  <si>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</si>
  <si>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</si>
  <si>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</si>
  <si>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</si>
  <si>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</si>
  <si>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</si>
  <si>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</si>
  <si>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</si>
  <si>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</si>
  <si>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</si>
  <si>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</si>
  <si>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</si>
  <si>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</si>
  <si>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</si>
  <si>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</si>
  <si>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</si>
  <si>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</si>
  <si>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</si>
  <si>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</si>
  <si>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</si>
  <si>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</si>
  <si>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</si>
  <si>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</si>
  <si>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</si>
  <si>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</si>
  <si>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</si>
  <si>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</si>
  <si>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</si>
  <si>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</si>
  <si>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</si>
  <si>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</si>
  <si>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</si>
  <si>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</si>
  <si>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</si>
  <si>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</si>
  <si>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</si>
  <si>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</si>
  <si>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</si>
  <si>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</si>
  <si>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</si>
  <si>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</si>
  <si>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</si>
  <si>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</si>
  <si>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</si>
  <si>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</si>
  <si>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</si>
  <si>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</si>
  <si>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</si>
  <si>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</si>
  <si>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</si>
  <si>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</si>
  <si>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</si>
  <si>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</si>
  <si>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</si>
  <si>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</si>
  <si>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</si>
  <si>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</si>
  <si>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</si>
  <si>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</si>
  <si>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</si>
  <si>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</si>
  <si>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</si>
  <si>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</si>
  <si>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</si>
  <si>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</si>
  <si>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</si>
  <si>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</si>
  <si>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</si>
  <si>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</si>
  <si>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</si>
  <si>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</si>
  <si>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</si>
  <si>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</si>
  <si>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</si>
  <si>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</si>
  <si>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</si>
  <si>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</si>
  <si>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</si>
  <si>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</si>
  <si>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</si>
  <si>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</si>
  <si>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</si>
  <si>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</si>
  <si>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</si>
  <si>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</si>
  <si>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</si>
  <si>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</si>
  <si>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</si>
  <si>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</si>
  <si>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</si>
  <si>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Проектні роботи (електрика)</t>
  </si>
  <si>
    <t>Роботи по заміру опору ізоляції електропроводки з наданням технічного звіту</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</si>
  <si>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</si>
  <si>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</si>
  <si>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</si>
  <si>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</si>
  <si>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</si>
  <si>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</si>
  <si>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</si>
  <si>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</si>
  <si>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</si>
  <si>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</si>
  <si>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</si>
  <si>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</si>
  <si>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</si>
  <si>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</si>
  <si>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</si>
  <si>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</si>
  <si>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</si>
  <si>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</si>
  <si>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</si>
  <si>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</si>
  <si>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Кронштейн під ТВ</t>
  </si>
  <si>
    <t>Штробління підлоги з заробленням</t>
  </si>
  <si>
    <t>Колодка Makel з захистними шторками із заземленням 6 гн.</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</si>
  <si>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</si>
  <si>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</si>
  <si>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</si>
  <si>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</si>
  <si>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</si>
  <si>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</si>
  <si>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</si>
  <si>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</si>
  <si>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</si>
  <si>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</si>
  <si>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</si>
  <si>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</si>
  <si>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</si>
  <si>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</si>
  <si>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</si>
  <si>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</si>
  <si>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</si>
  <si>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</si>
  <si>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Мішок господарський 55х83 (40 г)</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</si>
  <si>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</si>
  <si>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</si>
  <si>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</si>
  <si>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Штукатурка Ферозіт 220 25 кг</t>
  </si>
  <si>
    <t>Шпаклівка Knauf НР FINISH 10 кг</t>
  </si>
  <si>
    <t>Коробка розподільча E.NEXT 100x100x45 IP20 s027026</t>
  </si>
  <si>
    <t>Прокладання кабеля для колонок</t>
  </si>
  <si>
    <t>Монтаж та підлючення акустичної колонки</t>
  </si>
  <si>
    <t>колонка акустична</t>
  </si>
  <si>
    <t>Монтаж та підлючення підсилювача</t>
  </si>
  <si>
    <t>підсилювач</t>
  </si>
  <si>
    <t xml:space="preserve">Фарбування стін (за 2 рази + грунт) ral 3020 </t>
  </si>
  <si>
    <t xml:space="preserve">Монтаж серцевини замка двері </t>
  </si>
  <si>
    <t>Сейф</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</si>
  <si>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</si>
  <si>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</si>
  <si>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</si>
  <si>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</si>
  <si>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</si>
  <si>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</si>
  <si>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</si>
  <si>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</si>
  <si>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Дюбель ударний потай 6x60 мм 100 шт.</t>
  </si>
  <si>
    <t xml:space="preserve">Шпаклівка Knauf FUGENFULLER 25 кг
</t>
  </si>
  <si>
    <t>Склострічка самоклейка BauGut 50мм х 20м</t>
  </si>
  <si>
    <t>Фарбування стін (за 2 рази + грунт) ral 7047</t>
  </si>
  <si>
    <t>Плінтус ПВХ TIS 18х56х2500 мм</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</si>
  <si>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</si>
  <si>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</si>
  <si>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</si>
  <si>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</si>
  <si>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Монтаж ТВ кронштейна та  монтаж ТВ</t>
  </si>
  <si>
    <t>Піна монтажна SOUDAL PRO 750 мл</t>
  </si>
  <si>
    <t>Ізострічка EMT 0,13x15 мм 10 м чорна ПВХ 12-0403 BK</t>
  </si>
  <si>
    <t>Стяжка для кабелю нейлоновий 3.6x370 (100 шт./уп.) білий</t>
  </si>
  <si>
    <t>Розетка із заземленням Schneider Electric Asfora 16 А 250 В без шторок білий</t>
  </si>
  <si>
    <t xml:space="preserve">Автоматичний вимикач </t>
  </si>
  <si>
    <t xml:space="preserve">Встановлення дерев'яних дверних блоків  </t>
  </si>
  <si>
    <t>Пристрій перегородки з ГКЛ в 1 слої (каркас+обшивка)</t>
  </si>
  <si>
    <t>Вимикач одноклавішний Schneider Electric Asfora самозажиммаючий 10 А 220В IP20 білий EPH0300121</t>
  </si>
  <si>
    <t>Монтаж лінійних освітлених приборів</t>
  </si>
  <si>
    <t>Труба гофрированная с протяжкой UP! (Underprice) ПВХ 20 мм / 50 м</t>
  </si>
  <si>
    <t>Кабель силовой монолит ЗЗЦМ ВВГнгд 3х2,5 медь</t>
  </si>
  <si>
    <t xml:space="preserve">Закриття плівкою </t>
  </si>
  <si>
    <t>Кошторис</t>
  </si>
  <si>
    <t>Фарбування дверей в комплекті</t>
  </si>
  <si>
    <t>Профіль BauGut ARMOSTEEL CW 100/3 м</t>
  </si>
  <si>
    <t xml:space="preserve"> Профіль BauGut ARMOSTEEL UW 100/3 м </t>
  </si>
  <si>
    <t>Саморез со сверлом по металу 3.5x9 мм 250 шт</t>
  </si>
  <si>
    <t>Саморез по металу 3.5x25 мм 1000 шт</t>
  </si>
  <si>
    <t>Демонтаж керамічної плитки</t>
  </si>
  <si>
    <t>Загально будівельні роботи</t>
  </si>
  <si>
    <t>демонтаж г/к перегородки</t>
  </si>
  <si>
    <t>Плитка Cersanit Henley  Grey 30x60</t>
  </si>
  <si>
    <t>Вимикач двоклавішний Schneider Electric Asfora самозажиммаючий 10 А 220В IP20 білий EPH0300122</t>
  </si>
  <si>
    <t xml:space="preserve">Світильник діодний  Evrolight WL2-36 36W OP WH LC IP65 6400K </t>
  </si>
  <si>
    <t>Перемикач SFT-340 4P 380v/40А 1-0-2 HAGER</t>
  </si>
  <si>
    <t>Монтаж ЛЕД стрічки</t>
  </si>
  <si>
    <t>Лед стрічка (поставка замовника)</t>
  </si>
  <si>
    <t>Монтаж блоку живлення ЛЕД стрічки</t>
  </si>
  <si>
    <t>Перетворювач напруги Светкомплект 12 В 60 Вт IP20 SL-60-12</t>
  </si>
  <si>
    <t>монтаж та підключення ДБЖ</t>
  </si>
  <si>
    <t>ДБЖ</t>
  </si>
  <si>
    <t>щиток (існуючий)</t>
  </si>
  <si>
    <t>Кабель акустичний Одескабель Loudspeaker Cable Hi-Fi, 2х1,5 кв.мм</t>
  </si>
  <si>
    <t>Монтаж ЩР до 6 місць</t>
  </si>
  <si>
    <t>Гіпсокартон Knauf 3000x1200х12,5 мм</t>
  </si>
  <si>
    <t>Клей для плитки Ceresit СМ11</t>
  </si>
  <si>
    <t>серцевина замка</t>
  </si>
  <si>
    <t>Колодка клемна E.NEXT e.lc.pro.pl.3 з натискним важелем 5 шт. сірий</t>
  </si>
  <si>
    <t>Плівка поліетиленова будівельна рукав 1,5 м 100 мкм Чорний</t>
  </si>
  <si>
    <t>Щиток пластиковий Luxray ЩРН-П-6 на 6 модулів зовнішній 731-2000-006</t>
  </si>
  <si>
    <t>Дзвінок електронний провідний Amperia YW-8 білий</t>
  </si>
  <si>
    <t>тт</t>
  </si>
  <si>
    <t>Демонтаж електрофурнітури (вимикачі, розетки, датчики)</t>
  </si>
  <si>
    <t xml:space="preserve">Монтаж модуля настінного для аксесуарів 1200мм </t>
  </si>
  <si>
    <t xml:space="preserve">Монтаж модуля настінного для аксесуарів 600мм </t>
  </si>
  <si>
    <t xml:space="preserve">Монтаж настінної панелі 600 </t>
  </si>
  <si>
    <t xml:space="preserve">Монатаж куточка споживача </t>
  </si>
  <si>
    <t>Монтаж столу для телефонів (600*1250, 800*1650)</t>
  </si>
  <si>
    <t>Монтаж шафи 600</t>
  </si>
  <si>
    <t xml:space="preserve">Монтаж столу 500*1000 </t>
  </si>
  <si>
    <t>закріплення касового ящика</t>
  </si>
  <si>
    <t>Збирання та монтаж стілажів</t>
  </si>
  <si>
    <t xml:space="preserve">Монтаж великого столу для тех зони з подвійним EPOS  2400 мм </t>
  </si>
  <si>
    <t>Демонтажні роботи</t>
  </si>
  <si>
    <t>ВСЬОГО  ВАРТІСТЬ Демонтажні роботиТ, грн.( без ПДВ):</t>
  </si>
  <si>
    <t>ВСЬОГО  ВАРТІСТЬ МАТЕРІАЛІВ ПО Демонтажним роботам, грн.( без ПДВ):</t>
  </si>
  <si>
    <t>ВСЬОГО  ВАРТІСТЬ Меблі та обладнанняТ, грн.( без ПДВ):</t>
  </si>
  <si>
    <t>ВСЬОГО  ВАРТІСТЬ МАТЕРІАЛІВ ПО Меблі та обладнання, грн.( без ПДВ):</t>
  </si>
  <si>
    <t xml:space="preserve">Обмежувач дверний </t>
  </si>
  <si>
    <t xml:space="preserve">Підключення кабелю електроживлення від виведення (зі стелі) до столу відкритої викладки через колодку на 6 гнізд </t>
  </si>
  <si>
    <t xml:space="preserve">Підключення кабелю електроживлення від виведення (з підлоги) до столу відкритої викладки через колодку на 6 гнізд </t>
  </si>
  <si>
    <t>демонтаж дверей (зі збереженням)</t>
  </si>
  <si>
    <t>Облицювання стін г/к в один шар</t>
  </si>
  <si>
    <t>Гіпсокартон 12,5 1200*3000</t>
  </si>
  <si>
    <t xml:space="preserve">Профіль BauGut ARMOSTEEL UD/4м </t>
  </si>
  <si>
    <t xml:space="preserve">Профіль BauGut ARMOSTEEL CD/4м </t>
  </si>
  <si>
    <t>Монтаж профілю під лед стрічку</t>
  </si>
  <si>
    <t xml:space="preserve">Профіль алюмінієвий Светкомплект кутовий анодований ЛПУ 17x17 мм 200 см  </t>
  </si>
  <si>
    <t>Монтаж лед стрічки</t>
  </si>
  <si>
    <t>Стрічка світлодіодна IEK LSR-3528W120 9.6 Вт IP20 12 В холодний (5м.п.)</t>
  </si>
  <si>
    <t>шт.</t>
  </si>
  <si>
    <t>Коннектор IEK IP20 LSCON8-MONO-213-03 3 шт./уп. 8 мм (15см-разъем)</t>
  </si>
  <si>
    <t>Прокладання кабеля до 4 мм2</t>
  </si>
  <si>
    <t>Кабель ШВВП 2*1</t>
  </si>
  <si>
    <t xml:space="preserve"> Вилка електрична кутова Makel із заземленням 250В 16А ABS</t>
  </si>
  <si>
    <t xml:space="preserve">Монтаж транформаторів </t>
  </si>
  <si>
    <t>Перетворювач напруги Светкомплект 12 В 25 Вт IP20 S-25-12</t>
  </si>
  <si>
    <t xml:space="preserve">Вимикач для бра 129 250В білий </t>
  </si>
  <si>
    <t>Монтажна двостороння стрічка 3M VHB надміцна сіра 9 мм х 2 м товщина 1,1 мм</t>
  </si>
  <si>
    <t>заглушка меблева DC бук</t>
  </si>
  <si>
    <t>Прорізанн отворів в панелях для аксесуарів</t>
  </si>
  <si>
    <t>монтаж перфорованого кутника</t>
  </si>
  <si>
    <t>Кутник перфорований алюмінієвий ШТУКАТУР 30x30 мм 3,0 м</t>
  </si>
  <si>
    <t>зароблення отворів в гк до 300мм</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</si>
  <si>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</si>
  <si>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</si>
  <si>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</si>
  <si>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Доставка меблів (Бориспільский р-н с. Мартусівка Моїсеєва 72)</t>
  </si>
  <si>
    <t>Вивіз сміття (машина до 5 т)</t>
  </si>
  <si>
    <t>Демонтаж електропроводки до 100м2 ( прибрати кабель по стелі,знеструмити, обризати кабель в стінах,прибрати кабель)</t>
  </si>
  <si>
    <t>Укладання плитки с прирізкою (підготвка, грунтування, укладання,затирання швів)</t>
  </si>
  <si>
    <t>Монтаж та збірка ЩР більше 24 місць</t>
  </si>
  <si>
    <t>Післябудівельне прибирання,враховуючи мийку скляних вітрин (вартість моючих входить в вартість)</t>
  </si>
  <si>
    <t>Фарба інтер'єрна акрилова  (колір - ГРАФІТ)</t>
  </si>
  <si>
    <t>Кабель спиральный OLFLEX SPIRAL 400 P 3G1/1000</t>
  </si>
  <si>
    <t>Монтаж шинопроводу</t>
  </si>
  <si>
    <t>Шинопровід 1-фазний LightMaster CAB2000 100 см білий</t>
  </si>
  <si>
    <t>Шинопровід 1-фазний LightMaster CAB2000 200 см білий</t>
  </si>
  <si>
    <t xml:space="preserve">Зєднувач лінійний, </t>
  </si>
  <si>
    <t>Тросовий підвіс для шинопроводу LD 2002 150 см</t>
  </si>
  <si>
    <t>копм</t>
  </si>
  <si>
    <t>LED світильник LightMaster LLT201, потужність 30Вт,  4000K</t>
  </si>
  <si>
    <t>Найменування будови та її адреса : Збільшення площі  ТТ  за адресою: м.Дніпро Яворницького 52 ТРЦ ЦУМ.</t>
  </si>
  <si>
    <t>Демонтаж світильників потолочних (зі збереженням)</t>
  </si>
  <si>
    <t xml:space="preserve">Демонта світильників підсобка (зі збереженням) </t>
  </si>
  <si>
    <t>Демонтаж унітаза і бочка (зі збереженням)</t>
  </si>
  <si>
    <t>Демонтаж бойлера (зі збереженням)</t>
  </si>
  <si>
    <t>Демонтаж умівальника з краном (зі збереженням)</t>
  </si>
  <si>
    <t xml:space="preserve">Демонтаж установки каналізаційной "СПРУТ" (зі збереженням) </t>
  </si>
  <si>
    <t>Демонтаж водомера (лічильник) (зі збереженням)</t>
  </si>
  <si>
    <t xml:space="preserve">Демонтаж труб водопостачання </t>
  </si>
  <si>
    <t>м.</t>
  </si>
  <si>
    <t>Демонтаж каналізаційних труб</t>
  </si>
  <si>
    <t xml:space="preserve">Демонта світильників санвузол (зі збереженням) </t>
  </si>
  <si>
    <t>Демонтаж датчика світла (зі збереженням)</t>
  </si>
  <si>
    <t xml:space="preserve">Монтаж  подвійного столу для телефонів 1650мм </t>
  </si>
  <si>
    <t xml:space="preserve">Монтаж  подвійного столу для девайсів 1650мм </t>
  </si>
  <si>
    <t xml:space="preserve">Монтаж  подвійного столу для девайсів 1250мм </t>
  </si>
  <si>
    <t xml:space="preserve">Монтаж  подвійного столу для девайсів АЙПЛ 1250мм </t>
  </si>
  <si>
    <t>Панель для аксесуарів під стол 1250</t>
  </si>
  <si>
    <t xml:space="preserve">Монтаж шафи металевої 1000*500*2000 </t>
  </si>
  <si>
    <t xml:space="preserve">Демонтаж леноліума (частково) </t>
  </si>
  <si>
    <t xml:space="preserve">Часткова шпаклювання стін </t>
  </si>
  <si>
    <t>Посилення двірного пройому.</t>
  </si>
  <si>
    <t>Переміщення датчику керування ролетою</t>
  </si>
  <si>
    <t>м/п</t>
  </si>
  <si>
    <t>Брус ЛІСБУДІНВЕСТ зрощена 20х20х2000 мм сосна</t>
  </si>
  <si>
    <t>Двері білі гладкі типу "Брама" в комлекті (в  акті розписати)</t>
  </si>
  <si>
    <t>саморіз</t>
  </si>
  <si>
    <t>Фарба інтер'єрна акрилова  RAL 7047 ( в акті розписати)</t>
  </si>
  <si>
    <t>Фарба інтер'єрна акрилова  RAL 3020 ( в акті розписати)</t>
  </si>
  <si>
    <t>Монтаж настінної спліт системи</t>
  </si>
  <si>
    <t xml:space="preserve">Кондиціонер </t>
  </si>
  <si>
    <t>Труба мідна м`яка SANCO Ø 10 х 1 мм</t>
  </si>
  <si>
    <t>SANCO Труба мідна м’яка 15/1,0</t>
  </si>
  <si>
    <t>Ізоляція для труб MONOIZOL d18/13</t>
  </si>
  <si>
    <t>Стрічка клейка алюмінієва армована ALENOR 50 мм x 40 м Alenor</t>
  </si>
  <si>
    <t xml:space="preserve">Прокладання гофротруби </t>
  </si>
  <si>
    <t>Труба дренажна 16мм</t>
  </si>
  <si>
    <t>Технічне обслуговування спліт системи</t>
  </si>
  <si>
    <t>послуга</t>
  </si>
  <si>
    <t>Фреон 32</t>
  </si>
  <si>
    <t>Встановлення обігрівачів з підключенням</t>
  </si>
  <si>
    <t>обігрівачі Білюкс</t>
  </si>
  <si>
    <t>Підвіс тросовий LightMaster 2 шт./уп. 150 см сталь D2002</t>
  </si>
  <si>
    <t>Затискач для троса подвійний 2 мм</t>
  </si>
  <si>
    <t>км</t>
  </si>
  <si>
    <t>Шпаклювання стін і перегородок  (2 разова шпаклівка  грунтовка і шліфування)</t>
  </si>
  <si>
    <t>З'єднувач кутовий LightMaster для шинопроводу однофазного 1 шт./уп. чорний LD2001</t>
  </si>
  <si>
    <t>Монтаж світильних аваріних</t>
  </si>
  <si>
    <t xml:space="preserve">світильник аврійний </t>
  </si>
  <si>
    <r>
      <t>Меблі та обладнання (</t>
    </r>
    <r>
      <rPr>
        <b/>
        <sz val="11"/>
        <rFont val="Times New Roman"/>
        <family val="1"/>
        <charset val="204"/>
      </rPr>
      <t>з розвантаженням та занесенням)</t>
    </r>
  </si>
  <si>
    <t>Монтаж прожекторів</t>
  </si>
  <si>
    <t>Фарбування стелі+балок+труб комунікацій</t>
  </si>
  <si>
    <t>Монтаж профіля під освітлення</t>
  </si>
  <si>
    <t>Профіль для потолка 3,6м</t>
  </si>
  <si>
    <t>Профіль для потолка 1,2м</t>
  </si>
  <si>
    <t>трос оцинкований д3 мм 3 п.м. din3055</t>
  </si>
  <si>
    <t>кутник перфорований profstal асиметричний 100*50*35</t>
  </si>
  <si>
    <t xml:space="preserve">затискач для троса подвійний 4 мм </t>
  </si>
  <si>
    <t>Демонтаж стелі типу "АРМСТРОНГ" плити зі збереженням +каркас</t>
  </si>
  <si>
    <r>
      <t xml:space="preserve">Фарба інтер'єрна акрилова  </t>
    </r>
    <r>
      <rPr>
        <sz val="10"/>
        <color theme="1"/>
        <rFont val="Calibri"/>
        <family val="2"/>
        <charset val="204"/>
        <scheme val="minor"/>
      </rPr>
      <t>(колір - ГРАФІТ) ( в акті розписати)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</si>
</sst>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5">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
      <u/>
      <sz val="11"/>
      <color theme="1"/>
      <name val="Times New Roman"/>
      <family val="1"/>
      <charset val="204"/>
    </font>
    <font>
      <sz val="11"/>
      <color rgb="FFFF0000"/>
      <name val="Times New Roman"/>
      <family val="1"/>
      <charset val="204"/>
    </font>
    <font>
      <sz val="11"/>
      <color indexed="8"/>
      <name val="Times New Roman"/>
      <family val="1"/>
      <charset val="204"/>
    </font>
    <font>
      <b/>
      <u/>
      <sz val="11"/>
      <color theme="1"/>
      <name val="Times New Roman"/>
      <family val="1"/>
      <charset val="204"/>
    </font>
    <font>
      <sz val="10"/>
      <color theme="1"/>
      <name val="Calibri"/>
      <family val="2"/>
      <charset val="204"/>
      <scheme val="minor"/>
    </font>
    <font>
      <sz val="10"/>
      <color rgb="FF000000"/>
      <name val="Calibri"/>
      <family val="2"/>
      <charset val="204"/>
      <scheme val="minor"/>
    </font>
    <font>
      <sz val="10"/>
      <name val="Calibri"/>
      <family val="2"/>
      <charset val="204"/>
      <scheme val="minor"/>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3" fillId="0" borderId="0">
      <protection locked="0"/>
    </xf>
    <xf numFmtId="0" fontId="43" fillId="0" borderId="0"/>
    <xf numFmtId="0" fontId="45" fillId="0" borderId="0"/>
  </cellStyleXfs>
  <cellXfs count="252">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2" fillId="4" borderId="1" xfId="49" applyFont="1" applyFill="1" applyBorder="1" applyAlignment="1">
      <alignment horizontal="left" wrapText="1"/>
    </xf>
    <xf numFmtId="4" fontId="42" fillId="4" borderId="1" xfId="49" applyNumberFormat="1" applyFont="1" applyFill="1" applyBorder="1" applyAlignment="1">
      <alignment horizontal="left" wrapText="1"/>
    </xf>
    <xf numFmtId="4" fontId="42" fillId="4" borderId="1" xfId="49" applyNumberFormat="1" applyFont="1" applyFill="1" applyBorder="1" applyAlignment="1">
      <alignment horizontal="left"/>
    </xf>
    <xf numFmtId="0" fontId="42" fillId="4" borderId="1" xfId="49" applyFont="1" applyFill="1" applyBorder="1" applyAlignment="1">
      <alignment horizontal="center" vertical="center" wrapText="1"/>
    </xf>
    <xf numFmtId="4" fontId="42" fillId="4" borderId="1" xfId="49" applyNumberFormat="1" applyFont="1" applyFill="1" applyBorder="1" applyAlignment="1">
      <alignment horizontal="center" vertical="center" wrapText="1"/>
    </xf>
    <xf numFmtId="4" fontId="42" fillId="4" borderId="1" xfId="49" applyNumberFormat="1" applyFont="1" applyFill="1" applyBorder="1" applyAlignment="1">
      <alignment horizontal="center" vertical="center"/>
    </xf>
    <xf numFmtId="49" fontId="42" fillId="4" borderId="1" xfId="49" applyNumberFormat="1" applyFont="1" applyFill="1" applyBorder="1" applyAlignment="1" applyProtection="1">
      <alignment horizontal="left" wrapText="1"/>
      <protection locked="0"/>
    </xf>
    <xf numFmtId="49" fontId="42" fillId="4" borderId="1" xfId="49" applyNumberFormat="1" applyFont="1" applyFill="1" applyBorder="1" applyAlignment="1" applyProtection="1">
      <alignment horizontal="center" vertical="center" wrapText="1"/>
      <protection locked="0"/>
    </xf>
    <xf numFmtId="0" fontId="44" fillId="9" borderId="1" xfId="20" applyFont="1" applyFill="1" applyBorder="1" applyAlignment="1" applyProtection="1">
      <alignment horizontal="left" wrapText="1"/>
    </xf>
    <xf numFmtId="0" fontId="44" fillId="9" borderId="1" xfId="29" applyFont="1" applyFill="1" applyBorder="1" applyAlignment="1" applyProtection="1">
      <alignment horizontal="center" vertical="center" wrapText="1"/>
    </xf>
    <xf numFmtId="4" fontId="44" fillId="9" borderId="1" xfId="49" applyNumberFormat="1" applyFont="1" applyFill="1" applyBorder="1" applyAlignment="1">
      <alignment horizontal="center" vertical="center" wrapText="1"/>
    </xf>
    <xf numFmtId="0" fontId="44" fillId="9" borderId="1" xfId="20" applyFont="1" applyFill="1" applyBorder="1" applyAlignment="1" applyProtection="1">
      <alignment horizontal="left" vertical="center" wrapText="1"/>
    </xf>
    <xf numFmtId="49" fontId="44" fillId="9" borderId="1" xfId="49" applyNumberFormat="1" applyFont="1" applyFill="1" applyBorder="1" applyAlignment="1" applyProtection="1">
      <alignment horizontal="center" vertical="center" wrapText="1"/>
      <protection locked="0"/>
    </xf>
    <xf numFmtId="4" fontId="44" fillId="9" borderId="1" xfId="49" applyNumberFormat="1" applyFont="1" applyFill="1" applyBorder="1" applyAlignment="1">
      <alignment horizontal="center" vertical="center"/>
    </xf>
    <xf numFmtId="0" fontId="44" fillId="9" borderId="1" xfId="49" applyFont="1" applyFill="1" applyBorder="1" applyAlignment="1">
      <alignment horizontal="left" wrapText="1"/>
    </xf>
    <xf numFmtId="0" fontId="42" fillId="0" borderId="0" xfId="0" applyFont="1"/>
    <xf numFmtId="0" fontId="44" fillId="3" borderId="1" xfId="49" applyFont="1" applyFill="1" applyBorder="1" applyAlignment="1">
      <alignment horizontal="center" wrapText="1"/>
    </xf>
    <xf numFmtId="0" fontId="44" fillId="3" borderId="1" xfId="49" applyFont="1" applyFill="1" applyBorder="1" applyAlignment="1">
      <alignment horizontal="left"/>
    </xf>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center" wrapText="1"/>
    </xf>
    <xf numFmtId="0" fontId="42" fillId="0" borderId="0" xfId="0" applyFont="1" applyFill="1"/>
    <xf numFmtId="4" fontId="42" fillId="4" borderId="1" xfId="49" applyNumberFormat="1" applyFont="1" applyFill="1" applyBorder="1" applyAlignment="1">
      <alignment horizontal="center" wrapText="1"/>
    </xf>
    <xf numFmtId="0" fontId="42" fillId="4" borderId="0" xfId="0" applyFont="1" applyFill="1"/>
    <xf numFmtId="0" fontId="42" fillId="2" borderId="16" xfId="20" applyFont="1" applyFill="1" applyBorder="1" applyAlignment="1" applyProtection="1">
      <alignment horizontal="left" vertical="top" wrapText="1"/>
    </xf>
    <xf numFmtId="0" fontId="42" fillId="2" borderId="16" xfId="29" applyFont="1" applyFill="1" applyBorder="1" applyAlignment="1" applyProtection="1">
      <alignment horizontal="left" vertical="top" wrapText="1"/>
    </xf>
    <xf numFmtId="0" fontId="42" fillId="4" borderId="1" xfId="0" applyFont="1" applyFill="1" applyBorder="1" applyAlignment="1">
      <alignment horizontal="left" vertical="top"/>
    </xf>
    <xf numFmtId="0" fontId="42" fillId="4" borderId="1" xfId="60" applyFont="1" applyFill="1" applyBorder="1" applyAlignment="1">
      <alignment horizontal="left" vertical="top"/>
    </xf>
    <xf numFmtId="0" fontId="42" fillId="4" borderId="1" xfId="60" applyFont="1" applyFill="1" applyBorder="1" applyAlignment="1">
      <alignment horizontal="left" vertical="top" wrapText="1"/>
    </xf>
    <xf numFmtId="49" fontId="42" fillId="4" borderId="1" xfId="60" applyNumberFormat="1" applyFont="1" applyFill="1" applyBorder="1" applyAlignment="1" applyProtection="1">
      <alignment horizontal="left" vertical="top" wrapText="1"/>
      <protection locked="0"/>
    </xf>
    <xf numFmtId="0" fontId="42" fillId="4" borderId="1" xfId="6" applyFont="1" applyFill="1" applyBorder="1" applyAlignment="1" applyProtection="1">
      <alignment horizontal="left" vertical="top" wrapText="1"/>
    </xf>
    <xf numFmtId="0" fontId="42" fillId="2" borderId="1" xfId="20" applyFont="1" applyFill="1" applyBorder="1" applyAlignment="1" applyProtection="1">
      <alignment horizontal="left" vertical="top" wrapText="1"/>
    </xf>
    <xf numFmtId="0" fontId="42" fillId="4" borderId="1" xfId="29" applyFont="1" applyFill="1" applyBorder="1" applyAlignment="1" applyProtection="1">
      <alignment horizontal="left" vertical="top" wrapText="1"/>
    </xf>
    <xf numFmtId="0" fontId="42" fillId="4" borderId="16" xfId="29" applyFont="1" applyFill="1" applyBorder="1" applyAlignment="1" applyProtection="1">
      <alignment horizontal="left" vertical="top" wrapText="1"/>
    </xf>
    <xf numFmtId="0" fontId="42" fillId="4" borderId="1" xfId="60" applyNumberFormat="1" applyFont="1" applyFill="1" applyBorder="1" applyAlignment="1">
      <alignment horizontal="left" vertical="top" wrapText="1"/>
    </xf>
    <xf numFmtId="4" fontId="42" fillId="4" borderId="1" xfId="60" applyNumberFormat="1" applyFont="1" applyFill="1" applyBorder="1" applyAlignment="1">
      <alignment horizontal="left" vertical="top"/>
    </xf>
    <xf numFmtId="0" fontId="42" fillId="2" borderId="1" xfId="60" applyNumberFormat="1" applyFont="1" applyFill="1" applyBorder="1" applyAlignment="1">
      <alignment horizontal="left" vertical="top" wrapText="1"/>
    </xf>
    <xf numFmtId="0" fontId="42" fillId="2" borderId="0" xfId="60" applyFont="1" applyFill="1" applyAlignment="1">
      <alignment horizontal="left" vertical="top"/>
    </xf>
    <xf numFmtId="1" fontId="42" fillId="0" borderId="1" xfId="60" applyNumberFormat="1" applyFont="1" applyFill="1" applyBorder="1" applyAlignment="1">
      <alignment horizontal="left" vertical="top"/>
    </xf>
    <xf numFmtId="4" fontId="42" fillId="0" borderId="0" xfId="0" applyNumberFormat="1" applyFont="1"/>
    <xf numFmtId="0" fontId="42" fillId="0" borderId="0" xfId="0" applyFont="1" applyAlignment="1">
      <alignment horizontal="center" vertical="center"/>
    </xf>
    <xf numFmtId="0" fontId="42" fillId="0" borderId="0" xfId="0" applyFont="1" applyAlignment="1">
      <alignment horizontal="center"/>
    </xf>
    <xf numFmtId="1" fontId="42" fillId="4" borderId="1" xfId="49" applyNumberFormat="1" applyFont="1" applyFill="1" applyBorder="1" applyAlignment="1">
      <alignment horizontal="center" vertical="center"/>
    </xf>
    <xf numFmtId="0" fontId="46" fillId="4" borderId="0" xfId="0" applyFont="1" applyFill="1"/>
    <xf numFmtId="0" fontId="46" fillId="0" borderId="0" xfId="0" applyFont="1"/>
    <xf numFmtId="0" fontId="46" fillId="0" borderId="0" xfId="0" applyFont="1" applyFill="1"/>
    <xf numFmtId="166" fontId="44" fillId="4" borderId="0" xfId="0" applyNumberFormat="1" applyFont="1" applyFill="1" applyAlignment="1">
      <alignment horizontal="center" vertical="center" wrapText="1"/>
    </xf>
    <xf numFmtId="0" fontId="42" fillId="0" borderId="1" xfId="0" applyFont="1" applyFill="1" applyBorder="1" applyAlignment="1">
      <alignment horizontal="left"/>
    </xf>
    <xf numFmtId="0" fontId="42" fillId="0" borderId="1" xfId="0" applyFont="1" applyBorder="1" applyAlignment="1">
      <alignment horizontal="center" vertical="center"/>
    </xf>
    <xf numFmtId="0" fontId="42" fillId="0" borderId="1" xfId="0" applyFont="1" applyBorder="1" applyAlignment="1">
      <alignment horizontal="left"/>
    </xf>
    <xf numFmtId="0" fontId="42" fillId="0" borderId="1" xfId="0" applyFont="1" applyBorder="1" applyAlignment="1">
      <alignment horizontal="center"/>
    </xf>
    <xf numFmtId="4" fontId="42" fillId="2" borderId="1" xfId="49" applyNumberFormat="1" applyFont="1" applyFill="1" applyBorder="1" applyAlignment="1">
      <alignment horizontal="center" vertical="center"/>
    </xf>
    <xf numFmtId="0" fontId="44" fillId="2" borderId="1" xfId="49" applyFont="1" applyFill="1" applyBorder="1" applyAlignment="1">
      <alignment horizontal="left" wrapText="1"/>
    </xf>
    <xf numFmtId="0" fontId="44" fillId="2" borderId="1" xfId="49" applyFont="1" applyFill="1" applyBorder="1" applyAlignment="1">
      <alignment horizontal="center" vertical="center" wrapText="1"/>
    </xf>
    <xf numFmtId="166" fontId="42" fillId="2" borderId="1" xfId="49" applyNumberFormat="1" applyFont="1" applyFill="1" applyBorder="1" applyAlignment="1">
      <alignment horizontal="center" vertical="center"/>
    </xf>
    <xf numFmtId="166" fontId="44" fillId="2" borderId="1" xfId="49" applyNumberFormat="1" applyFont="1" applyFill="1" applyBorder="1" applyAlignment="1">
      <alignment horizontal="center" vertical="center"/>
    </xf>
    <xf numFmtId="4" fontId="42" fillId="2" borderId="1" xfId="49" applyNumberFormat="1" applyFont="1" applyFill="1" applyBorder="1" applyAlignment="1">
      <alignment horizontal="left" wrapText="1"/>
    </xf>
    <xf numFmtId="4" fontId="42" fillId="2" borderId="1" xfId="49" applyNumberFormat="1" applyFont="1" applyFill="1" applyBorder="1" applyAlignment="1">
      <alignment horizontal="center" wrapText="1"/>
    </xf>
    <xf numFmtId="4" fontId="44" fillId="2" borderId="1" xfId="49" applyNumberFormat="1" applyFont="1" applyFill="1" applyBorder="1" applyAlignment="1">
      <alignment horizontal="center" vertical="center"/>
    </xf>
    <xf numFmtId="0" fontId="44" fillId="2" borderId="1" xfId="29" applyFont="1" applyFill="1" applyBorder="1" applyAlignment="1">
      <alignment horizontal="left" wrapText="1"/>
    </xf>
    <xf numFmtId="10" fontId="44" fillId="2" borderId="1" xfId="49" applyNumberFormat="1" applyFont="1" applyFill="1" applyBorder="1" applyAlignment="1">
      <alignment horizontal="center" vertical="center" wrapText="1"/>
    </xf>
    <xf numFmtId="9" fontId="44" fillId="2" borderId="1" xfId="49" applyNumberFormat="1" applyFont="1" applyFill="1" applyBorder="1" applyAlignment="1">
      <alignment horizontal="center" vertical="center" wrapText="1"/>
    </xf>
    <xf numFmtId="4" fontId="42" fillId="2" borderId="1" xfId="49" applyNumberFormat="1" applyFont="1" applyFill="1" applyBorder="1" applyAlignment="1">
      <alignment horizontal="left"/>
    </xf>
    <xf numFmtId="4" fontId="42" fillId="2" borderId="1" xfId="49" applyNumberFormat="1" applyFont="1" applyFill="1" applyBorder="1" applyAlignment="1">
      <alignment horizontal="center"/>
    </xf>
    <xf numFmtId="0" fontId="44" fillId="2" borderId="1" xfId="49" applyFont="1" applyFill="1" applyBorder="1" applyAlignment="1">
      <alignment horizontal="left"/>
    </xf>
    <xf numFmtId="0" fontId="42" fillId="2" borderId="1" xfId="49" applyFont="1" applyFill="1" applyBorder="1" applyAlignment="1">
      <alignment horizontal="center" vertical="center"/>
    </xf>
    <xf numFmtId="0" fontId="42" fillId="2" borderId="1" xfId="49" applyFont="1" applyFill="1" applyBorder="1" applyAlignment="1">
      <alignment horizontal="left"/>
    </xf>
    <xf numFmtId="0" fontId="42" fillId="2" borderId="1" xfId="49" applyFont="1" applyFill="1" applyBorder="1" applyAlignment="1">
      <alignment horizontal="center"/>
    </xf>
    <xf numFmtId="0" fontId="42" fillId="0" borderId="0" xfId="49" applyFont="1" applyAlignment="1">
      <alignment horizontal="left" vertical="top"/>
    </xf>
    <xf numFmtId="0" fontId="42" fillId="0" borderId="0" xfId="49" applyFont="1" applyAlignment="1">
      <alignment horizontal="center" vertical="top"/>
    </xf>
    <xf numFmtId="0" fontId="42" fillId="0" borderId="0" xfId="49" applyFont="1" applyAlignment="1">
      <alignment vertical="top"/>
    </xf>
    <xf numFmtId="166" fontId="42" fillId="0" borderId="0" xfId="49" applyNumberFormat="1" applyFont="1" applyAlignment="1">
      <alignment horizontal="center" vertical="center"/>
    </xf>
    <xf numFmtId="0" fontId="44" fillId="4" borderId="1" xfId="49" applyFont="1" applyFill="1" applyBorder="1" applyAlignment="1">
      <alignment horizontal="center" wrapText="1"/>
    </xf>
    <xf numFmtId="166" fontId="42" fillId="0" borderId="1" xfId="49" applyNumberFormat="1" applyFont="1" applyFill="1" applyBorder="1" applyAlignment="1">
      <alignment horizontal="center" vertical="center" wrapText="1"/>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0" fontId="42" fillId="4" borderId="17" xfId="49" applyFont="1" applyFill="1" applyBorder="1" applyAlignment="1">
      <alignment horizontal="left" wrapText="1"/>
    </xf>
    <xf numFmtId="0" fontId="42" fillId="4" borderId="17" xfId="49" applyFont="1" applyFill="1" applyBorder="1" applyAlignment="1">
      <alignment horizontal="center" vertical="center" wrapText="1"/>
    </xf>
    <xf numFmtId="4" fontId="42" fillId="4" borderId="17" xfId="49" applyNumberFormat="1" applyFont="1" applyFill="1" applyBorder="1" applyAlignment="1">
      <alignment horizontal="center" vertical="center" wrapText="1"/>
    </xf>
    <xf numFmtId="0" fontId="42" fillId="4" borderId="1" xfId="9" applyFont="1" applyFill="1" applyBorder="1" applyAlignment="1">
      <alignment horizontal="left" wrapText="1"/>
    </xf>
    <xf numFmtId="0" fontId="42" fillId="4" borderId="1" xfId="9" applyFont="1" applyFill="1" applyBorder="1" applyAlignment="1">
      <alignment horizontal="center" vertical="center" wrapText="1"/>
    </xf>
    <xf numFmtId="166" fontId="42" fillId="4" borderId="1" xfId="9" applyNumberFormat="1" applyFont="1" applyFill="1" applyBorder="1" applyAlignment="1">
      <alignment horizontal="center" vertical="center"/>
    </xf>
    <xf numFmtId="166" fontId="42" fillId="4" borderId="1" xfId="49" applyNumberFormat="1" applyFont="1" applyFill="1" applyBorder="1" applyAlignment="1">
      <alignment horizontal="center" vertical="center" wrapText="1"/>
    </xf>
    <xf numFmtId="0" fontId="42" fillId="4" borderId="1" xfId="0" applyFont="1" applyFill="1" applyBorder="1" applyAlignment="1">
      <alignment horizontal="left" vertical="top" wrapText="1"/>
    </xf>
    <xf numFmtId="166" fontId="42" fillId="9" borderId="1" xfId="9" applyNumberFormat="1" applyFont="1" applyFill="1" applyBorder="1" applyAlignment="1" applyProtection="1">
      <alignment horizontal="center" vertical="center" wrapText="1"/>
      <protection locked="0"/>
    </xf>
    <xf numFmtId="166" fontId="44" fillId="9" borderId="1" xfId="9" applyNumberFormat="1" applyFont="1" applyFill="1" applyBorder="1" applyAlignment="1" applyProtection="1">
      <alignment horizontal="center" vertical="center" wrapText="1"/>
      <protection locked="0"/>
    </xf>
    <xf numFmtId="0" fontId="44" fillId="4" borderId="1" xfId="49" applyFont="1" applyFill="1" applyBorder="1" applyAlignment="1">
      <alignment horizontal="left" wrapText="1"/>
    </xf>
    <xf numFmtId="0" fontId="42" fillId="0" borderId="1" xfId="0" applyFont="1" applyFill="1" applyBorder="1" applyAlignment="1">
      <alignment vertical="center" wrapText="1"/>
    </xf>
    <xf numFmtId="49" fontId="42" fillId="0" borderId="1" xfId="49" applyNumberFormat="1" applyFont="1" applyFill="1" applyBorder="1" applyAlignment="1" applyProtection="1">
      <alignment horizontal="center" vertical="center" wrapText="1"/>
      <protection locked="0"/>
    </xf>
    <xf numFmtId="166" fontId="42" fillId="4" borderId="1" xfId="0" applyNumberFormat="1" applyFont="1" applyFill="1" applyBorder="1" applyAlignment="1">
      <alignment horizontal="center" vertical="center"/>
    </xf>
    <xf numFmtId="166" fontId="42" fillId="0" borderId="1" xfId="0" applyNumberFormat="1" applyFont="1" applyFill="1" applyBorder="1" applyAlignment="1">
      <alignment horizontal="center" vertical="center"/>
    </xf>
    <xf numFmtId="0" fontId="42" fillId="0" borderId="1" xfId="49" applyFont="1" applyFill="1" applyBorder="1" applyAlignment="1">
      <alignment horizontal="left" wrapText="1"/>
    </xf>
    <xf numFmtId="4" fontId="42" fillId="0" borderId="1" xfId="49" applyNumberFormat="1" applyFont="1" applyFill="1" applyBorder="1" applyAlignment="1">
      <alignment horizontal="center" vertical="center"/>
    </xf>
    <xf numFmtId="166" fontId="42" fillId="4" borderId="1" xfId="49" applyNumberFormat="1" applyFont="1" applyFill="1" applyBorder="1" applyAlignment="1">
      <alignment horizontal="center" vertical="center"/>
    </xf>
    <xf numFmtId="166" fontId="42" fillId="0" borderId="1" xfId="0" applyNumberFormat="1" applyFont="1" applyFill="1" applyBorder="1" applyAlignment="1">
      <alignment horizontal="left" vertical="center" wrapText="1"/>
    </xf>
    <xf numFmtId="0" fontId="42" fillId="0" borderId="1" xfId="0" applyFont="1" applyFill="1" applyBorder="1" applyAlignment="1">
      <alignment horizontal="center" vertical="center"/>
    </xf>
    <xf numFmtId="49" fontId="42" fillId="0" borderId="1" xfId="49" applyNumberFormat="1" applyFont="1" applyFill="1" applyBorder="1" applyAlignment="1" applyProtection="1">
      <alignment horizontal="left" vertical="top" wrapText="1"/>
      <protection locked="0"/>
    </xf>
    <xf numFmtId="166" fontId="42" fillId="0" borderId="1" xfId="49" applyNumberFormat="1" applyFont="1" applyFill="1" applyBorder="1" applyAlignment="1">
      <alignment horizontal="center" vertical="center"/>
    </xf>
    <xf numFmtId="0" fontId="42" fillId="0" borderId="1" xfId="0" applyFont="1" applyFill="1" applyBorder="1" applyAlignment="1">
      <alignment vertical="top" wrapText="1"/>
    </xf>
    <xf numFmtId="166" fontId="42" fillId="4" borderId="1" xfId="0" applyNumberFormat="1" applyFont="1" applyFill="1" applyBorder="1" applyAlignment="1">
      <alignment horizontal="left" vertical="center" wrapText="1"/>
    </xf>
    <xf numFmtId="166" fontId="42" fillId="4" borderId="1" xfId="9" applyNumberFormat="1" applyFont="1" applyFill="1" applyBorder="1" applyAlignment="1" applyProtection="1">
      <alignment horizontal="center" vertical="center" wrapText="1"/>
      <protection locked="0"/>
    </xf>
    <xf numFmtId="0" fontId="42" fillId="0" borderId="16" xfId="0" applyFont="1" applyFill="1" applyBorder="1" applyAlignment="1">
      <alignment horizontal="center" vertical="center"/>
    </xf>
    <xf numFmtId="166" fontId="42" fillId="4" borderId="16" xfId="0" applyNumberFormat="1" applyFont="1" applyFill="1" applyBorder="1" applyAlignment="1">
      <alignment horizontal="center" vertical="center"/>
    </xf>
    <xf numFmtId="166" fontId="42" fillId="0" borderId="1" xfId="9" applyNumberFormat="1" applyFont="1" applyFill="1" applyBorder="1" applyAlignment="1" applyProtection="1">
      <alignment horizontal="center" vertical="center" wrapText="1"/>
      <protection locked="0"/>
    </xf>
    <xf numFmtId="0" fontId="42" fillId="0" borderId="1" xfId="0" applyFont="1" applyFill="1" applyBorder="1" applyAlignment="1">
      <alignment wrapText="1"/>
    </xf>
    <xf numFmtId="49" fontId="42" fillId="4" borderId="1" xfId="49" applyNumberFormat="1" applyFont="1" applyFill="1" applyBorder="1" applyAlignment="1" applyProtection="1">
      <alignment horizontal="left" vertical="center" wrapText="1"/>
      <protection locked="0"/>
    </xf>
    <xf numFmtId="166" fontId="42" fillId="4" borderId="1" xfId="49" applyNumberFormat="1" applyFont="1" applyFill="1" applyBorder="1" applyAlignment="1" applyProtection="1">
      <alignment horizontal="center" vertical="center" wrapText="1"/>
      <protection locked="0"/>
    </xf>
    <xf numFmtId="49" fontId="42" fillId="4" borderId="1" xfId="49" applyNumberFormat="1" applyFont="1" applyFill="1" applyBorder="1" applyAlignment="1" applyProtection="1">
      <alignment horizontal="left" vertical="top"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20" applyFont="1" applyFill="1" applyBorder="1" applyAlignment="1" applyProtection="1">
      <alignment horizontal="left" vertical="center" wrapText="1"/>
    </xf>
    <xf numFmtId="0" fontId="42" fillId="4" borderId="1" xfId="29" applyFont="1" applyFill="1" applyBorder="1" applyAlignment="1" applyProtection="1">
      <alignment horizontal="center" vertical="center" wrapText="1"/>
    </xf>
    <xf numFmtId="0" fontId="42" fillId="4" borderId="1" xfId="49" applyFont="1" applyFill="1" applyBorder="1" applyAlignment="1">
      <alignment horizontal="left" vertical="center"/>
    </xf>
    <xf numFmtId="0" fontId="42" fillId="4" borderId="1" xfId="49" applyFont="1" applyFill="1" applyBorder="1" applyAlignment="1">
      <alignment horizontal="center" vertical="center"/>
    </xf>
    <xf numFmtId="166" fontId="42" fillId="9" borderId="1" xfId="49" applyNumberFormat="1" applyFont="1" applyFill="1" applyBorder="1" applyAlignment="1">
      <alignment horizontal="center" vertical="center" wrapText="1"/>
    </xf>
    <xf numFmtId="2" fontId="42" fillId="4" borderId="1" xfId="49" applyNumberFormat="1" applyFont="1" applyFill="1" applyBorder="1" applyAlignment="1">
      <alignment horizontal="center" wrapText="1"/>
    </xf>
    <xf numFmtId="0" fontId="42" fillId="4" borderId="0" xfId="49" applyFont="1" applyFill="1" applyBorder="1" applyAlignment="1">
      <alignment horizontal="left" wrapText="1"/>
    </xf>
    <xf numFmtId="0" fontId="42" fillId="4" borderId="1" xfId="49"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8" fillId="0" borderId="0" xfId="6" applyFont="1"/>
    <xf numFmtId="4" fontId="42" fillId="4" borderId="1" xfId="60" applyNumberFormat="1" applyFont="1" applyFill="1" applyBorder="1" applyAlignment="1">
      <alignment horizontal="center" vertical="center"/>
    </xf>
    <xf numFmtId="166" fontId="42" fillId="4" borderId="16" xfId="49" applyNumberFormat="1" applyFont="1" applyFill="1" applyBorder="1" applyAlignment="1">
      <alignment horizontal="center" vertical="center"/>
    </xf>
    <xf numFmtId="2" fontId="42" fillId="4" borderId="1" xfId="49" applyNumberFormat="1" applyFont="1" applyFill="1" applyBorder="1" applyAlignment="1" applyProtection="1">
      <alignment horizontal="center" vertical="center" wrapText="1"/>
      <protection locked="0"/>
    </xf>
    <xf numFmtId="0" fontId="42" fillId="4" borderId="1" xfId="0" applyFont="1" applyFill="1" applyBorder="1" applyAlignment="1">
      <alignment horizontal="left" vertical="center" wrapText="1"/>
    </xf>
    <xf numFmtId="166" fontId="46" fillId="4" borderId="1" xfId="9" applyNumberFormat="1" applyFont="1" applyFill="1" applyBorder="1" applyAlignment="1">
      <alignment horizontal="center" vertical="center"/>
    </xf>
    <xf numFmtId="166" fontId="46" fillId="4" borderId="1" xfId="9" applyNumberFormat="1" applyFont="1" applyFill="1" applyBorder="1" applyAlignment="1" applyProtection="1">
      <alignment horizontal="center" vertical="center" wrapText="1"/>
      <protection locked="0"/>
    </xf>
    <xf numFmtId="0" fontId="46" fillId="0" borderId="0" xfId="0" applyFont="1" applyFill="1" applyAlignment="1">
      <alignment horizontal="left" vertical="center"/>
    </xf>
    <xf numFmtId="0" fontId="49" fillId="0" borderId="0" xfId="0" applyFont="1" applyFill="1" applyAlignment="1">
      <alignment horizontal="left" vertical="center"/>
    </xf>
    <xf numFmtId="0" fontId="46" fillId="4" borderId="1" xfId="49" applyFont="1" applyFill="1" applyBorder="1" applyAlignment="1">
      <alignment horizontal="center" vertical="center" wrapText="1"/>
    </xf>
    <xf numFmtId="0" fontId="42" fillId="4" borderId="1" xfId="20" applyFont="1" applyFill="1" applyBorder="1" applyAlignment="1" applyProtection="1">
      <alignment horizontal="center" vertical="center" wrapText="1"/>
    </xf>
    <xf numFmtId="2" fontId="42" fillId="4" borderId="1" xfId="0" applyNumberFormat="1" applyFont="1" applyFill="1" applyBorder="1" applyAlignment="1">
      <alignment horizontal="center"/>
    </xf>
    <xf numFmtId="0" fontId="42" fillId="4" borderId="1" xfId="0" applyFont="1" applyFill="1" applyBorder="1" applyAlignment="1">
      <alignment vertical="center"/>
    </xf>
    <xf numFmtId="0" fontId="42" fillId="0" borderId="1" xfId="49" applyFont="1" applyFill="1" applyBorder="1" applyAlignment="1">
      <alignment horizontal="center" vertical="center" wrapText="1"/>
    </xf>
    <xf numFmtId="0" fontId="42" fillId="4" borderId="1" xfId="0" applyFont="1" applyFill="1" applyBorder="1" applyAlignment="1">
      <alignment wrapText="1"/>
    </xf>
    <xf numFmtId="0" fontId="42" fillId="4" borderId="16" xfId="49" applyFont="1" applyFill="1" applyBorder="1" applyAlignment="1">
      <alignment horizontal="left" wrapText="1"/>
    </xf>
    <xf numFmtId="0" fontId="42" fillId="4" borderId="16" xfId="49" applyFont="1" applyFill="1" applyBorder="1" applyAlignment="1">
      <alignment horizontal="center" vertical="center" wrapText="1"/>
    </xf>
    <xf numFmtId="0" fontId="42" fillId="0" borderId="1" xfId="0" applyFont="1" applyFill="1" applyBorder="1" applyAlignment="1">
      <alignment horizontal="left" vertical="center" wrapText="1"/>
    </xf>
    <xf numFmtId="0" fontId="42" fillId="4" borderId="1" xfId="0" applyFont="1" applyFill="1" applyBorder="1" applyAlignment="1">
      <alignment horizontal="center" vertical="center" wrapText="1"/>
    </xf>
    <xf numFmtId="0" fontId="42" fillId="0" borderId="1" xfId="49" applyFont="1" applyFill="1" applyBorder="1" applyAlignment="1">
      <alignment horizontal="left" vertical="center" wrapText="1"/>
    </xf>
    <xf numFmtId="166" fontId="46" fillId="0" borderId="1" xfId="49" applyNumberFormat="1" applyFont="1" applyFill="1" applyBorder="1" applyAlignment="1">
      <alignment horizontal="center" vertical="center"/>
    </xf>
    <xf numFmtId="49" fontId="42" fillId="0" borderId="1" xfId="49" applyNumberFormat="1" applyFont="1" applyFill="1" applyBorder="1" applyAlignment="1" applyProtection="1">
      <alignment horizontal="left" vertical="center" wrapText="1"/>
      <protection locked="0"/>
    </xf>
    <xf numFmtId="166" fontId="46" fillId="0" borderId="1" xfId="49" applyNumberFormat="1" applyFont="1" applyFill="1" applyBorder="1" applyAlignment="1">
      <alignment horizontal="center" vertical="center" wrapText="1"/>
    </xf>
    <xf numFmtId="166" fontId="50" fillId="4" borderId="1" xfId="49"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horizontal="center" vertical="center"/>
    </xf>
    <xf numFmtId="166" fontId="46" fillId="4" borderId="1" xfId="49" applyNumberFormat="1" applyFont="1" applyFill="1" applyBorder="1" applyAlignment="1">
      <alignment horizontal="center" vertical="center" wrapText="1"/>
    </xf>
    <xf numFmtId="0" fontId="46" fillId="4" borderId="1" xfId="0" applyFont="1" applyFill="1" applyBorder="1" applyAlignment="1">
      <alignment wrapText="1"/>
    </xf>
    <xf numFmtId="0" fontId="42" fillId="0" borderId="0" xfId="0" applyFont="1" applyFill="1" applyAlignment="1">
      <alignment horizontal="left" vertical="center"/>
    </xf>
    <xf numFmtId="0" fontId="44" fillId="9" borderId="1" xfId="49" applyFont="1" applyFill="1" applyBorder="1" applyAlignment="1">
      <alignment horizontal="center" wrapText="1"/>
    </xf>
    <xf numFmtId="166" fontId="44" fillId="9" borderId="1" xfId="49" applyNumberFormat="1" applyFont="1" applyFill="1" applyBorder="1" applyAlignment="1">
      <alignment horizontal="center" vertical="center" wrapText="1"/>
    </xf>
    <xf numFmtId="166" fontId="44" fillId="4" borderId="1" xfId="49" applyNumberFormat="1" applyFont="1" applyFill="1" applyBorder="1" applyAlignment="1">
      <alignment horizontal="center" wrapText="1"/>
    </xf>
    <xf numFmtId="166" fontId="44" fillId="4" borderId="1" xfId="49" applyNumberFormat="1" applyFont="1" applyFill="1" applyBorder="1" applyAlignment="1">
      <alignment horizontal="left" wrapText="1"/>
    </xf>
    <xf numFmtId="0" fontId="42" fillId="4" borderId="1" xfId="58" applyFont="1" applyFill="1" applyBorder="1" applyAlignment="1" applyProtection="1">
      <alignment horizontal="left" vertical="center" wrapText="1"/>
    </xf>
    <xf numFmtId="0" fontId="42" fillId="4" borderId="1" xfId="59" applyFont="1" applyFill="1" applyBorder="1" applyAlignment="1" applyProtection="1">
      <alignment horizontal="center" vertical="center" wrapText="1"/>
    </xf>
    <xf numFmtId="166" fontId="42" fillId="4" borderId="1" xfId="3" applyNumberFormat="1" applyFont="1" applyFill="1" applyBorder="1" applyAlignment="1">
      <alignment horizontal="center" vertical="center" wrapText="1"/>
    </xf>
    <xf numFmtId="0" fontId="42" fillId="4" borderId="1" xfId="0" applyFont="1" applyFill="1" applyBorder="1" applyAlignment="1">
      <alignment horizontal="left" wrapText="1"/>
    </xf>
    <xf numFmtId="9" fontId="42" fillId="4" borderId="1" xfId="49" applyNumberFormat="1" applyFont="1" applyFill="1" applyBorder="1" applyAlignment="1">
      <alignment horizontal="center" vertical="center" wrapText="1"/>
    </xf>
    <xf numFmtId="1" fontId="42" fillId="0" borderId="1" xfId="49" applyNumberFormat="1" applyFont="1" applyFill="1" applyBorder="1" applyAlignment="1">
      <alignment horizontal="center" vertical="center"/>
    </xf>
    <xf numFmtId="166" fontId="42" fillId="9" borderId="1" xfId="49" applyNumberFormat="1" applyFont="1" applyFill="1" applyBorder="1" applyAlignment="1">
      <alignment horizontal="center" vertical="center"/>
    </xf>
    <xf numFmtId="0" fontId="51" fillId="2" borderId="0" xfId="49" applyFont="1" applyFill="1" applyBorder="1" applyAlignment="1">
      <alignment horizontal="left"/>
    </xf>
    <xf numFmtId="0" fontId="51" fillId="0" borderId="0" xfId="49" applyFont="1" applyFill="1" applyBorder="1" applyAlignment="1">
      <alignment horizontal="left" vertical="top" wrapText="1"/>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5" fillId="0" borderId="1" xfId="10" applyFont="1" applyBorder="1" applyAlignment="1">
      <alignment horizontal="center"/>
    </xf>
    <xf numFmtId="0" fontId="14" fillId="0" borderId="1" xfId="10" applyFont="1" applyBorder="1" applyAlignment="1">
      <alignment horizontal="left"/>
    </xf>
    <xf numFmtId="0" fontId="14" fillId="0" borderId="1" xfId="10" applyFont="1" applyBorder="1" applyAlignment="1">
      <alignment horizontal="left" wrapText="1"/>
    </xf>
    <xf numFmtId="0" fontId="4" fillId="0" borderId="1" xfId="10" applyFont="1" applyBorder="1" applyAlignment="1">
      <alignment horizontal="center"/>
    </xf>
    <xf numFmtId="0" fontId="14" fillId="0" borderId="1" xfId="10" applyFont="1" applyBorder="1" applyAlignment="1">
      <alignment horizontal="center"/>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4" fillId="0" borderId="1" xfId="10" applyFont="1" applyBorder="1" applyAlignment="1">
      <alignment horizontal="left" vertical="top" wrapText="1"/>
    </xf>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4" fillId="4" borderId="0" xfId="0" applyFont="1" applyFill="1" applyAlignment="1">
      <alignment horizontal="left" vertical="top" wrapText="1"/>
    </xf>
    <xf numFmtId="0" fontId="44" fillId="0" borderId="0" xfId="60" applyFont="1" applyAlignment="1">
      <alignment horizontal="left"/>
    </xf>
    <xf numFmtId="0" fontId="44" fillId="4" borderId="0" xfId="0" applyFont="1" applyFill="1" applyBorder="1" applyAlignment="1">
      <alignment horizontal="center" vertical="center" wrapText="1"/>
    </xf>
    <xf numFmtId="0" fontId="53" fillId="4" borderId="1" xfId="0" applyFont="1" applyFill="1" applyBorder="1" applyAlignment="1">
      <alignment vertical="center" wrapText="1"/>
    </xf>
    <xf numFmtId="0" fontId="54" fillId="4" borderId="1" xfId="0" applyFont="1" applyFill="1" applyBorder="1" applyAlignment="1">
      <alignment horizontal="center" vertical="center"/>
    </xf>
    <xf numFmtId="166" fontId="54" fillId="4" borderId="1" xfId="0" applyNumberFormat="1" applyFont="1" applyFill="1" applyBorder="1" applyAlignment="1">
      <alignment horizontal="center" vertical="center"/>
    </xf>
    <xf numFmtId="166" fontId="54" fillId="4" borderId="1" xfId="49" applyNumberFormat="1" applyFont="1" applyFill="1" applyBorder="1" applyAlignment="1">
      <alignment horizontal="center" vertical="center" wrapText="1"/>
    </xf>
    <xf numFmtId="166" fontId="52" fillId="4" borderId="1" xfId="0" applyNumberFormat="1" applyFont="1" applyFill="1" applyBorder="1" applyAlignment="1">
      <alignment horizontal="center" vertical="center"/>
    </xf>
    <xf numFmtId="4" fontId="54" fillId="4" borderId="1" xfId="49" applyNumberFormat="1" applyFont="1" applyFill="1" applyBorder="1" applyAlignment="1">
      <alignment horizontal="center" vertical="center" wrapText="1"/>
    </xf>
    <xf numFmtId="166" fontId="52" fillId="4" borderId="1" xfId="0" applyNumberFormat="1" applyFont="1" applyFill="1" applyBorder="1" applyAlignment="1">
      <alignment horizontal="left" vertical="center"/>
    </xf>
    <xf numFmtId="0" fontId="54" fillId="4" borderId="1" xfId="9" applyFont="1" applyFill="1" applyBorder="1" applyAlignment="1">
      <alignment horizontal="left" wrapText="1"/>
    </xf>
    <xf numFmtId="0" fontId="54" fillId="0" borderId="1" xfId="9" applyFont="1" applyFill="1" applyBorder="1" applyAlignment="1">
      <alignment horizontal="center" vertical="center" wrapText="1"/>
    </xf>
    <xf numFmtId="166" fontId="54" fillId="4" borderId="1" xfId="9" applyNumberFormat="1" applyFont="1" applyFill="1" applyBorder="1" applyAlignment="1">
      <alignment horizontal="center" vertical="center"/>
    </xf>
    <xf numFmtId="0" fontId="1" fillId="4" borderId="1" xfId="0" applyFont="1" applyFill="1" applyBorder="1"/>
    <xf numFmtId="166" fontId="54" fillId="4" borderId="1" xfId="0" applyNumberFormat="1" applyFont="1" applyFill="1" applyBorder="1" applyAlignment="1">
      <alignment horizontal="left" vertical="center"/>
    </xf>
    <xf numFmtId="166" fontId="54" fillId="0" borderId="16" xfId="0" applyNumberFormat="1" applyFont="1" applyFill="1" applyBorder="1" applyAlignment="1">
      <alignment horizontal="center" vertical="center"/>
    </xf>
    <xf numFmtId="0" fontId="54" fillId="4" borderId="1" xfId="9"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83" t="s">
        <v>0</v>
      </c>
      <c r="B1" s="184"/>
      <c r="C1" s="184"/>
      <c r="D1" s="184"/>
      <c r="E1" s="184"/>
      <c r="F1" s="184"/>
      <c r="G1" s="184"/>
      <c r="H1" s="184"/>
      <c r="I1" s="184"/>
      <c r="J1" s="184"/>
      <c r="K1" s="184"/>
      <c r="L1" s="184"/>
      <c r="M1" s="184"/>
      <c r="N1" s="184"/>
      <c r="O1" s="184"/>
      <c r="P1" s="184"/>
      <c r="Q1" s="184"/>
    </row>
    <row r="2" spans="1:18" ht="30" customHeight="1">
      <c r="A2" s="185" t="s">
        <v>1</v>
      </c>
      <c r="B2" s="186"/>
      <c r="C2" s="186"/>
      <c r="D2" s="186"/>
      <c r="E2" s="186"/>
      <c r="F2" s="186"/>
      <c r="G2" s="186"/>
      <c r="H2" s="186"/>
      <c r="I2" s="186"/>
      <c r="J2" s="186"/>
      <c r="K2" s="186"/>
      <c r="L2" s="186"/>
      <c r="M2" s="186"/>
      <c r="N2" s="186"/>
      <c r="O2" s="186"/>
      <c r="P2" s="186"/>
      <c r="Q2" s="186"/>
    </row>
    <row r="3" spans="1:18" ht="20.25" customHeight="1">
      <c r="B3" s="11"/>
      <c r="C3" s="11"/>
      <c r="D3" s="11"/>
      <c r="E3" s="187" t="s">
        <v>2</v>
      </c>
      <c r="F3" s="188"/>
      <c r="G3" s="189"/>
      <c r="H3" s="189"/>
      <c r="I3" s="189"/>
      <c r="J3" s="189"/>
      <c r="K3" s="189"/>
      <c r="L3" s="189"/>
      <c r="M3" s="189"/>
      <c r="N3" s="189"/>
      <c r="O3" s="11"/>
      <c r="P3" s="11"/>
      <c r="Q3" s="11"/>
    </row>
    <row r="4" spans="1:18">
      <c r="B4" s="11"/>
      <c r="C4" s="11"/>
      <c r="D4" s="11"/>
      <c r="E4" s="12"/>
      <c r="F4" s="13"/>
      <c r="G4" s="14"/>
      <c r="H4" s="14"/>
      <c r="I4" s="14"/>
      <c r="J4" s="14"/>
      <c r="K4" s="14"/>
      <c r="L4" s="14"/>
      <c r="M4" s="14"/>
      <c r="N4" s="14"/>
      <c r="O4" s="11"/>
      <c r="P4" s="11"/>
      <c r="Q4" s="11"/>
    </row>
    <row r="5" spans="1:18" ht="59.25" customHeight="1">
      <c r="A5" s="15"/>
      <c r="B5" s="190" t="s">
        <v>3</v>
      </c>
      <c r="C5" s="191"/>
      <c r="D5" s="191"/>
      <c r="E5" s="191"/>
      <c r="F5" s="191"/>
      <c r="G5" s="191"/>
      <c r="H5" s="191"/>
      <c r="I5" s="191"/>
      <c r="J5" s="191"/>
      <c r="K5" s="191"/>
      <c r="L5" s="191"/>
      <c r="M5" s="191"/>
      <c r="N5" s="191"/>
      <c r="O5" s="191"/>
      <c r="P5" s="191"/>
      <c r="Q5" s="192"/>
    </row>
    <row r="6" spans="1:18" ht="64.5" customHeight="1">
      <c r="A6" s="16">
        <v>1</v>
      </c>
      <c r="B6" s="193" t="s">
        <v>4</v>
      </c>
      <c r="C6" s="194"/>
      <c r="D6" s="194"/>
      <c r="E6" s="194"/>
      <c r="F6" s="194"/>
      <c r="G6" s="194"/>
      <c r="H6" s="194"/>
      <c r="I6" s="194"/>
      <c r="J6" s="194"/>
      <c r="K6" s="194"/>
      <c r="L6" s="194"/>
      <c r="M6" s="194"/>
      <c r="N6" s="194"/>
      <c r="O6" s="194"/>
      <c r="P6" s="194"/>
      <c r="Q6" s="195"/>
    </row>
    <row r="7" spans="1:18" ht="18" customHeight="1">
      <c r="A7" s="16">
        <v>2</v>
      </c>
      <c r="B7" s="193" t="s">
        <v>5</v>
      </c>
      <c r="C7" s="194"/>
      <c r="D7" s="194"/>
      <c r="E7" s="194"/>
      <c r="F7" s="194"/>
      <c r="G7" s="194"/>
      <c r="H7" s="194"/>
      <c r="I7" s="194"/>
      <c r="J7" s="194"/>
      <c r="K7" s="194"/>
      <c r="L7" s="194"/>
      <c r="M7" s="194"/>
      <c r="N7" s="194"/>
      <c r="O7" s="194"/>
      <c r="P7" s="194"/>
      <c r="Q7" s="195"/>
    </row>
    <row r="8" spans="1:18" ht="45" customHeight="1">
      <c r="A8" s="16">
        <v>3</v>
      </c>
      <c r="B8" s="196" t="s">
        <v>6</v>
      </c>
      <c r="C8" s="197"/>
      <c r="D8" s="197"/>
      <c r="E8" s="197"/>
      <c r="F8" s="197"/>
      <c r="G8" s="197"/>
      <c r="H8" s="197"/>
      <c r="I8" s="197"/>
      <c r="J8" s="197"/>
      <c r="K8" s="197"/>
      <c r="L8" s="197"/>
      <c r="M8" s="197"/>
      <c r="N8" s="197"/>
      <c r="O8" s="197"/>
      <c r="P8" s="197"/>
      <c r="Q8" s="198"/>
    </row>
    <row r="9" spans="1:18" ht="24" customHeight="1">
      <c r="A9" s="16">
        <v>4</v>
      </c>
      <c r="B9" s="193" t="s">
        <v>7</v>
      </c>
      <c r="C9" s="194"/>
      <c r="D9" s="194"/>
      <c r="E9" s="194"/>
      <c r="F9" s="194"/>
      <c r="G9" s="194"/>
      <c r="H9" s="194"/>
      <c r="I9" s="194"/>
      <c r="J9" s="194"/>
      <c r="K9" s="194"/>
      <c r="L9" s="194"/>
      <c r="M9" s="194"/>
      <c r="N9" s="194"/>
      <c r="O9" s="194"/>
      <c r="P9" s="194"/>
      <c r="Q9" s="195"/>
    </row>
    <row r="10" spans="1:18" ht="19.5" customHeight="1">
      <c r="A10" s="16">
        <v>5</v>
      </c>
      <c r="B10" s="193" t="s">
        <v>8</v>
      </c>
      <c r="C10" s="194"/>
      <c r="D10" s="194"/>
      <c r="E10" s="194"/>
      <c r="F10" s="194"/>
      <c r="G10" s="194"/>
      <c r="H10" s="194"/>
      <c r="I10" s="194"/>
      <c r="J10" s="194"/>
      <c r="K10" s="194"/>
      <c r="L10" s="194"/>
      <c r="M10" s="194"/>
      <c r="N10" s="194"/>
      <c r="O10" s="194"/>
      <c r="P10" s="194"/>
      <c r="Q10" s="195"/>
    </row>
    <row r="11" spans="1:18" ht="21" customHeight="1">
      <c r="A11" s="17"/>
      <c r="B11" s="199" t="s">
        <v>9</v>
      </c>
      <c r="C11" s="200"/>
      <c r="D11" s="200"/>
      <c r="E11" s="200"/>
      <c r="F11" s="200"/>
      <c r="G11" s="200"/>
      <c r="H11" s="200"/>
      <c r="I11" s="200"/>
      <c r="J11" s="200"/>
      <c r="K11" s="200"/>
      <c r="L11" s="200"/>
      <c r="M11" s="200"/>
      <c r="N11" s="200"/>
      <c r="O11" s="200"/>
      <c r="P11" s="200"/>
      <c r="Q11" s="200"/>
      <c r="R11" s="21"/>
    </row>
    <row r="12" spans="1:18" ht="21" customHeight="1">
      <c r="A12" s="18"/>
      <c r="B12" s="19"/>
      <c r="C12" s="20"/>
      <c r="D12" s="20"/>
      <c r="E12" s="20"/>
      <c r="F12" s="20"/>
      <c r="G12" s="20"/>
      <c r="H12" s="20"/>
      <c r="I12" s="20"/>
      <c r="J12" s="20"/>
      <c r="K12" s="20"/>
      <c r="L12" s="20"/>
      <c r="M12" s="20"/>
      <c r="N12" s="20"/>
      <c r="O12" s="20"/>
      <c r="P12" s="20"/>
      <c r="Q12" s="20"/>
    </row>
    <row r="13" spans="1:18">
      <c r="A13" s="201" t="s">
        <v>10</v>
      </c>
      <c r="B13" s="201"/>
      <c r="C13" s="201"/>
      <c r="D13" s="201"/>
      <c r="E13" s="201"/>
      <c r="F13" s="201"/>
      <c r="G13" s="201"/>
      <c r="H13" s="201"/>
      <c r="I13" s="201"/>
      <c r="J13" s="201"/>
      <c r="K13" s="201"/>
      <c r="L13" s="201"/>
      <c r="M13" s="201"/>
      <c r="N13" s="201"/>
      <c r="O13" s="201"/>
      <c r="P13" s="201"/>
      <c r="Q13" s="201"/>
    </row>
    <row r="14" spans="1:18" ht="15.75" customHeight="1">
      <c r="A14" s="201" t="s">
        <v>11</v>
      </c>
      <c r="B14" s="201"/>
      <c r="C14" s="201"/>
      <c r="D14" s="201"/>
      <c r="E14" s="201" t="s">
        <v>12</v>
      </c>
      <c r="F14" s="201"/>
      <c r="G14" s="201"/>
      <c r="H14" s="201"/>
      <c r="I14" s="201"/>
      <c r="J14" s="201"/>
      <c r="K14" s="201"/>
      <c r="L14" s="201"/>
      <c r="M14" s="201"/>
      <c r="N14" s="201"/>
      <c r="O14" s="201"/>
      <c r="P14" s="201"/>
      <c r="Q14" s="201"/>
    </row>
    <row r="15" spans="1:18" ht="15.75" customHeight="1">
      <c r="A15" s="201" t="s">
        <v>13</v>
      </c>
      <c r="B15" s="201"/>
      <c r="C15" s="201"/>
      <c r="D15" s="201"/>
      <c r="E15" s="201"/>
      <c r="F15" s="201"/>
      <c r="G15" s="201"/>
      <c r="H15" s="201"/>
      <c r="I15" s="201"/>
      <c r="J15" s="201"/>
      <c r="K15" s="201"/>
      <c r="L15" s="201"/>
      <c r="M15" s="201"/>
      <c r="N15" s="201"/>
      <c r="O15" s="201"/>
      <c r="P15" s="201"/>
      <c r="Q15" s="201"/>
    </row>
    <row r="16" spans="1:18" ht="24" customHeight="1">
      <c r="A16" s="209" t="s">
        <v>14</v>
      </c>
      <c r="B16" s="209"/>
      <c r="C16" s="209"/>
      <c r="D16" s="209"/>
      <c r="E16" s="202" t="s">
        <v>15</v>
      </c>
      <c r="F16" s="202"/>
      <c r="G16" s="202"/>
      <c r="H16" s="202"/>
      <c r="I16" s="202"/>
      <c r="J16" s="202"/>
      <c r="K16" s="202"/>
      <c r="L16" s="202"/>
      <c r="M16" s="202"/>
      <c r="N16" s="202"/>
      <c r="O16" s="202"/>
      <c r="P16" s="202"/>
      <c r="Q16" s="202"/>
    </row>
    <row r="17" spans="1:17" ht="47.25" customHeight="1">
      <c r="A17" s="209"/>
      <c r="B17" s="209"/>
      <c r="C17" s="209"/>
      <c r="D17" s="209"/>
      <c r="E17" s="203" t="s">
        <v>16</v>
      </c>
      <c r="F17" s="203"/>
      <c r="G17" s="203"/>
      <c r="H17" s="203"/>
      <c r="I17" s="203"/>
      <c r="J17" s="203"/>
      <c r="K17" s="203"/>
      <c r="L17" s="203"/>
      <c r="M17" s="203"/>
      <c r="N17" s="203"/>
      <c r="O17" s="203"/>
      <c r="P17" s="203"/>
      <c r="Q17" s="203"/>
    </row>
    <row r="18" spans="1:17" ht="39.75" customHeight="1">
      <c r="A18" s="209"/>
      <c r="B18" s="209"/>
      <c r="C18" s="209"/>
      <c r="D18" s="209"/>
      <c r="E18" s="203" t="s">
        <v>17</v>
      </c>
      <c r="F18" s="203"/>
      <c r="G18" s="203"/>
      <c r="H18" s="203"/>
      <c r="I18" s="203"/>
      <c r="J18" s="203"/>
      <c r="K18" s="203"/>
      <c r="L18" s="203"/>
      <c r="M18" s="203"/>
      <c r="N18" s="203"/>
      <c r="O18" s="203"/>
      <c r="P18" s="203"/>
      <c r="Q18" s="203"/>
    </row>
    <row r="19" spans="1:17" ht="38.25" customHeight="1">
      <c r="A19" s="209"/>
      <c r="B19" s="209"/>
      <c r="C19" s="209"/>
      <c r="D19" s="209"/>
      <c r="E19" s="203" t="s">
        <v>18</v>
      </c>
      <c r="F19" s="203"/>
      <c r="G19" s="203"/>
      <c r="H19" s="203"/>
      <c r="I19" s="203"/>
      <c r="J19" s="203"/>
      <c r="K19" s="203"/>
      <c r="L19" s="203"/>
      <c r="M19" s="203"/>
      <c r="N19" s="203"/>
      <c r="O19" s="203"/>
      <c r="P19" s="203"/>
      <c r="Q19" s="203"/>
    </row>
    <row r="20" spans="1:17" ht="30" customHeight="1">
      <c r="A20" s="209"/>
      <c r="B20" s="209"/>
      <c r="C20" s="209"/>
      <c r="D20" s="209"/>
      <c r="E20" s="203" t="s">
        <v>19</v>
      </c>
      <c r="F20" s="203"/>
      <c r="G20" s="203"/>
      <c r="H20" s="203"/>
      <c r="I20" s="203"/>
      <c r="J20" s="203"/>
      <c r="K20" s="203"/>
      <c r="L20" s="203"/>
      <c r="M20" s="203"/>
      <c r="N20" s="203"/>
      <c r="O20" s="203"/>
      <c r="P20" s="203"/>
      <c r="Q20" s="203"/>
    </row>
    <row r="21" spans="1:17" ht="53.25" customHeight="1">
      <c r="A21" s="209"/>
      <c r="B21" s="209"/>
      <c r="C21" s="209"/>
      <c r="D21" s="209"/>
      <c r="E21" s="203" t="s">
        <v>20</v>
      </c>
      <c r="F21" s="203"/>
      <c r="G21" s="203"/>
      <c r="H21" s="203"/>
      <c r="I21" s="203"/>
      <c r="J21" s="203"/>
      <c r="K21" s="203"/>
      <c r="L21" s="203"/>
      <c r="M21" s="203"/>
      <c r="N21" s="203"/>
      <c r="O21" s="203"/>
      <c r="P21" s="203"/>
      <c r="Q21" s="203"/>
    </row>
    <row r="22" spans="1:17">
      <c r="A22" s="204" t="s">
        <v>21</v>
      </c>
      <c r="B22" s="205"/>
      <c r="C22" s="205"/>
      <c r="D22" s="205"/>
      <c r="E22" s="205"/>
      <c r="F22" s="205"/>
      <c r="G22" s="205"/>
      <c r="H22" s="205"/>
      <c r="I22" s="205"/>
      <c r="J22" s="205"/>
      <c r="K22" s="205"/>
      <c r="L22" s="205"/>
      <c r="M22" s="205"/>
      <c r="N22" s="205"/>
      <c r="O22" s="205"/>
      <c r="P22" s="205"/>
      <c r="Q22" s="205"/>
    </row>
    <row r="23" spans="1:17" ht="48" customHeight="1">
      <c r="A23" s="209" t="s">
        <v>22</v>
      </c>
      <c r="B23" s="210"/>
      <c r="C23" s="210"/>
      <c r="D23" s="210"/>
      <c r="E23" s="203" t="s">
        <v>23</v>
      </c>
      <c r="F23" s="203"/>
      <c r="G23" s="203"/>
      <c r="H23" s="203"/>
      <c r="I23" s="203"/>
      <c r="J23" s="203"/>
      <c r="K23" s="203"/>
      <c r="L23" s="203"/>
      <c r="M23" s="203"/>
      <c r="N23" s="203"/>
      <c r="O23" s="203"/>
      <c r="P23" s="203"/>
      <c r="Q23" s="203"/>
    </row>
    <row r="24" spans="1:17" ht="46.5" customHeight="1">
      <c r="A24" s="210"/>
      <c r="B24" s="210"/>
      <c r="C24" s="210"/>
      <c r="D24" s="210"/>
      <c r="E24" s="203" t="s">
        <v>24</v>
      </c>
      <c r="F24" s="203"/>
      <c r="G24" s="203"/>
      <c r="H24" s="203"/>
      <c r="I24" s="203"/>
      <c r="J24" s="203"/>
      <c r="K24" s="203"/>
      <c r="L24" s="203"/>
      <c r="M24" s="203"/>
      <c r="N24" s="203"/>
      <c r="O24" s="203"/>
      <c r="P24" s="203"/>
      <c r="Q24" s="203"/>
    </row>
    <row r="25" spans="1:17" ht="46.5" customHeight="1">
      <c r="A25" s="210"/>
      <c r="B25" s="210"/>
      <c r="C25" s="210"/>
      <c r="D25" s="210"/>
      <c r="E25" s="203" t="s">
        <v>25</v>
      </c>
      <c r="F25" s="203"/>
      <c r="G25" s="203"/>
      <c r="H25" s="203"/>
      <c r="I25" s="203"/>
      <c r="J25" s="203"/>
      <c r="K25" s="203"/>
      <c r="L25" s="203"/>
      <c r="M25" s="203"/>
      <c r="N25" s="203"/>
      <c r="O25" s="203"/>
      <c r="P25" s="203"/>
      <c r="Q25" s="203"/>
    </row>
    <row r="26" spans="1:17">
      <c r="A26" s="210"/>
      <c r="B26" s="210"/>
      <c r="C26" s="210"/>
      <c r="D26" s="210"/>
      <c r="E26" s="203" t="s">
        <v>26</v>
      </c>
      <c r="F26" s="203"/>
      <c r="G26" s="203"/>
      <c r="H26" s="203"/>
      <c r="I26" s="203"/>
      <c r="J26" s="203"/>
      <c r="K26" s="203"/>
      <c r="L26" s="203"/>
      <c r="M26" s="203"/>
      <c r="N26" s="203"/>
      <c r="O26" s="203"/>
      <c r="P26" s="203"/>
      <c r="Q26" s="203"/>
    </row>
    <row r="27" spans="1:17">
      <c r="A27" s="204" t="s">
        <v>27</v>
      </c>
      <c r="B27" s="204"/>
      <c r="C27" s="204"/>
      <c r="D27" s="204"/>
      <c r="E27" s="204"/>
      <c r="F27" s="204"/>
      <c r="G27" s="204"/>
      <c r="H27" s="204"/>
      <c r="I27" s="204"/>
      <c r="J27" s="204"/>
      <c r="K27" s="204"/>
      <c r="L27" s="204"/>
      <c r="M27" s="204"/>
      <c r="N27" s="204"/>
      <c r="O27" s="204"/>
      <c r="P27" s="204"/>
      <c r="Q27" s="204"/>
    </row>
    <row r="28" spans="1:17" ht="58.5" customHeight="1">
      <c r="A28" s="209" t="s">
        <v>28</v>
      </c>
      <c r="B28" s="209"/>
      <c r="C28" s="209"/>
      <c r="D28" s="209"/>
      <c r="E28" s="203" t="s">
        <v>29</v>
      </c>
      <c r="F28" s="203"/>
      <c r="G28" s="203"/>
      <c r="H28" s="203"/>
      <c r="I28" s="203"/>
      <c r="J28" s="203"/>
      <c r="K28" s="203"/>
      <c r="L28" s="203"/>
      <c r="M28" s="203"/>
      <c r="N28" s="203"/>
      <c r="O28" s="203"/>
      <c r="P28" s="203"/>
      <c r="Q28" s="203"/>
    </row>
    <row r="29" spans="1:17" ht="24" customHeight="1">
      <c r="A29" s="204" t="s">
        <v>30</v>
      </c>
      <c r="B29" s="204"/>
      <c r="C29" s="204"/>
      <c r="D29" s="204"/>
      <c r="E29" s="204"/>
      <c r="F29" s="204"/>
      <c r="G29" s="204"/>
      <c r="H29" s="204"/>
      <c r="I29" s="204"/>
      <c r="J29" s="204"/>
      <c r="K29" s="204"/>
      <c r="L29" s="204"/>
      <c r="M29" s="204"/>
      <c r="N29" s="204"/>
      <c r="O29" s="204"/>
      <c r="P29" s="204"/>
      <c r="Q29" s="204"/>
    </row>
    <row r="30" spans="1:17" ht="50.25" customHeight="1">
      <c r="A30" s="210">
        <v>4</v>
      </c>
      <c r="B30" s="210"/>
      <c r="C30" s="210"/>
      <c r="D30" s="210"/>
      <c r="E30" s="203" t="s">
        <v>31</v>
      </c>
      <c r="F30" s="203"/>
      <c r="G30" s="203"/>
      <c r="H30" s="203"/>
      <c r="I30" s="203"/>
      <c r="J30" s="203"/>
      <c r="K30" s="203"/>
      <c r="L30" s="203"/>
      <c r="M30" s="203"/>
      <c r="N30" s="203"/>
      <c r="O30" s="203"/>
      <c r="P30" s="203"/>
      <c r="Q30" s="203"/>
    </row>
    <row r="31" spans="1:17" ht="45.75" customHeight="1">
      <c r="A31" s="210"/>
      <c r="B31" s="210"/>
      <c r="C31" s="210"/>
      <c r="D31" s="210"/>
      <c r="E31" s="203" t="s">
        <v>32</v>
      </c>
      <c r="F31" s="203"/>
      <c r="G31" s="203"/>
      <c r="H31" s="203"/>
      <c r="I31" s="203"/>
      <c r="J31" s="203"/>
      <c r="K31" s="203"/>
      <c r="L31" s="203"/>
      <c r="M31" s="203"/>
      <c r="N31" s="203"/>
      <c r="O31" s="203"/>
      <c r="P31" s="203"/>
      <c r="Q31" s="203"/>
    </row>
    <row r="32" spans="1:17" ht="30" customHeight="1">
      <c r="A32" s="204" t="s">
        <v>33</v>
      </c>
      <c r="B32" s="204"/>
      <c r="C32" s="204"/>
      <c r="D32" s="204"/>
      <c r="E32" s="204"/>
      <c r="F32" s="204"/>
      <c r="G32" s="204"/>
      <c r="H32" s="204"/>
      <c r="I32" s="204"/>
      <c r="J32" s="204"/>
      <c r="K32" s="204"/>
      <c r="L32" s="204"/>
      <c r="M32" s="204"/>
      <c r="N32" s="204"/>
      <c r="O32" s="204"/>
      <c r="P32" s="204"/>
      <c r="Q32" s="204"/>
    </row>
    <row r="33" spans="1:17" ht="19.5" customHeight="1">
      <c r="A33" s="210">
        <v>5</v>
      </c>
      <c r="B33" s="210"/>
      <c r="C33" s="210"/>
      <c r="D33" s="210"/>
      <c r="E33" s="211" t="s">
        <v>34</v>
      </c>
      <c r="F33" s="211"/>
      <c r="G33" s="211"/>
      <c r="H33" s="211"/>
      <c r="I33" s="211"/>
      <c r="J33" s="211"/>
      <c r="K33" s="211"/>
      <c r="L33" s="211"/>
      <c r="M33" s="211"/>
      <c r="N33" s="211"/>
      <c r="O33" s="211"/>
      <c r="P33" s="211"/>
      <c r="Q33" s="211"/>
    </row>
    <row r="34" spans="1:17" ht="201.75" customHeight="1">
      <c r="A34" s="210"/>
      <c r="B34" s="210"/>
      <c r="C34" s="210"/>
      <c r="D34" s="210"/>
      <c r="E34" s="206" t="s">
        <v>35</v>
      </c>
      <c r="F34" s="206"/>
      <c r="G34" s="206"/>
      <c r="H34" s="206"/>
      <c r="I34" s="206"/>
      <c r="J34" s="206"/>
      <c r="K34" s="206"/>
      <c r="L34" s="206"/>
      <c r="M34" s="206"/>
      <c r="N34" s="206"/>
      <c r="O34" s="206"/>
      <c r="P34" s="206"/>
      <c r="Q34" s="206"/>
    </row>
    <row r="35" spans="1:17" ht="18.75" customHeight="1">
      <c r="A35" s="210"/>
      <c r="B35" s="210"/>
      <c r="C35" s="210"/>
      <c r="D35" s="210"/>
      <c r="E35" s="211" t="s">
        <v>36</v>
      </c>
      <c r="F35" s="211"/>
      <c r="G35" s="211"/>
      <c r="H35" s="211"/>
      <c r="I35" s="211"/>
      <c r="J35" s="211"/>
      <c r="K35" s="211"/>
      <c r="L35" s="211"/>
      <c r="M35" s="211"/>
      <c r="N35" s="211"/>
      <c r="O35" s="211"/>
      <c r="P35" s="211"/>
      <c r="Q35" s="211"/>
    </row>
    <row r="36" spans="1:17" ht="186.75" customHeight="1">
      <c r="A36" s="210"/>
      <c r="B36" s="210"/>
      <c r="C36" s="210"/>
      <c r="D36" s="210"/>
      <c r="E36" s="206" t="s">
        <v>37</v>
      </c>
      <c r="F36" s="207"/>
      <c r="G36" s="207"/>
      <c r="H36" s="207"/>
      <c r="I36" s="207"/>
      <c r="J36" s="207"/>
      <c r="K36" s="207"/>
      <c r="L36" s="207"/>
      <c r="M36" s="207"/>
      <c r="N36" s="207"/>
      <c r="O36" s="207"/>
      <c r="P36" s="207"/>
      <c r="Q36" s="207"/>
    </row>
    <row r="37" spans="1:17" ht="115.5" customHeight="1">
      <c r="A37" s="210"/>
      <c r="B37" s="210"/>
      <c r="C37" s="210"/>
      <c r="D37" s="210"/>
      <c r="E37" s="208" t="s">
        <v>38</v>
      </c>
      <c r="F37" s="208"/>
      <c r="G37" s="208"/>
      <c r="H37" s="208"/>
      <c r="I37" s="208"/>
      <c r="J37" s="208"/>
      <c r="K37" s="208"/>
      <c r="L37" s="208"/>
      <c r="M37" s="208"/>
      <c r="N37" s="208"/>
      <c r="O37" s="208"/>
      <c r="P37" s="208"/>
      <c r="Q37" s="208"/>
    </row>
    <row r="38" spans="1:17" ht="66.75" customHeight="1">
      <c r="A38" s="210"/>
      <c r="B38" s="210"/>
      <c r="C38" s="210"/>
      <c r="D38" s="210"/>
      <c r="E38" s="206" t="s">
        <v>39</v>
      </c>
      <c r="F38" s="207"/>
      <c r="G38" s="207"/>
      <c r="H38" s="207"/>
      <c r="I38" s="207"/>
      <c r="J38" s="207"/>
      <c r="K38" s="207"/>
      <c r="L38" s="207"/>
      <c r="M38" s="207"/>
      <c r="N38" s="207"/>
      <c r="O38" s="207"/>
      <c r="P38" s="207"/>
      <c r="Q38" s="207"/>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12" t="s">
        <v>41</v>
      </c>
      <c r="B2" s="213"/>
      <c r="C2" s="213"/>
      <c r="D2" s="213"/>
      <c r="E2" s="213"/>
      <c r="F2" s="213"/>
      <c r="G2" s="213"/>
      <c r="H2" s="213"/>
      <c r="I2" s="213"/>
      <c r="J2" s="213"/>
      <c r="K2" s="213"/>
      <c r="L2" s="213"/>
      <c r="M2" s="213"/>
      <c r="N2" s="214"/>
    </row>
    <row r="3" spans="1:14">
      <c r="A3" s="215" t="s">
        <v>42</v>
      </c>
      <c r="B3" s="216"/>
      <c r="C3" s="216"/>
      <c r="D3" s="216"/>
      <c r="E3" s="216"/>
      <c r="F3" s="216"/>
      <c r="G3" s="216"/>
      <c r="H3" s="216"/>
      <c r="I3" s="216"/>
      <c r="J3" s="216"/>
      <c r="K3" s="216"/>
      <c r="L3" s="216"/>
      <c r="M3" s="216"/>
      <c r="N3" s="217"/>
    </row>
    <row r="4" spans="1:14" ht="46.5" customHeight="1">
      <c r="A4" s="4" t="s">
        <v>43</v>
      </c>
      <c r="B4" s="218" t="s">
        <v>44</v>
      </c>
      <c r="C4" s="218"/>
      <c r="D4" s="218"/>
      <c r="E4" s="218"/>
      <c r="F4" s="218"/>
      <c r="G4" s="218"/>
      <c r="H4" s="218"/>
      <c r="I4" s="218"/>
      <c r="J4" s="218"/>
      <c r="K4" s="218"/>
      <c r="L4" s="218"/>
      <c r="M4" s="218"/>
      <c r="N4" s="219"/>
    </row>
    <row r="5" spans="1:14" ht="45.75" customHeight="1">
      <c r="A5" s="220" t="s">
        <v>45</v>
      </c>
      <c r="B5" s="221"/>
      <c r="C5" s="221"/>
      <c r="D5" s="221"/>
      <c r="E5" s="221"/>
      <c r="F5" s="221"/>
      <c r="G5" s="221"/>
      <c r="H5" s="221"/>
      <c r="I5" s="221"/>
      <c r="J5" s="221"/>
      <c r="K5" s="221"/>
      <c r="L5" s="221"/>
      <c r="M5" s="221"/>
      <c r="N5" s="222"/>
    </row>
    <row r="6" spans="1:14" ht="29.25" customHeight="1">
      <c r="A6" s="220" t="s">
        <v>46</v>
      </c>
      <c r="B6" s="221"/>
      <c r="C6" s="221"/>
      <c r="D6" s="221"/>
      <c r="E6" s="221"/>
      <c r="F6" s="221"/>
      <c r="G6" s="221"/>
      <c r="H6" s="221"/>
      <c r="I6" s="221"/>
      <c r="J6" s="221"/>
      <c r="K6" s="221"/>
      <c r="L6" s="221"/>
      <c r="M6" s="221"/>
      <c r="N6" s="222"/>
    </row>
    <row r="7" spans="1:14" ht="17.25" customHeight="1">
      <c r="A7" s="5" t="s">
        <v>47</v>
      </c>
      <c r="B7" s="6"/>
      <c r="C7" s="6"/>
      <c r="D7" s="6"/>
      <c r="E7" s="6"/>
      <c r="F7" s="6"/>
      <c r="G7" s="6"/>
      <c r="H7" s="6"/>
      <c r="I7" s="6"/>
      <c r="J7" s="6"/>
      <c r="K7" s="6"/>
      <c r="L7" s="6"/>
      <c r="M7" s="6"/>
      <c r="N7" s="8"/>
    </row>
    <row r="8" spans="1:14" ht="51" customHeight="1">
      <c r="A8" s="220" t="s">
        <v>48</v>
      </c>
      <c r="B8" s="221"/>
      <c r="C8" s="221"/>
      <c r="D8" s="221"/>
      <c r="E8" s="221"/>
      <c r="F8" s="221"/>
      <c r="G8" s="221"/>
      <c r="H8" s="221"/>
      <c r="I8" s="221"/>
      <c r="J8" s="221"/>
      <c r="K8" s="221"/>
      <c r="L8" s="221"/>
      <c r="M8" s="221"/>
      <c r="N8" s="222"/>
    </row>
    <row r="9" spans="1:14" ht="36" customHeight="1">
      <c r="A9" s="220" t="s">
        <v>49</v>
      </c>
      <c r="B9" s="221"/>
      <c r="C9" s="221"/>
      <c r="D9" s="221"/>
      <c r="E9" s="221"/>
      <c r="F9" s="221"/>
      <c r="G9" s="221"/>
      <c r="H9" s="221"/>
      <c r="I9" s="221"/>
      <c r="J9" s="221"/>
      <c r="K9" s="221"/>
      <c r="L9" s="221"/>
      <c r="M9" s="221"/>
      <c r="N9" s="222"/>
    </row>
    <row r="10" spans="1:14" ht="30" customHeight="1">
      <c r="A10" s="220" t="s">
        <v>50</v>
      </c>
      <c r="B10" s="221"/>
      <c r="C10" s="221"/>
      <c r="D10" s="221"/>
      <c r="E10" s="221"/>
      <c r="F10" s="221"/>
      <c r="G10" s="221"/>
      <c r="H10" s="221"/>
      <c r="I10" s="221"/>
      <c r="J10" s="221"/>
      <c r="K10" s="221"/>
      <c r="L10" s="221"/>
      <c r="M10" s="221"/>
      <c r="N10" s="222"/>
    </row>
    <row r="11" spans="1:14" ht="18.75" customHeight="1">
      <c r="A11" s="220" t="s">
        <v>51</v>
      </c>
      <c r="B11" s="221"/>
      <c r="C11" s="221"/>
      <c r="D11" s="221"/>
      <c r="E11" s="221"/>
      <c r="F11" s="221"/>
      <c r="G11" s="221"/>
      <c r="H11" s="221"/>
      <c r="I11" s="221"/>
      <c r="J11" s="221"/>
      <c r="K11" s="221"/>
      <c r="L11" s="221"/>
      <c r="M11" s="221"/>
      <c r="N11" s="222"/>
    </row>
    <row r="12" spans="1:14">
      <c r="A12" s="215" t="s">
        <v>52</v>
      </c>
      <c r="B12" s="216"/>
      <c r="C12" s="216"/>
      <c r="D12" s="216"/>
      <c r="E12" s="216"/>
      <c r="F12" s="216"/>
      <c r="G12" s="216"/>
      <c r="H12" s="216"/>
      <c r="I12" s="216"/>
      <c r="J12" s="216"/>
      <c r="K12" s="216"/>
      <c r="L12" s="216"/>
      <c r="M12" s="216"/>
      <c r="N12" s="217"/>
    </row>
    <row r="13" spans="1:14">
      <c r="A13" s="7" t="s">
        <v>53</v>
      </c>
      <c r="N13" s="9"/>
    </row>
    <row r="14" spans="1:14" ht="117" customHeight="1">
      <c r="A14" s="223" t="s">
        <v>54</v>
      </c>
      <c r="B14" s="224"/>
      <c r="C14" s="224"/>
      <c r="D14" s="224"/>
      <c r="E14" s="224"/>
      <c r="F14" s="224"/>
      <c r="G14" s="224"/>
      <c r="H14" s="224"/>
      <c r="I14" s="224"/>
      <c r="J14" s="224"/>
      <c r="K14" s="224"/>
      <c r="L14" s="224"/>
      <c r="M14" s="224"/>
      <c r="N14" s="225"/>
    </row>
    <row r="15" spans="1:14" ht="28.5" customHeight="1">
      <c r="A15" s="226" t="s">
        <v>55</v>
      </c>
      <c r="B15" s="227"/>
      <c r="C15" s="227"/>
      <c r="D15" s="227"/>
      <c r="E15" s="227"/>
      <c r="F15" s="227"/>
      <c r="G15" s="227"/>
      <c r="H15" s="227"/>
      <c r="I15" s="227"/>
      <c r="J15" s="227"/>
      <c r="K15" s="227"/>
      <c r="L15" s="227"/>
      <c r="M15" s="227"/>
      <c r="N15" s="228"/>
    </row>
    <row r="16" spans="1:14" ht="120" customHeight="1">
      <c r="A16" s="229" t="s">
        <v>56</v>
      </c>
      <c r="B16" s="230"/>
      <c r="C16" s="230"/>
      <c r="D16" s="230"/>
      <c r="E16" s="230"/>
      <c r="F16" s="230"/>
      <c r="G16" s="230"/>
      <c r="H16" s="230"/>
      <c r="I16" s="230"/>
      <c r="J16" s="230"/>
      <c r="K16" s="230"/>
      <c r="L16" s="230"/>
      <c r="M16" s="230"/>
      <c r="N16" s="231"/>
    </row>
    <row r="17" spans="1:14" ht="13.5" customHeight="1">
      <c r="A17" s="220" t="s">
        <v>57</v>
      </c>
      <c r="B17" s="221"/>
      <c r="C17" s="221"/>
      <c r="D17" s="221"/>
      <c r="E17" s="221"/>
      <c r="F17" s="221"/>
      <c r="G17" s="221"/>
      <c r="H17" s="221"/>
      <c r="I17" s="221"/>
      <c r="J17" s="221"/>
      <c r="K17" s="221"/>
      <c r="L17" s="221"/>
      <c r="M17" s="221"/>
      <c r="N17" s="222"/>
    </row>
    <row r="18" spans="1:14" ht="15" customHeight="1">
      <c r="A18" s="220" t="s">
        <v>58</v>
      </c>
      <c r="B18" s="221"/>
      <c r="C18" s="221"/>
      <c r="D18" s="221"/>
      <c r="E18" s="221"/>
      <c r="F18" s="221"/>
      <c r="G18" s="221"/>
      <c r="H18" s="221"/>
      <c r="I18" s="221"/>
      <c r="J18" s="221"/>
      <c r="K18" s="221"/>
      <c r="L18" s="221"/>
      <c r="M18" s="221"/>
      <c r="N18" s="222"/>
    </row>
    <row r="19" spans="1:14" ht="49.5" customHeight="1">
      <c r="A19" s="220" t="s">
        <v>59</v>
      </c>
      <c r="B19" s="221"/>
      <c r="C19" s="221"/>
      <c r="D19" s="221"/>
      <c r="E19" s="221"/>
      <c r="F19" s="221"/>
      <c r="G19" s="221"/>
      <c r="H19" s="221"/>
      <c r="I19" s="221"/>
      <c r="J19" s="221"/>
      <c r="K19" s="221"/>
      <c r="L19" s="221"/>
      <c r="M19" s="221"/>
      <c r="N19" s="222"/>
    </row>
    <row r="20" spans="1:14">
      <c r="A20" s="215" t="s">
        <v>60</v>
      </c>
      <c r="B20" s="216"/>
      <c r="C20" s="216"/>
      <c r="D20" s="216"/>
      <c r="E20" s="216"/>
      <c r="F20" s="216"/>
      <c r="G20" s="216"/>
      <c r="H20" s="216"/>
      <c r="I20" s="216"/>
      <c r="J20" s="216"/>
      <c r="K20" s="216"/>
      <c r="L20" s="216"/>
      <c r="M20" s="216"/>
      <c r="N20" s="217"/>
    </row>
    <row r="21" spans="1:14" ht="77.25" customHeight="1">
      <c r="A21" s="232" t="s">
        <v>61</v>
      </c>
      <c r="B21" s="233"/>
      <c r="C21" s="233"/>
      <c r="D21" s="233"/>
      <c r="E21" s="233"/>
      <c r="F21" s="233"/>
      <c r="G21" s="233"/>
      <c r="H21" s="233"/>
      <c r="I21" s="233"/>
      <c r="J21" s="233"/>
      <c r="K21" s="233"/>
      <c r="L21" s="233"/>
      <c r="M21" s="233"/>
      <c r="N21" s="234"/>
    </row>
    <row r="22" spans="1:14">
      <c r="A22" s="215" t="s">
        <v>62</v>
      </c>
      <c r="B22" s="216"/>
      <c r="C22" s="216"/>
      <c r="D22" s="216"/>
      <c r="E22" s="216"/>
      <c r="F22" s="216"/>
      <c r="G22" s="216"/>
      <c r="H22" s="216"/>
      <c r="I22" s="216"/>
      <c r="J22" s="216"/>
      <c r="K22" s="216"/>
      <c r="L22" s="216"/>
      <c r="M22" s="216"/>
      <c r="N22" s="217"/>
    </row>
    <row r="23" spans="1:14" ht="51.75" customHeight="1">
      <c r="A23" s="232" t="s">
        <v>63</v>
      </c>
      <c r="B23" s="233"/>
      <c r="C23" s="233"/>
      <c r="D23" s="233"/>
      <c r="E23" s="233"/>
      <c r="F23" s="233"/>
      <c r="G23" s="233"/>
      <c r="H23" s="233"/>
      <c r="I23" s="233"/>
      <c r="J23" s="233"/>
      <c r="K23" s="233"/>
      <c r="L23" s="233"/>
      <c r="M23" s="233"/>
      <c r="N23" s="234"/>
    </row>
    <row r="24" spans="1:14">
      <c r="A24" s="215" t="s">
        <v>64</v>
      </c>
      <c r="B24" s="216"/>
      <c r="C24" s="216"/>
      <c r="D24" s="216"/>
      <c r="E24" s="216"/>
      <c r="F24" s="216"/>
      <c r="G24" s="216"/>
      <c r="H24" s="216"/>
      <c r="I24" s="216"/>
      <c r="J24" s="216"/>
      <c r="K24" s="216"/>
      <c r="L24" s="216"/>
      <c r="M24" s="216"/>
      <c r="N24" s="217"/>
    </row>
    <row r="25" spans="1:14" ht="14.25" customHeight="1">
      <c r="A25" s="232" t="s">
        <v>65</v>
      </c>
      <c r="B25" s="233"/>
      <c r="C25" s="233"/>
      <c r="D25" s="233"/>
      <c r="E25" s="233"/>
      <c r="F25" s="233"/>
      <c r="G25" s="233"/>
      <c r="H25" s="233"/>
      <c r="I25" s="233"/>
      <c r="J25" s="233"/>
      <c r="K25" s="233"/>
      <c r="L25" s="233"/>
      <c r="M25" s="233"/>
      <c r="N25" s="234"/>
    </row>
    <row r="26" spans="1:14">
      <c r="A26" s="215" t="s">
        <v>66</v>
      </c>
      <c r="B26" s="216"/>
      <c r="C26" s="216"/>
      <c r="D26" s="216"/>
      <c r="E26" s="216"/>
      <c r="F26" s="216"/>
      <c r="G26" s="216"/>
      <c r="H26" s="216"/>
      <c r="I26" s="216"/>
      <c r="J26" s="216"/>
      <c r="K26" s="216"/>
      <c r="L26" s="216"/>
      <c r="M26" s="216"/>
      <c r="N26" s="217"/>
    </row>
    <row r="27" spans="1:14" ht="63" customHeight="1">
      <c r="A27" s="232" t="s">
        <v>67</v>
      </c>
      <c r="B27" s="233"/>
      <c r="C27" s="233"/>
      <c r="D27" s="233"/>
      <c r="E27" s="233"/>
      <c r="F27" s="233"/>
      <c r="G27" s="233"/>
      <c r="H27" s="233"/>
      <c r="I27" s="233"/>
      <c r="J27" s="233"/>
      <c r="K27" s="233"/>
      <c r="L27" s="233"/>
      <c r="M27" s="233"/>
      <c r="N27" s="234"/>
    </row>
    <row r="28" spans="1:14">
      <c r="A28" s="215" t="s">
        <v>68</v>
      </c>
      <c r="B28" s="216"/>
      <c r="C28" s="216"/>
      <c r="D28" s="216"/>
      <c r="E28" s="216"/>
      <c r="F28" s="216"/>
      <c r="G28" s="216"/>
      <c r="H28" s="216"/>
      <c r="I28" s="216"/>
      <c r="J28" s="216"/>
      <c r="K28" s="216"/>
      <c r="L28" s="216"/>
      <c r="M28" s="216"/>
      <c r="N28" s="217"/>
    </row>
    <row r="29" spans="1:14" ht="17.25" customHeight="1">
      <c r="A29" s="232" t="s">
        <v>69</v>
      </c>
      <c r="B29" s="233"/>
      <c r="C29" s="233"/>
      <c r="D29" s="233"/>
      <c r="E29" s="233"/>
      <c r="F29" s="233"/>
      <c r="G29" s="233"/>
      <c r="H29" s="233"/>
      <c r="I29" s="233"/>
      <c r="J29" s="233"/>
      <c r="K29" s="233"/>
      <c r="L29" s="233"/>
      <c r="M29" s="233"/>
      <c r="N29" s="234"/>
    </row>
    <row r="30" spans="1:14" ht="36" customHeight="1">
      <c r="A30" s="232" t="s">
        <v>70</v>
      </c>
      <c r="B30" s="233"/>
      <c r="C30" s="233"/>
      <c r="D30" s="233"/>
      <c r="E30" s="233"/>
      <c r="F30" s="233"/>
      <c r="G30" s="233"/>
      <c r="H30" s="233"/>
      <c r="I30" s="233"/>
      <c r="J30" s="233"/>
      <c r="K30" s="233"/>
      <c r="L30" s="233"/>
      <c r="M30" s="233"/>
      <c r="N30" s="234"/>
    </row>
    <row r="31" spans="1:14">
      <c r="A31" s="215" t="s">
        <v>71</v>
      </c>
      <c r="B31" s="216"/>
      <c r="C31" s="216"/>
      <c r="D31" s="216"/>
      <c r="E31" s="216"/>
      <c r="F31" s="216"/>
      <c r="G31" s="216"/>
      <c r="H31" s="216"/>
      <c r="I31" s="216"/>
      <c r="J31" s="216"/>
      <c r="K31" s="216"/>
      <c r="L31" s="216"/>
      <c r="M31" s="216"/>
      <c r="N31" s="217"/>
    </row>
    <row r="32" spans="1:14">
      <c r="A32" s="215" t="s">
        <v>72</v>
      </c>
      <c r="B32" s="216"/>
      <c r="C32" s="216"/>
      <c r="D32" s="216"/>
      <c r="E32" s="216"/>
      <c r="F32" s="216"/>
      <c r="G32" s="216"/>
      <c r="H32" s="216"/>
      <c r="I32" s="216"/>
      <c r="J32" s="216"/>
      <c r="K32" s="216"/>
      <c r="L32" s="216"/>
      <c r="M32" s="216"/>
      <c r="N32" s="217"/>
    </row>
    <row r="33" spans="1:14" ht="34.5" customHeight="1">
      <c r="A33" s="232" t="s">
        <v>73</v>
      </c>
      <c r="B33" s="233"/>
      <c r="C33" s="233"/>
      <c r="D33" s="233"/>
      <c r="E33" s="233"/>
      <c r="F33" s="233"/>
      <c r="G33" s="233"/>
      <c r="H33" s="233"/>
      <c r="I33" s="233"/>
      <c r="J33" s="233"/>
      <c r="K33" s="233"/>
      <c r="L33" s="233"/>
      <c r="M33" s="233"/>
      <c r="N33" s="234"/>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6"/>
  <sheetViews>
    <sheetView tabSelected="1" topLeftCell="A175" zoomScaleNormal="100" workbookViewId="0">
      <selection activeCell="D183" sqref="D183"/>
    </sheetView>
  </sheetViews>
  <sheetFormatPr defaultColWidth="9.109375" defaultRowHeight="13.8"/>
  <cols>
    <col min="1" max="1" width="6.33203125" style="62" customWidth="1"/>
    <col min="2" max="2" width="45.5546875" style="37" customWidth="1"/>
    <col min="3" max="3" width="9.33203125" style="37" customWidth="1"/>
    <col min="4" max="4" width="9.88671875" style="37" customWidth="1"/>
    <col min="5" max="5" width="9.88671875" style="63" customWidth="1"/>
    <col min="6" max="6" width="12.44140625" style="37" customWidth="1"/>
    <col min="7" max="7" width="57.33203125" style="37" customWidth="1"/>
    <col min="8" max="8" width="9.109375" style="37" customWidth="1"/>
    <col min="9" max="9" width="9.5546875" style="37" customWidth="1"/>
    <col min="10" max="10" width="10.6640625" style="37" customWidth="1"/>
    <col min="11" max="11" width="13.109375" style="37" customWidth="1"/>
    <col min="12" max="12" width="9.109375" style="37"/>
    <col min="13" max="13" width="10" style="37" bestFit="1" customWidth="1"/>
    <col min="14" max="16384" width="9.109375" style="37"/>
  </cols>
  <sheetData>
    <row r="1" spans="1:11">
      <c r="A1" s="236"/>
      <c r="B1" s="236"/>
      <c r="C1" s="90"/>
      <c r="D1" s="90"/>
      <c r="E1" s="91"/>
      <c r="F1" s="90"/>
      <c r="G1" s="92"/>
      <c r="H1" s="92"/>
      <c r="I1" s="92"/>
      <c r="J1" s="93"/>
      <c r="K1" s="93"/>
    </row>
    <row r="2" spans="1:11">
      <c r="A2" s="236"/>
      <c r="B2" s="236"/>
      <c r="C2" s="90"/>
      <c r="D2" s="90"/>
      <c r="E2" s="91"/>
      <c r="F2" s="90"/>
      <c r="G2" s="90"/>
      <c r="H2" s="90"/>
      <c r="I2" s="93"/>
      <c r="J2" s="93"/>
      <c r="K2" s="93"/>
    </row>
    <row r="3" spans="1:11">
      <c r="A3" s="235"/>
      <c r="B3" s="235"/>
      <c r="C3" s="235"/>
      <c r="D3" s="235"/>
      <c r="E3" s="235"/>
      <c r="F3" s="235"/>
      <c r="G3" s="235"/>
      <c r="H3" s="235"/>
      <c r="I3" s="235"/>
      <c r="J3" s="235"/>
      <c r="K3" s="68"/>
    </row>
    <row r="4" spans="1:11">
      <c r="A4" s="235" t="s">
        <v>281</v>
      </c>
      <c r="B4" s="235"/>
      <c r="C4" s="235"/>
      <c r="D4" s="235"/>
      <c r="E4" s="235"/>
      <c r="F4" s="235"/>
      <c r="G4" s="235"/>
      <c r="H4" s="235"/>
      <c r="I4" s="235"/>
    </row>
    <row r="5" spans="1:11">
      <c r="A5" s="237" t="s">
        <v>191</v>
      </c>
      <c r="B5" s="237"/>
      <c r="C5" s="237"/>
      <c r="D5" s="237"/>
      <c r="E5" s="237"/>
      <c r="F5" s="237"/>
      <c r="G5" s="237"/>
      <c r="H5" s="237"/>
      <c r="I5" s="237"/>
      <c r="J5" s="237"/>
      <c r="K5" s="237"/>
    </row>
    <row r="6" spans="1:11">
      <c r="A6" s="237"/>
      <c r="B6" s="237"/>
      <c r="C6" s="237"/>
      <c r="D6" s="237"/>
      <c r="E6" s="237"/>
      <c r="F6" s="237"/>
      <c r="G6" s="237"/>
      <c r="H6" s="237"/>
      <c r="I6" s="237"/>
      <c r="J6" s="237"/>
      <c r="K6" s="237"/>
    </row>
    <row r="7" spans="1:11" s="43" customFormat="1" ht="82.8">
      <c r="A7" s="38" t="s">
        <v>74</v>
      </c>
      <c r="B7" s="39" t="s">
        <v>75</v>
      </c>
      <c r="C7" s="40" t="s">
        <v>76</v>
      </c>
      <c r="D7" s="41" t="s">
        <v>128</v>
      </c>
      <c r="E7" s="42" t="s">
        <v>132</v>
      </c>
      <c r="F7" s="41" t="s">
        <v>133</v>
      </c>
      <c r="G7" s="40" t="s">
        <v>77</v>
      </c>
      <c r="H7" s="40" t="s">
        <v>78</v>
      </c>
      <c r="I7" s="41" t="s">
        <v>79</v>
      </c>
      <c r="J7" s="41" t="s">
        <v>134</v>
      </c>
      <c r="K7" s="41" t="s">
        <v>135</v>
      </c>
    </row>
    <row r="8" spans="1:11" s="43" customFormat="1">
      <c r="A8" s="64"/>
      <c r="B8" s="94" t="s">
        <v>232</v>
      </c>
      <c r="C8" s="22"/>
      <c r="D8" s="23"/>
      <c r="E8" s="44"/>
      <c r="F8" s="23"/>
      <c r="G8" s="22"/>
      <c r="H8" s="22"/>
      <c r="I8" s="24"/>
      <c r="J8" s="24"/>
      <c r="K8" s="24"/>
    </row>
    <row r="9" spans="1:11" s="43" customFormat="1" ht="36" customHeight="1">
      <c r="A9" s="22">
        <v>1</v>
      </c>
      <c r="B9" s="22" t="s">
        <v>199</v>
      </c>
      <c r="C9" s="25" t="s">
        <v>87</v>
      </c>
      <c r="D9" s="26">
        <v>41.1</v>
      </c>
      <c r="E9" s="26">
        <v>60</v>
      </c>
      <c r="F9" s="95">
        <f t="shared" ref="F9:F12" si="0">E9*D9</f>
        <v>2466</v>
      </c>
      <c r="G9" s="48"/>
      <c r="H9" s="48"/>
      <c r="I9" s="96"/>
      <c r="J9" s="97"/>
      <c r="K9" s="96"/>
    </row>
    <row r="10" spans="1:11" s="43" customFormat="1">
      <c r="A10" s="22">
        <v>2</v>
      </c>
      <c r="B10" s="22" t="s">
        <v>240</v>
      </c>
      <c r="C10" s="25" t="s">
        <v>80</v>
      </c>
      <c r="D10" s="26">
        <v>3</v>
      </c>
      <c r="E10" s="26">
        <v>160</v>
      </c>
      <c r="F10" s="95">
        <f t="shared" si="0"/>
        <v>480</v>
      </c>
      <c r="G10" s="48"/>
      <c r="H10" s="48"/>
      <c r="I10" s="96"/>
      <c r="J10" s="97"/>
      <c r="K10" s="96"/>
    </row>
    <row r="11" spans="1:11" s="43" customFormat="1">
      <c r="A11" s="22">
        <v>3</v>
      </c>
      <c r="B11" s="22" t="s">
        <v>197</v>
      </c>
      <c r="C11" s="25" t="s">
        <v>167</v>
      </c>
      <c r="D11" s="26">
        <v>57.13</v>
      </c>
      <c r="E11" s="26">
        <v>40</v>
      </c>
      <c r="F11" s="95">
        <f t="shared" si="0"/>
        <v>2285.2000000000003</v>
      </c>
      <c r="G11" s="48"/>
      <c r="H11" s="48"/>
      <c r="I11" s="96"/>
      <c r="J11" s="97"/>
      <c r="K11" s="96"/>
    </row>
    <row r="12" spans="1:11" s="43" customFormat="1" ht="27.6">
      <c r="A12" s="22">
        <v>4</v>
      </c>
      <c r="B12" s="98" t="s">
        <v>339</v>
      </c>
      <c r="C12" s="99" t="s">
        <v>167</v>
      </c>
      <c r="D12" s="100">
        <v>57.13</v>
      </c>
      <c r="E12" s="100">
        <v>40</v>
      </c>
      <c r="F12" s="95">
        <f t="shared" si="0"/>
        <v>2285.2000000000003</v>
      </c>
      <c r="G12" s="48"/>
      <c r="H12" s="48"/>
      <c r="I12" s="96"/>
      <c r="J12" s="97"/>
      <c r="K12" s="96"/>
    </row>
    <row r="13" spans="1:11" s="43" customFormat="1" ht="27.6">
      <c r="A13" s="22">
        <v>5</v>
      </c>
      <c r="B13" s="101" t="s">
        <v>282</v>
      </c>
      <c r="C13" s="102" t="s">
        <v>80</v>
      </c>
      <c r="D13" s="103">
        <v>8</v>
      </c>
      <c r="E13" s="104">
        <v>35</v>
      </c>
      <c r="F13" s="104">
        <f>E13*D13</f>
        <v>280</v>
      </c>
      <c r="G13" s="48"/>
      <c r="H13" s="48"/>
      <c r="I13" s="96"/>
      <c r="J13" s="97"/>
      <c r="K13" s="96"/>
    </row>
    <row r="14" spans="1:11" s="43" customFormat="1" ht="14.25" customHeight="1">
      <c r="A14" s="22">
        <v>6</v>
      </c>
      <c r="B14" s="101" t="s">
        <v>283</v>
      </c>
      <c r="C14" s="102" t="s">
        <v>80</v>
      </c>
      <c r="D14" s="103">
        <v>2</v>
      </c>
      <c r="E14" s="104">
        <v>35</v>
      </c>
      <c r="F14" s="104">
        <f>E14*D14</f>
        <v>70</v>
      </c>
      <c r="G14" s="105"/>
      <c r="H14" s="48"/>
      <c r="I14" s="96"/>
      <c r="J14" s="97"/>
      <c r="K14" s="96"/>
    </row>
    <row r="15" spans="1:11" s="43" customFormat="1" ht="14.25" customHeight="1">
      <c r="A15" s="22">
        <v>7</v>
      </c>
      <c r="B15" s="101" t="s">
        <v>284</v>
      </c>
      <c r="C15" s="102" t="s">
        <v>80</v>
      </c>
      <c r="D15" s="103">
        <v>1</v>
      </c>
      <c r="E15" s="104">
        <v>162</v>
      </c>
      <c r="F15" s="104">
        <f t="shared" ref="F15:F26" si="1">E15*D15</f>
        <v>162</v>
      </c>
      <c r="G15" s="105"/>
      <c r="H15" s="48"/>
      <c r="I15" s="96"/>
      <c r="J15" s="97"/>
      <c r="K15" s="96"/>
    </row>
    <row r="16" spans="1:11" s="43" customFormat="1" ht="14.25" customHeight="1">
      <c r="A16" s="22">
        <v>8</v>
      </c>
      <c r="B16" s="101" t="s">
        <v>285</v>
      </c>
      <c r="C16" s="102" t="s">
        <v>80</v>
      </c>
      <c r="D16" s="103">
        <v>1</v>
      </c>
      <c r="E16" s="104">
        <v>253</v>
      </c>
      <c r="F16" s="104">
        <f t="shared" si="1"/>
        <v>253</v>
      </c>
      <c r="G16" s="105"/>
      <c r="H16" s="48"/>
      <c r="I16" s="96"/>
      <c r="J16" s="97"/>
      <c r="K16" s="96"/>
    </row>
    <row r="17" spans="1:11" s="43" customFormat="1" ht="27.6" customHeight="1">
      <c r="A17" s="22">
        <v>9</v>
      </c>
      <c r="B17" s="101" t="s">
        <v>287</v>
      </c>
      <c r="C17" s="102" t="s">
        <v>80</v>
      </c>
      <c r="D17" s="103">
        <v>1</v>
      </c>
      <c r="E17" s="104">
        <v>253</v>
      </c>
      <c r="F17" s="104">
        <f t="shared" si="1"/>
        <v>253</v>
      </c>
      <c r="G17" s="105"/>
      <c r="H17" s="48"/>
      <c r="I17" s="96"/>
      <c r="J17" s="97"/>
      <c r="K17" s="96"/>
    </row>
    <row r="18" spans="1:11" s="43" customFormat="1" ht="14.25" customHeight="1">
      <c r="A18" s="22">
        <v>10</v>
      </c>
      <c r="B18" s="101" t="s">
        <v>286</v>
      </c>
      <c r="C18" s="102" t="s">
        <v>80</v>
      </c>
      <c r="D18" s="103">
        <v>1</v>
      </c>
      <c r="E18" s="104">
        <v>162</v>
      </c>
      <c r="F18" s="104">
        <f t="shared" si="1"/>
        <v>162</v>
      </c>
      <c r="G18" s="105"/>
      <c r="H18" s="48"/>
      <c r="I18" s="96"/>
      <c r="J18" s="97"/>
      <c r="K18" s="96"/>
    </row>
    <row r="19" spans="1:11" s="43" customFormat="1" ht="14.25" customHeight="1">
      <c r="A19" s="22">
        <v>11</v>
      </c>
      <c r="B19" s="101" t="s">
        <v>288</v>
      </c>
      <c r="C19" s="102" t="s">
        <v>80</v>
      </c>
      <c r="D19" s="103">
        <v>1</v>
      </c>
      <c r="E19" s="104">
        <v>162</v>
      </c>
      <c r="F19" s="104">
        <f t="shared" si="1"/>
        <v>162</v>
      </c>
      <c r="G19" s="105"/>
      <c r="H19" s="48"/>
      <c r="I19" s="96"/>
      <c r="J19" s="97"/>
      <c r="K19" s="96"/>
    </row>
    <row r="20" spans="1:11" s="43" customFormat="1" ht="14.25" customHeight="1">
      <c r="A20" s="22">
        <v>12</v>
      </c>
      <c r="B20" s="101" t="s">
        <v>289</v>
      </c>
      <c r="C20" s="102" t="s">
        <v>290</v>
      </c>
      <c r="D20" s="103">
        <v>2</v>
      </c>
      <c r="E20" s="104">
        <v>24</v>
      </c>
      <c r="F20" s="104">
        <f t="shared" si="1"/>
        <v>48</v>
      </c>
      <c r="G20" s="105"/>
      <c r="H20" s="48"/>
      <c r="I20" s="96"/>
      <c r="J20" s="97"/>
      <c r="K20" s="96"/>
    </row>
    <row r="21" spans="1:11" s="43" customFormat="1" ht="14.25" customHeight="1">
      <c r="A21" s="22">
        <v>13</v>
      </c>
      <c r="B21" s="101" t="s">
        <v>291</v>
      </c>
      <c r="C21" s="102" t="s">
        <v>290</v>
      </c>
      <c r="D21" s="103">
        <v>2</v>
      </c>
      <c r="E21" s="104">
        <v>24</v>
      </c>
      <c r="F21" s="104">
        <f t="shared" si="1"/>
        <v>48</v>
      </c>
      <c r="G21" s="105"/>
      <c r="H21" s="48"/>
      <c r="I21" s="96"/>
      <c r="J21" s="97"/>
      <c r="K21" s="96"/>
    </row>
    <row r="22" spans="1:11" s="43" customFormat="1" ht="14.25" customHeight="1">
      <c r="A22" s="22">
        <v>14</v>
      </c>
      <c r="B22" s="101" t="s">
        <v>292</v>
      </c>
      <c r="C22" s="102" t="s">
        <v>80</v>
      </c>
      <c r="D22" s="103">
        <v>1</v>
      </c>
      <c r="E22" s="104">
        <v>35</v>
      </c>
      <c r="F22" s="104">
        <f t="shared" si="1"/>
        <v>35</v>
      </c>
      <c r="G22" s="105"/>
      <c r="H22" s="48"/>
      <c r="I22" s="96"/>
      <c r="J22" s="97"/>
      <c r="K22" s="96"/>
    </row>
    <row r="23" spans="1:11" s="43" customFormat="1" ht="14.25" customHeight="1">
      <c r="A23" s="22">
        <v>15</v>
      </c>
      <c r="B23" s="101" t="s">
        <v>293</v>
      </c>
      <c r="C23" s="102" t="s">
        <v>80</v>
      </c>
      <c r="D23" s="103">
        <v>3</v>
      </c>
      <c r="E23" s="104">
        <v>17</v>
      </c>
      <c r="F23" s="104">
        <f t="shared" si="1"/>
        <v>51</v>
      </c>
      <c r="G23" s="105"/>
      <c r="H23" s="48"/>
      <c r="I23" s="96"/>
      <c r="J23" s="97"/>
      <c r="K23" s="96"/>
    </row>
    <row r="24" spans="1:11" s="43" customFormat="1" ht="53.4" customHeight="1">
      <c r="A24" s="22">
        <v>16</v>
      </c>
      <c r="B24" s="101" t="s">
        <v>268</v>
      </c>
      <c r="C24" s="102" t="s">
        <v>220</v>
      </c>
      <c r="D24" s="103">
        <v>1</v>
      </c>
      <c r="E24" s="104">
        <v>1200</v>
      </c>
      <c r="F24" s="104">
        <f t="shared" si="1"/>
        <v>1200</v>
      </c>
      <c r="G24" s="105"/>
      <c r="H24" s="48"/>
      <c r="I24" s="96"/>
      <c r="J24" s="97"/>
      <c r="K24" s="96"/>
    </row>
    <row r="25" spans="1:11" s="43" customFormat="1" ht="27.6" customHeight="1">
      <c r="A25" s="22">
        <v>17</v>
      </c>
      <c r="B25" s="101" t="s">
        <v>221</v>
      </c>
      <c r="C25" s="102" t="s">
        <v>80</v>
      </c>
      <c r="D25" s="103">
        <v>20</v>
      </c>
      <c r="E25" s="104">
        <v>17</v>
      </c>
      <c r="F25" s="104">
        <f t="shared" si="1"/>
        <v>340</v>
      </c>
      <c r="G25" s="105"/>
      <c r="H25" s="48"/>
      <c r="I25" s="96"/>
      <c r="J25" s="97"/>
      <c r="K25" s="96"/>
    </row>
    <row r="26" spans="1:11" s="43" customFormat="1" ht="27.6" customHeight="1">
      <c r="A26" s="22">
        <v>18</v>
      </c>
      <c r="B26" s="101" t="s">
        <v>300</v>
      </c>
      <c r="C26" s="102" t="s">
        <v>167</v>
      </c>
      <c r="D26" s="103">
        <v>15.7</v>
      </c>
      <c r="E26" s="104">
        <v>23</v>
      </c>
      <c r="F26" s="104">
        <f t="shared" si="1"/>
        <v>361.09999999999997</v>
      </c>
      <c r="G26" s="105"/>
      <c r="H26" s="48"/>
      <c r="I26" s="96"/>
      <c r="J26" s="97"/>
      <c r="K26" s="96"/>
    </row>
    <row r="27" spans="1:11" s="43" customFormat="1" ht="27.6">
      <c r="A27" s="22">
        <v>19</v>
      </c>
      <c r="B27" s="30" t="s">
        <v>233</v>
      </c>
      <c r="C27" s="31"/>
      <c r="D27" s="32"/>
      <c r="E27" s="32"/>
      <c r="F27" s="32">
        <f>SUM(F9:F26)</f>
        <v>10941.500000000002</v>
      </c>
      <c r="G27" s="30" t="s">
        <v>234</v>
      </c>
      <c r="H27" s="34"/>
      <c r="I27" s="35"/>
      <c r="J27" s="106"/>
      <c r="K27" s="107">
        <f>SUM(K9:K26)</f>
        <v>0</v>
      </c>
    </row>
    <row r="28" spans="1:11" s="43" customFormat="1" ht="27.6">
      <c r="A28" s="22">
        <v>20</v>
      </c>
      <c r="B28" s="108" t="s">
        <v>330</v>
      </c>
      <c r="C28" s="22"/>
      <c r="D28" s="23"/>
      <c r="E28" s="44"/>
      <c r="F28" s="23"/>
      <c r="G28" s="22"/>
      <c r="H28" s="22"/>
      <c r="I28" s="24"/>
      <c r="J28" s="24"/>
      <c r="K28" s="26"/>
    </row>
    <row r="29" spans="1:11" s="43" customFormat="1" ht="27.6">
      <c r="A29" s="22">
        <v>21</v>
      </c>
      <c r="B29" s="109" t="s">
        <v>231</v>
      </c>
      <c r="C29" s="110" t="s">
        <v>80</v>
      </c>
      <c r="D29" s="111">
        <v>1</v>
      </c>
      <c r="E29" s="112">
        <v>425</v>
      </c>
      <c r="F29" s="95">
        <f>E29*D29</f>
        <v>425</v>
      </c>
      <c r="G29" s="113"/>
      <c r="H29" s="110"/>
      <c r="I29" s="114"/>
      <c r="J29" s="114"/>
      <c r="K29" s="112"/>
    </row>
    <row r="30" spans="1:11" s="43" customFormat="1">
      <c r="A30" s="22">
        <v>22</v>
      </c>
      <c r="B30" s="109" t="s">
        <v>294</v>
      </c>
      <c r="C30" s="110" t="s">
        <v>80</v>
      </c>
      <c r="D30" s="115">
        <v>3</v>
      </c>
      <c r="E30" s="95">
        <v>127.5</v>
      </c>
      <c r="F30" s="95">
        <f t="shared" ref="F30:F39" si="2">E30*D30</f>
        <v>382.5</v>
      </c>
      <c r="G30" s="116"/>
      <c r="H30" s="112"/>
      <c r="I30" s="112"/>
      <c r="J30" s="112"/>
      <c r="K30" s="112"/>
    </row>
    <row r="31" spans="1:11" s="43" customFormat="1">
      <c r="A31" s="22">
        <v>23</v>
      </c>
      <c r="B31" s="109" t="s">
        <v>295</v>
      </c>
      <c r="C31" s="117" t="s">
        <v>80</v>
      </c>
      <c r="D31" s="111">
        <v>3</v>
      </c>
      <c r="E31" s="112">
        <v>127.5</v>
      </c>
      <c r="F31" s="95">
        <f t="shared" si="2"/>
        <v>382.5</v>
      </c>
      <c r="G31" s="118"/>
      <c r="H31" s="110"/>
      <c r="I31" s="119"/>
      <c r="J31" s="112"/>
      <c r="K31" s="112"/>
    </row>
    <row r="32" spans="1:11" s="43" customFormat="1">
      <c r="A32" s="22">
        <v>24</v>
      </c>
      <c r="B32" s="109" t="s">
        <v>296</v>
      </c>
      <c r="C32" s="110" t="s">
        <v>80</v>
      </c>
      <c r="D32" s="115">
        <v>6</v>
      </c>
      <c r="E32" s="95">
        <v>127.5</v>
      </c>
      <c r="F32" s="95">
        <f t="shared" ref="F32:F33" si="3">E32*D32</f>
        <v>765</v>
      </c>
      <c r="G32" s="118"/>
      <c r="H32" s="110"/>
      <c r="I32" s="119"/>
      <c r="J32" s="112"/>
      <c r="K32" s="112"/>
    </row>
    <row r="33" spans="1:11" s="43" customFormat="1" ht="27.6">
      <c r="A33" s="22">
        <v>25</v>
      </c>
      <c r="B33" s="109" t="s">
        <v>297</v>
      </c>
      <c r="C33" s="110" t="s">
        <v>80</v>
      </c>
      <c r="D33" s="115">
        <v>1</v>
      </c>
      <c r="E33" s="95">
        <v>127.5</v>
      </c>
      <c r="F33" s="95">
        <f t="shared" si="3"/>
        <v>127.5</v>
      </c>
      <c r="G33" s="118"/>
      <c r="H33" s="110"/>
      <c r="I33" s="119"/>
      <c r="J33" s="112"/>
      <c r="K33" s="112"/>
    </row>
    <row r="34" spans="1:11" s="43" customFormat="1">
      <c r="A34" s="22">
        <v>26</v>
      </c>
      <c r="B34" s="120" t="s">
        <v>222</v>
      </c>
      <c r="C34" s="117" t="s">
        <v>80</v>
      </c>
      <c r="D34" s="111">
        <v>13</v>
      </c>
      <c r="E34" s="112">
        <v>127.5</v>
      </c>
      <c r="F34" s="95">
        <f t="shared" si="2"/>
        <v>1657.5</v>
      </c>
      <c r="G34" s="121" t="s">
        <v>124</v>
      </c>
      <c r="H34" s="111" t="s">
        <v>80</v>
      </c>
      <c r="I34" s="111">
        <f>D34*3</f>
        <v>39</v>
      </c>
      <c r="J34" s="122">
        <v>10.119999999999999</v>
      </c>
      <c r="K34" s="26">
        <f t="shared" ref="K34" si="4">J34*I34</f>
        <v>394.67999999999995</v>
      </c>
    </row>
    <row r="35" spans="1:11" s="43" customFormat="1">
      <c r="A35" s="22">
        <v>27</v>
      </c>
      <c r="B35" s="120" t="s">
        <v>223</v>
      </c>
      <c r="C35" s="117" t="s">
        <v>80</v>
      </c>
      <c r="D35" s="111">
        <v>2</v>
      </c>
      <c r="E35" s="112">
        <v>127.5</v>
      </c>
      <c r="F35" s="95">
        <f t="shared" si="2"/>
        <v>255</v>
      </c>
      <c r="G35" s="121" t="s">
        <v>124</v>
      </c>
      <c r="H35" s="111" t="s">
        <v>80</v>
      </c>
      <c r="I35" s="111">
        <f>D35*2</f>
        <v>4</v>
      </c>
      <c r="J35" s="122">
        <v>10.119999999999999</v>
      </c>
      <c r="K35" s="26">
        <f t="shared" ref="K35:K36" si="5">J35*I35</f>
        <v>40.479999999999997</v>
      </c>
    </row>
    <row r="36" spans="1:11" s="43" customFormat="1">
      <c r="A36" s="22">
        <v>28</v>
      </c>
      <c r="B36" s="120" t="s">
        <v>224</v>
      </c>
      <c r="C36" s="117" t="s">
        <v>80</v>
      </c>
      <c r="D36" s="111">
        <v>3</v>
      </c>
      <c r="E36" s="112">
        <v>127.5</v>
      </c>
      <c r="F36" s="95">
        <f t="shared" si="2"/>
        <v>382.5</v>
      </c>
      <c r="G36" s="121" t="s">
        <v>124</v>
      </c>
      <c r="H36" s="111" t="s">
        <v>80</v>
      </c>
      <c r="I36" s="111">
        <f>D36*2</f>
        <v>6</v>
      </c>
      <c r="J36" s="122">
        <v>10.119999999999999</v>
      </c>
      <c r="K36" s="26">
        <f t="shared" si="5"/>
        <v>60.72</v>
      </c>
    </row>
    <row r="37" spans="1:11" s="43" customFormat="1">
      <c r="A37" s="22">
        <v>29</v>
      </c>
      <c r="B37" s="109" t="s">
        <v>225</v>
      </c>
      <c r="C37" s="117" t="s">
        <v>80</v>
      </c>
      <c r="D37" s="111">
        <v>1</v>
      </c>
      <c r="E37" s="112">
        <v>50</v>
      </c>
      <c r="F37" s="95">
        <f t="shared" si="2"/>
        <v>50</v>
      </c>
      <c r="G37" s="121" t="s">
        <v>124</v>
      </c>
      <c r="H37" s="111" t="s">
        <v>80</v>
      </c>
      <c r="I37" s="111">
        <f>D37*2</f>
        <v>2</v>
      </c>
      <c r="J37" s="122">
        <v>10.119999999999999</v>
      </c>
      <c r="K37" s="26">
        <f t="shared" ref="K37" si="6">J37*I37</f>
        <v>20.239999999999998</v>
      </c>
    </row>
    <row r="38" spans="1:11" s="43" customFormat="1">
      <c r="A38" s="22">
        <v>30</v>
      </c>
      <c r="B38" s="109" t="s">
        <v>298</v>
      </c>
      <c r="C38" s="117" t="s">
        <v>80</v>
      </c>
      <c r="D38" s="115">
        <v>2</v>
      </c>
      <c r="E38" s="104">
        <v>127.5</v>
      </c>
      <c r="F38" s="104">
        <f t="shared" si="2"/>
        <v>255</v>
      </c>
      <c r="G38" s="121"/>
      <c r="H38" s="111"/>
      <c r="I38" s="111"/>
      <c r="J38" s="122"/>
      <c r="K38" s="26"/>
    </row>
    <row r="39" spans="1:11" s="43" customFormat="1" ht="27.6">
      <c r="A39" s="22">
        <v>31</v>
      </c>
      <c r="B39" s="109" t="s">
        <v>226</v>
      </c>
      <c r="C39" s="117" t="s">
        <v>80</v>
      </c>
      <c r="D39" s="111">
        <v>4</v>
      </c>
      <c r="E39" s="111">
        <v>127.5</v>
      </c>
      <c r="F39" s="104">
        <f t="shared" si="2"/>
        <v>510</v>
      </c>
      <c r="G39" s="22"/>
      <c r="H39" s="22"/>
      <c r="I39" s="24"/>
      <c r="J39" s="24"/>
      <c r="K39" s="26"/>
    </row>
    <row r="40" spans="1:11" s="43" customFormat="1">
      <c r="A40" s="22">
        <v>32</v>
      </c>
      <c r="B40" s="109" t="s">
        <v>259</v>
      </c>
      <c r="C40" s="123" t="s">
        <v>80</v>
      </c>
      <c r="D40" s="124">
        <v>7</v>
      </c>
      <c r="E40" s="103">
        <v>50</v>
      </c>
      <c r="F40" s="103">
        <f t="shared" ref="F40" si="7">D40*E40</f>
        <v>350</v>
      </c>
      <c r="G40" s="116" t="s">
        <v>258</v>
      </c>
      <c r="H40" s="112" t="s">
        <v>80</v>
      </c>
      <c r="I40" s="112">
        <f>D40</f>
        <v>7</v>
      </c>
      <c r="J40" s="125">
        <v>10</v>
      </c>
      <c r="K40" s="122">
        <f t="shared" ref="K40" si="8">I40*J40</f>
        <v>70</v>
      </c>
    </row>
    <row r="41" spans="1:11" s="43" customFormat="1">
      <c r="A41" s="22">
        <v>33</v>
      </c>
      <c r="B41" s="109" t="s">
        <v>227</v>
      </c>
      <c r="C41" s="117" t="s">
        <v>80</v>
      </c>
      <c r="D41" s="111">
        <v>1</v>
      </c>
      <c r="E41" s="112"/>
      <c r="F41" s="95"/>
      <c r="G41" s="22"/>
      <c r="H41" s="22"/>
      <c r="I41" s="24"/>
      <c r="J41" s="24"/>
      <c r="K41" s="26"/>
    </row>
    <row r="42" spans="1:11" s="43" customFormat="1">
      <c r="A42" s="22">
        <v>34</v>
      </c>
      <c r="B42" s="126" t="s">
        <v>228</v>
      </c>
      <c r="C42" s="112" t="s">
        <v>80</v>
      </c>
      <c r="D42" s="111">
        <v>1</v>
      </c>
      <c r="E42" s="112">
        <v>50</v>
      </c>
      <c r="F42" s="95">
        <f t="shared" ref="F42:F53" si="9">E42*D42</f>
        <v>50</v>
      </c>
      <c r="G42" s="22"/>
      <c r="H42" s="22"/>
      <c r="I42" s="24"/>
      <c r="J42" s="24"/>
      <c r="K42" s="26"/>
    </row>
    <row r="43" spans="1:11" s="43" customFormat="1" ht="27.6">
      <c r="A43" s="22">
        <v>35</v>
      </c>
      <c r="B43" s="109" t="s">
        <v>299</v>
      </c>
      <c r="C43" s="117" t="s">
        <v>80</v>
      </c>
      <c r="D43" s="111">
        <v>1</v>
      </c>
      <c r="E43" s="112">
        <v>169</v>
      </c>
      <c r="F43" s="95">
        <f t="shared" si="9"/>
        <v>169</v>
      </c>
      <c r="G43" s="127" t="s">
        <v>160</v>
      </c>
      <c r="H43" s="29" t="s">
        <v>80</v>
      </c>
      <c r="I43" s="115">
        <f>D43</f>
        <v>1</v>
      </c>
      <c r="J43" s="128" t="s">
        <v>108</v>
      </c>
      <c r="K43" s="26"/>
    </row>
    <row r="44" spans="1:11" s="43" customFormat="1">
      <c r="A44" s="22">
        <v>36</v>
      </c>
      <c r="B44" s="109"/>
      <c r="C44" s="117"/>
      <c r="D44" s="111"/>
      <c r="E44" s="112"/>
      <c r="F44" s="95"/>
      <c r="G44" s="127" t="s">
        <v>161</v>
      </c>
      <c r="H44" s="29" t="s">
        <v>80</v>
      </c>
      <c r="I44" s="115">
        <f>4*D43</f>
        <v>4</v>
      </c>
      <c r="J44" s="122">
        <v>25</v>
      </c>
      <c r="K44" s="26">
        <f t="shared" ref="K44" si="10">J44*I44</f>
        <v>100</v>
      </c>
    </row>
    <row r="45" spans="1:11" s="43" customFormat="1">
      <c r="A45" s="22">
        <v>37</v>
      </c>
      <c r="B45" s="109" t="s">
        <v>229</v>
      </c>
      <c r="C45" s="117" t="s">
        <v>80</v>
      </c>
      <c r="D45" s="111">
        <v>1</v>
      </c>
      <c r="E45" s="112">
        <v>144</v>
      </c>
      <c r="F45" s="95">
        <f t="shared" si="9"/>
        <v>144</v>
      </c>
      <c r="G45" s="129" t="s">
        <v>165</v>
      </c>
      <c r="H45" s="29" t="s">
        <v>80</v>
      </c>
      <c r="I45" s="115">
        <v>8</v>
      </c>
      <c r="J45" s="115">
        <v>0.28999999999999998</v>
      </c>
      <c r="K45" s="26">
        <f t="shared" ref="K45" si="11">J45*I45</f>
        <v>2.3199999999999998</v>
      </c>
    </row>
    <row r="46" spans="1:11" s="43" customFormat="1">
      <c r="A46" s="22">
        <v>38</v>
      </c>
      <c r="B46" s="109" t="s">
        <v>230</v>
      </c>
      <c r="C46" s="117" t="s">
        <v>80</v>
      </c>
      <c r="D46" s="111">
        <v>1</v>
      </c>
      <c r="E46" s="112">
        <v>278</v>
      </c>
      <c r="F46" s="95">
        <f t="shared" si="9"/>
        <v>278</v>
      </c>
      <c r="G46" s="22"/>
      <c r="H46" s="22"/>
      <c r="I46" s="24"/>
      <c r="J46" s="24"/>
      <c r="K46" s="26"/>
    </row>
    <row r="47" spans="1:11" s="43" customFormat="1" ht="27.6">
      <c r="A47" s="22">
        <v>39</v>
      </c>
      <c r="B47" s="130" t="s">
        <v>178</v>
      </c>
      <c r="C47" s="131" t="s">
        <v>80</v>
      </c>
      <c r="D47" s="111">
        <v>1</v>
      </c>
      <c r="E47" s="104">
        <v>238</v>
      </c>
      <c r="F47" s="104">
        <f t="shared" ref="F47:F48" si="12">D47*E47</f>
        <v>238</v>
      </c>
      <c r="G47" s="127" t="s">
        <v>125</v>
      </c>
      <c r="H47" s="29" t="s">
        <v>80</v>
      </c>
      <c r="I47" s="128">
        <f>D47</f>
        <v>1</v>
      </c>
      <c r="J47" s="128" t="s">
        <v>108</v>
      </c>
      <c r="K47" s="26"/>
    </row>
    <row r="48" spans="1:11" s="43" customFormat="1" ht="12" customHeight="1">
      <c r="A48" s="22">
        <v>40</v>
      </c>
      <c r="B48" s="132" t="s">
        <v>107</v>
      </c>
      <c r="C48" s="133" t="s">
        <v>80</v>
      </c>
      <c r="D48" s="104">
        <v>3</v>
      </c>
      <c r="E48" s="104">
        <v>55</v>
      </c>
      <c r="F48" s="104">
        <f t="shared" si="12"/>
        <v>165</v>
      </c>
      <c r="G48" s="127" t="s">
        <v>109</v>
      </c>
      <c r="H48" s="29" t="s">
        <v>80</v>
      </c>
      <c r="I48" s="128">
        <f>D48</f>
        <v>3</v>
      </c>
      <c r="J48" s="128" t="s">
        <v>108</v>
      </c>
      <c r="K48" s="26"/>
    </row>
    <row r="49" spans="1:12" s="43" customFormat="1">
      <c r="A49" s="22">
        <v>41</v>
      </c>
      <c r="B49" s="134"/>
      <c r="C49" s="135"/>
      <c r="D49" s="115"/>
      <c r="E49" s="104"/>
      <c r="F49" s="104"/>
      <c r="G49" s="121" t="s">
        <v>124</v>
      </c>
      <c r="H49" s="111" t="s">
        <v>80</v>
      </c>
      <c r="I49" s="111">
        <f>D48*2</f>
        <v>6</v>
      </c>
      <c r="J49" s="122">
        <v>10.119999999999999</v>
      </c>
      <c r="K49" s="26">
        <f t="shared" ref="K49" si="13">J49*I49</f>
        <v>60.72</v>
      </c>
    </row>
    <row r="50" spans="1:12" s="43" customFormat="1">
      <c r="A50" s="22">
        <v>42</v>
      </c>
      <c r="B50" s="134"/>
      <c r="C50" s="135"/>
      <c r="D50" s="115"/>
      <c r="E50" s="104"/>
      <c r="F50" s="104"/>
      <c r="G50" s="121"/>
      <c r="H50" s="111"/>
      <c r="I50" s="111"/>
      <c r="J50" s="122"/>
      <c r="K50" s="26"/>
    </row>
    <row r="51" spans="1:12" s="43" customFormat="1" ht="27.6">
      <c r="A51" s="22">
        <v>43</v>
      </c>
      <c r="B51" s="30" t="s">
        <v>235</v>
      </c>
      <c r="C51" s="31"/>
      <c r="D51" s="32"/>
      <c r="E51" s="136"/>
      <c r="F51" s="32">
        <f>SUM(F29:F49)</f>
        <v>6586.5</v>
      </c>
      <c r="G51" s="30" t="s">
        <v>236</v>
      </c>
      <c r="H51" s="34"/>
      <c r="I51" s="35"/>
      <c r="J51" s="106"/>
      <c r="K51" s="107">
        <f>SUM(K29:K49)</f>
        <v>749.16000000000008</v>
      </c>
    </row>
    <row r="52" spans="1:12" s="43" customFormat="1">
      <c r="A52" s="22">
        <v>44</v>
      </c>
      <c r="B52" s="108" t="s">
        <v>198</v>
      </c>
      <c r="C52" s="22"/>
      <c r="D52" s="23"/>
      <c r="E52" s="44"/>
      <c r="F52" s="95"/>
      <c r="G52" s="22"/>
      <c r="H52" s="22"/>
      <c r="I52" s="24"/>
      <c r="J52" s="24"/>
      <c r="K52" s="26"/>
    </row>
    <row r="53" spans="1:12" s="138" customFormat="1">
      <c r="A53" s="22">
        <v>45</v>
      </c>
      <c r="B53" s="22" t="s">
        <v>126</v>
      </c>
      <c r="C53" s="22" t="s">
        <v>88</v>
      </c>
      <c r="D53" s="137">
        <v>2</v>
      </c>
      <c r="E53" s="137">
        <v>42</v>
      </c>
      <c r="F53" s="95">
        <f t="shared" si="9"/>
        <v>84</v>
      </c>
      <c r="G53" s="22" t="s">
        <v>214</v>
      </c>
      <c r="H53" s="22" t="s">
        <v>81</v>
      </c>
      <c r="I53" s="22">
        <f>D53*0.5</f>
        <v>1</v>
      </c>
      <c r="J53" s="22">
        <v>7.36</v>
      </c>
      <c r="K53" s="26">
        <f t="shared" ref="K53" si="14">J53*I53</f>
        <v>7.36</v>
      </c>
    </row>
    <row r="54" spans="1:12" s="43" customFormat="1" ht="27.6">
      <c r="A54" s="22">
        <v>46</v>
      </c>
      <c r="B54" s="139" t="s">
        <v>269</v>
      </c>
      <c r="C54" s="133" t="s">
        <v>86</v>
      </c>
      <c r="D54" s="104">
        <v>57.13</v>
      </c>
      <c r="E54" s="104">
        <v>210</v>
      </c>
      <c r="F54" s="104">
        <f>D54*E54</f>
        <v>11997.300000000001</v>
      </c>
      <c r="G54" s="140" t="s">
        <v>148</v>
      </c>
      <c r="H54" s="140" t="s">
        <v>82</v>
      </c>
      <c r="I54" s="111">
        <f>D54*0.1</f>
        <v>5.713000000000001</v>
      </c>
      <c r="J54" s="111">
        <v>38.58</v>
      </c>
      <c r="K54" s="26">
        <f t="shared" ref="K54:K86" si="15">J54*I54</f>
        <v>220.40754000000004</v>
      </c>
    </row>
    <row r="55" spans="1:12" s="43" customFormat="1">
      <c r="A55" s="22">
        <v>47</v>
      </c>
      <c r="B55" s="139"/>
      <c r="C55" s="25"/>
      <c r="D55" s="104"/>
      <c r="E55" s="104"/>
      <c r="F55" s="104"/>
      <c r="G55" s="140" t="s">
        <v>200</v>
      </c>
      <c r="H55" s="140" t="s">
        <v>87</v>
      </c>
      <c r="I55" s="111">
        <f>D54*1.05</f>
        <v>59.986500000000007</v>
      </c>
      <c r="J55" s="111">
        <v>457.5</v>
      </c>
      <c r="K55" s="26">
        <f t="shared" si="15"/>
        <v>27443.823750000003</v>
      </c>
    </row>
    <row r="56" spans="1:12" s="43" customFormat="1">
      <c r="A56" s="22">
        <v>48</v>
      </c>
      <c r="B56" s="139"/>
      <c r="C56" s="25"/>
      <c r="D56" s="104"/>
      <c r="E56" s="104"/>
      <c r="F56" s="104"/>
      <c r="G56" s="140" t="s">
        <v>214</v>
      </c>
      <c r="H56" s="140" t="s">
        <v>81</v>
      </c>
      <c r="I56" s="111">
        <f>D54*6</f>
        <v>342.78000000000003</v>
      </c>
      <c r="J56" s="111">
        <v>7.36</v>
      </c>
      <c r="K56" s="26">
        <f t="shared" si="15"/>
        <v>2522.8608000000004</v>
      </c>
      <c r="L56" s="141"/>
    </row>
    <row r="57" spans="1:12" s="43" customFormat="1">
      <c r="A57" s="22">
        <v>49</v>
      </c>
      <c r="B57" s="139"/>
      <c r="C57" s="25"/>
      <c r="D57" s="104"/>
      <c r="E57" s="104"/>
      <c r="F57" s="104"/>
      <c r="G57" s="140" t="s">
        <v>168</v>
      </c>
      <c r="H57" s="140" t="s">
        <v>81</v>
      </c>
      <c r="I57" s="111">
        <f>D54*0.3</f>
        <v>17.138999999999999</v>
      </c>
      <c r="J57" s="111">
        <v>97.5</v>
      </c>
      <c r="K57" s="26">
        <f t="shared" si="15"/>
        <v>1671.0525</v>
      </c>
    </row>
    <row r="58" spans="1:12" s="43" customFormat="1" ht="14.4">
      <c r="A58" s="22">
        <v>50</v>
      </c>
      <c r="B58" s="245" t="s">
        <v>333</v>
      </c>
      <c r="C58" s="246" t="s">
        <v>88</v>
      </c>
      <c r="D58" s="247">
        <v>110</v>
      </c>
      <c r="E58" s="241">
        <v>68</v>
      </c>
      <c r="F58" s="241">
        <f t="shared" ref="F58:F62" si="16">D58*E58</f>
        <v>7480</v>
      </c>
      <c r="G58" s="248" t="s">
        <v>334</v>
      </c>
      <c r="H58" s="249" t="s">
        <v>80</v>
      </c>
      <c r="I58" s="250">
        <v>18</v>
      </c>
      <c r="J58" s="240">
        <v>120.95</v>
      </c>
      <c r="K58" s="243">
        <f t="shared" ref="K58:K62" si="17">J58*I58</f>
        <v>2177.1</v>
      </c>
    </row>
    <row r="59" spans="1:12" s="43" customFormat="1" ht="14.4">
      <c r="A59" s="22">
        <v>51</v>
      </c>
      <c r="B59" s="245"/>
      <c r="C59" s="251"/>
      <c r="D59" s="247"/>
      <c r="E59" s="241"/>
      <c r="F59" s="241"/>
      <c r="G59" s="248" t="s">
        <v>335</v>
      </c>
      <c r="H59" s="249" t="s">
        <v>80</v>
      </c>
      <c r="I59" s="250">
        <v>40</v>
      </c>
      <c r="J59" s="240">
        <v>39.770000000000003</v>
      </c>
      <c r="K59" s="243">
        <f t="shared" si="17"/>
        <v>1590.8000000000002</v>
      </c>
    </row>
    <row r="60" spans="1:12" s="43" customFormat="1" ht="14.4">
      <c r="A60" s="22">
        <v>52</v>
      </c>
      <c r="B60" s="245"/>
      <c r="C60" s="251"/>
      <c r="D60" s="247"/>
      <c r="E60" s="241"/>
      <c r="F60" s="241"/>
      <c r="G60" s="248" t="s">
        <v>336</v>
      </c>
      <c r="H60" s="249" t="s">
        <v>80</v>
      </c>
      <c r="I60" s="250">
        <v>50</v>
      </c>
      <c r="J60" s="240">
        <v>21.92</v>
      </c>
      <c r="K60" s="243">
        <f t="shared" si="17"/>
        <v>1096</v>
      </c>
    </row>
    <row r="61" spans="1:12" s="43" customFormat="1" ht="14.4">
      <c r="A61" s="22">
        <v>53</v>
      </c>
      <c r="B61" s="245"/>
      <c r="C61" s="251"/>
      <c r="D61" s="247"/>
      <c r="E61" s="241"/>
      <c r="F61" s="241"/>
      <c r="G61" s="248" t="s">
        <v>337</v>
      </c>
      <c r="H61" s="249" t="s">
        <v>80</v>
      </c>
      <c r="I61" s="250">
        <v>56</v>
      </c>
      <c r="J61" s="240">
        <v>12</v>
      </c>
      <c r="K61" s="243">
        <f t="shared" si="17"/>
        <v>672</v>
      </c>
    </row>
    <row r="62" spans="1:12" s="43" customFormat="1" ht="14.4">
      <c r="A62" s="22">
        <v>54</v>
      </c>
      <c r="B62" s="245"/>
      <c r="C62" s="251"/>
      <c r="D62" s="247"/>
      <c r="E62" s="241"/>
      <c r="F62" s="241"/>
      <c r="G62" s="248" t="s">
        <v>338</v>
      </c>
      <c r="H62" s="249" t="s">
        <v>80</v>
      </c>
      <c r="I62" s="250">
        <v>56</v>
      </c>
      <c r="J62" s="240">
        <v>10.83</v>
      </c>
      <c r="K62" s="243">
        <f t="shared" si="17"/>
        <v>606.48</v>
      </c>
    </row>
    <row r="63" spans="1:12" s="45" customFormat="1" ht="15.75" customHeight="1">
      <c r="A63" s="22">
        <v>55</v>
      </c>
      <c r="B63" s="101" t="s">
        <v>241</v>
      </c>
      <c r="C63" s="102" t="s">
        <v>86</v>
      </c>
      <c r="D63" s="142">
        <v>21</v>
      </c>
      <c r="E63" s="104">
        <v>119</v>
      </c>
      <c r="F63" s="104">
        <f t="shared" ref="F63" si="18">D63*E63</f>
        <v>2499</v>
      </c>
      <c r="G63" s="140" t="s">
        <v>242</v>
      </c>
      <c r="H63" s="127" t="s">
        <v>86</v>
      </c>
      <c r="I63" s="143">
        <v>21.6</v>
      </c>
      <c r="J63" s="104">
        <v>113.45</v>
      </c>
      <c r="K63" s="96">
        <f t="shared" ref="K63:K65" si="19">J63*I63</f>
        <v>2450.5200000000004</v>
      </c>
    </row>
    <row r="64" spans="1:12" s="45" customFormat="1" ht="15.75" customHeight="1">
      <c r="A64" s="22">
        <v>56</v>
      </c>
      <c r="B64" s="101"/>
      <c r="C64" s="102"/>
      <c r="D64" s="142"/>
      <c r="E64" s="104"/>
      <c r="F64" s="104"/>
      <c r="G64" s="140" t="s">
        <v>244</v>
      </c>
      <c r="H64" s="127" t="s">
        <v>80</v>
      </c>
      <c r="I64" s="143">
        <v>6</v>
      </c>
      <c r="J64" s="104">
        <v>144.16999999999999</v>
      </c>
      <c r="K64" s="96">
        <f t="shared" si="19"/>
        <v>865.02</v>
      </c>
    </row>
    <row r="65" spans="1:11" s="45" customFormat="1" ht="15.75" customHeight="1">
      <c r="A65" s="22">
        <v>57</v>
      </c>
      <c r="B65" s="101"/>
      <c r="C65" s="102"/>
      <c r="D65" s="142"/>
      <c r="E65" s="104"/>
      <c r="F65" s="104"/>
      <c r="G65" s="140" t="s">
        <v>243</v>
      </c>
      <c r="H65" s="127" t="s">
        <v>80</v>
      </c>
      <c r="I65" s="143">
        <v>14</v>
      </c>
      <c r="J65" s="104">
        <v>93.35</v>
      </c>
      <c r="K65" s="96">
        <f t="shared" si="19"/>
        <v>1306.8999999999999</v>
      </c>
    </row>
    <row r="66" spans="1:11" s="45" customFormat="1" ht="15.75" customHeight="1">
      <c r="A66" s="22">
        <v>58</v>
      </c>
      <c r="B66" s="101"/>
      <c r="C66" s="102"/>
      <c r="D66" s="142"/>
      <c r="E66" s="104"/>
      <c r="F66" s="104"/>
      <c r="G66" s="48" t="s">
        <v>196</v>
      </c>
      <c r="H66" s="48" t="s">
        <v>80</v>
      </c>
      <c r="I66" s="96">
        <v>0.25</v>
      </c>
      <c r="J66" s="97">
        <v>220</v>
      </c>
      <c r="K66" s="96">
        <f t="shared" ref="K66:K76" si="20">J66*I66</f>
        <v>55</v>
      </c>
    </row>
    <row r="67" spans="1:11" s="45" customFormat="1" ht="15.75" customHeight="1">
      <c r="A67" s="22">
        <v>59</v>
      </c>
      <c r="B67" s="101"/>
      <c r="C67" s="102"/>
      <c r="D67" s="142"/>
      <c r="E67" s="104"/>
      <c r="F67" s="104"/>
      <c r="G67" s="105" t="s">
        <v>170</v>
      </c>
      <c r="H67" s="48" t="s">
        <v>81</v>
      </c>
      <c r="I67" s="96">
        <f>D63*0.7</f>
        <v>14.7</v>
      </c>
      <c r="J67" s="97">
        <v>15.13</v>
      </c>
      <c r="K67" s="96">
        <f t="shared" si="20"/>
        <v>222.411</v>
      </c>
    </row>
    <row r="68" spans="1:11" s="45" customFormat="1" ht="15.75" customHeight="1">
      <c r="A68" s="22">
        <v>60</v>
      </c>
      <c r="B68" s="101"/>
      <c r="C68" s="102"/>
      <c r="D68" s="142"/>
      <c r="E68" s="104"/>
      <c r="F68" s="104"/>
      <c r="G68" s="48" t="s">
        <v>169</v>
      </c>
      <c r="H68" s="48" t="s">
        <v>80</v>
      </c>
      <c r="I68" s="96">
        <v>20</v>
      </c>
      <c r="J68" s="97">
        <v>0.92</v>
      </c>
      <c r="K68" s="96">
        <f t="shared" si="20"/>
        <v>18.400000000000002</v>
      </c>
    </row>
    <row r="69" spans="1:11" s="43" customFormat="1" ht="27.75" customHeight="1">
      <c r="A69" s="22">
        <v>61</v>
      </c>
      <c r="B69" s="101" t="s">
        <v>185</v>
      </c>
      <c r="C69" s="102" t="s">
        <v>86</v>
      </c>
      <c r="D69" s="103">
        <v>10.5</v>
      </c>
      <c r="E69" s="104">
        <v>175</v>
      </c>
      <c r="F69" s="104">
        <f>D69*E69</f>
        <v>1837.5</v>
      </c>
      <c r="G69" s="48" t="s">
        <v>213</v>
      </c>
      <c r="H69" s="48" t="s">
        <v>167</v>
      </c>
      <c r="I69" s="96">
        <v>21.6</v>
      </c>
      <c r="J69" s="97">
        <v>113.45</v>
      </c>
      <c r="K69" s="96">
        <f t="shared" si="20"/>
        <v>2450.5200000000004</v>
      </c>
    </row>
    <row r="70" spans="1:11" s="43" customFormat="1" ht="15.75" customHeight="1">
      <c r="A70" s="22">
        <v>62</v>
      </c>
      <c r="B70" s="101"/>
      <c r="C70" s="102"/>
      <c r="D70" s="103"/>
      <c r="E70" s="104"/>
      <c r="F70" s="104"/>
      <c r="G70" s="48" t="s">
        <v>193</v>
      </c>
      <c r="H70" s="48" t="s">
        <v>80</v>
      </c>
      <c r="I70" s="96">
        <v>8</v>
      </c>
      <c r="J70" s="97">
        <v>183.33</v>
      </c>
      <c r="K70" s="96">
        <f t="shared" si="20"/>
        <v>1466.64</v>
      </c>
    </row>
    <row r="71" spans="1:11" s="43" customFormat="1" ht="15.75" customHeight="1">
      <c r="A71" s="22">
        <v>63</v>
      </c>
      <c r="B71" s="101"/>
      <c r="C71" s="102"/>
      <c r="D71" s="103"/>
      <c r="E71" s="104"/>
      <c r="F71" s="104"/>
      <c r="G71" s="48" t="s">
        <v>194</v>
      </c>
      <c r="H71" s="48" t="s">
        <v>80</v>
      </c>
      <c r="I71" s="96">
        <v>8</v>
      </c>
      <c r="J71" s="97">
        <v>162.5</v>
      </c>
      <c r="K71" s="96">
        <f t="shared" si="20"/>
        <v>1300</v>
      </c>
    </row>
    <row r="72" spans="1:11" s="43" customFormat="1" ht="15.75" customHeight="1">
      <c r="A72" s="22">
        <v>64</v>
      </c>
      <c r="B72" s="101"/>
      <c r="C72" s="102"/>
      <c r="D72" s="103"/>
      <c r="E72" s="104"/>
      <c r="F72" s="104"/>
      <c r="G72" s="48" t="s">
        <v>196</v>
      </c>
      <c r="H72" s="48" t="s">
        <v>80</v>
      </c>
      <c r="I72" s="96">
        <v>0.1</v>
      </c>
      <c r="J72" s="97">
        <v>220</v>
      </c>
      <c r="K72" s="96">
        <f t="shared" si="20"/>
        <v>22</v>
      </c>
    </row>
    <row r="73" spans="1:11" s="43" customFormat="1" ht="15.75" customHeight="1">
      <c r="A73" s="22">
        <v>65</v>
      </c>
      <c r="B73" s="101"/>
      <c r="C73" s="102"/>
      <c r="D73" s="103"/>
      <c r="E73" s="104"/>
      <c r="F73" s="104"/>
      <c r="G73" s="48" t="s">
        <v>195</v>
      </c>
      <c r="H73" s="48" t="s">
        <v>80</v>
      </c>
      <c r="I73" s="96">
        <v>0.5</v>
      </c>
      <c r="J73" s="97">
        <v>105</v>
      </c>
      <c r="K73" s="96">
        <f t="shared" si="20"/>
        <v>52.5</v>
      </c>
    </row>
    <row r="74" spans="1:11" s="43" customFormat="1" ht="15.75" customHeight="1">
      <c r="A74" s="22">
        <v>66</v>
      </c>
      <c r="B74" s="101"/>
      <c r="C74" s="102"/>
      <c r="D74" s="103"/>
      <c r="E74" s="104"/>
      <c r="F74" s="104"/>
      <c r="G74" s="48" t="s">
        <v>169</v>
      </c>
      <c r="H74" s="48" t="s">
        <v>80</v>
      </c>
      <c r="I74" s="96">
        <v>20</v>
      </c>
      <c r="J74" s="97">
        <v>0.92</v>
      </c>
      <c r="K74" s="96">
        <f t="shared" si="20"/>
        <v>18.400000000000002</v>
      </c>
    </row>
    <row r="75" spans="1:11" s="43" customFormat="1" ht="15.75" customHeight="1">
      <c r="A75" s="22">
        <v>67</v>
      </c>
      <c r="B75" s="101"/>
      <c r="C75" s="102"/>
      <c r="D75" s="103"/>
      <c r="E75" s="104"/>
      <c r="F75" s="104"/>
      <c r="G75" s="105" t="s">
        <v>170</v>
      </c>
      <c r="H75" s="48" t="s">
        <v>81</v>
      </c>
      <c r="I75" s="96">
        <f>D69*0.7</f>
        <v>7.35</v>
      </c>
      <c r="J75" s="97">
        <v>15.13</v>
      </c>
      <c r="K75" s="96">
        <f t="shared" si="20"/>
        <v>111.2055</v>
      </c>
    </row>
    <row r="76" spans="1:11" s="43" customFormat="1" ht="15.75" customHeight="1">
      <c r="A76" s="22">
        <v>68</v>
      </c>
      <c r="B76" s="101"/>
      <c r="C76" s="102"/>
      <c r="D76" s="103"/>
      <c r="E76" s="104"/>
      <c r="F76" s="104"/>
      <c r="G76" s="48" t="s">
        <v>171</v>
      </c>
      <c r="H76" s="48" t="s">
        <v>80</v>
      </c>
      <c r="I76" s="96">
        <v>1</v>
      </c>
      <c r="J76" s="97">
        <v>20.83</v>
      </c>
      <c r="K76" s="96">
        <f t="shared" si="20"/>
        <v>20.83</v>
      </c>
    </row>
    <row r="77" spans="1:11" s="43" customFormat="1" ht="39" customHeight="1">
      <c r="A77" s="22">
        <v>69</v>
      </c>
      <c r="B77" s="130" t="s">
        <v>326</v>
      </c>
      <c r="C77" s="131" t="s">
        <v>87</v>
      </c>
      <c r="D77" s="111">
        <v>30</v>
      </c>
      <c r="E77" s="104">
        <v>102</v>
      </c>
      <c r="F77" s="104">
        <f t="shared" ref="F77:F115" si="21">D77*E77</f>
        <v>3060</v>
      </c>
      <c r="G77" s="140" t="s">
        <v>147</v>
      </c>
      <c r="H77" s="111" t="s">
        <v>82</v>
      </c>
      <c r="I77" s="111">
        <f>D77*0.2+D78*0.27*0.1</f>
        <v>6.4050000000000002</v>
      </c>
      <c r="J77" s="111">
        <v>38.58</v>
      </c>
      <c r="K77" s="26">
        <f t="shared" si="15"/>
        <v>247.10489999999999</v>
      </c>
    </row>
    <row r="78" spans="1:11" s="43" customFormat="1" ht="39" customHeight="1">
      <c r="A78" s="22">
        <v>70</v>
      </c>
      <c r="B78" s="130" t="s">
        <v>301</v>
      </c>
      <c r="C78" s="131" t="s">
        <v>167</v>
      </c>
      <c r="D78" s="111">
        <v>15</v>
      </c>
      <c r="E78" s="104">
        <v>65</v>
      </c>
      <c r="F78" s="104">
        <f t="shared" si="21"/>
        <v>975</v>
      </c>
      <c r="G78" s="129" t="s">
        <v>151</v>
      </c>
      <c r="H78" s="29" t="s">
        <v>81</v>
      </c>
      <c r="I78" s="115">
        <f>D77*3+(D78*0.27*1.5)</f>
        <v>96.075000000000003</v>
      </c>
      <c r="J78" s="111">
        <v>11.53</v>
      </c>
      <c r="K78" s="26">
        <f>J78*I78</f>
        <v>1107.7447500000001</v>
      </c>
    </row>
    <row r="79" spans="1:11" s="43" customFormat="1" ht="39" customHeight="1">
      <c r="A79" s="22">
        <v>71</v>
      </c>
      <c r="B79" s="130" t="s">
        <v>260</v>
      </c>
      <c r="C79" s="131" t="s">
        <v>88</v>
      </c>
      <c r="D79" s="111">
        <v>16.5</v>
      </c>
      <c r="E79" s="104">
        <v>18</v>
      </c>
      <c r="F79" s="104">
        <f t="shared" si="21"/>
        <v>297</v>
      </c>
      <c r="G79" s="129" t="s">
        <v>261</v>
      </c>
      <c r="H79" s="29" t="s">
        <v>80</v>
      </c>
      <c r="I79" s="115">
        <v>5</v>
      </c>
      <c r="J79" s="111">
        <v>70</v>
      </c>
      <c r="K79" s="26">
        <f t="shared" si="15"/>
        <v>350</v>
      </c>
    </row>
    <row r="80" spans="1:11" s="43" customFormat="1" ht="39" customHeight="1">
      <c r="A80" s="22">
        <v>72</v>
      </c>
      <c r="B80" s="130" t="s">
        <v>262</v>
      </c>
      <c r="C80" s="131" t="s">
        <v>80</v>
      </c>
      <c r="D80" s="111">
        <v>15</v>
      </c>
      <c r="E80" s="104">
        <v>56</v>
      </c>
      <c r="F80" s="104">
        <f t="shared" si="21"/>
        <v>840</v>
      </c>
      <c r="G80" s="140" t="s">
        <v>150</v>
      </c>
      <c r="H80" s="111" t="s">
        <v>81</v>
      </c>
      <c r="I80" s="111">
        <f>D80*0.5</f>
        <v>7.5</v>
      </c>
      <c r="J80" s="111">
        <v>5.6</v>
      </c>
      <c r="K80" s="26">
        <f t="shared" ref="K80:K83" si="22">J80*I80</f>
        <v>42</v>
      </c>
    </row>
    <row r="81" spans="1:12" s="43" customFormat="1">
      <c r="A81" s="22">
        <v>73</v>
      </c>
      <c r="B81" s="130" t="s">
        <v>184</v>
      </c>
      <c r="C81" s="131" t="s">
        <v>80</v>
      </c>
      <c r="D81" s="111">
        <v>1</v>
      </c>
      <c r="E81" s="104">
        <v>589</v>
      </c>
      <c r="F81" s="104">
        <f t="shared" si="21"/>
        <v>589</v>
      </c>
      <c r="G81" s="127" t="s">
        <v>306</v>
      </c>
      <c r="H81" s="29" t="s">
        <v>80</v>
      </c>
      <c r="I81" s="144">
        <v>1</v>
      </c>
      <c r="J81" s="144">
        <v>5800</v>
      </c>
      <c r="K81" s="26">
        <f t="shared" si="22"/>
        <v>5800</v>
      </c>
    </row>
    <row r="82" spans="1:12" s="43" customFormat="1">
      <c r="A82" s="22">
        <v>74</v>
      </c>
      <c r="B82" s="130" t="s">
        <v>302</v>
      </c>
      <c r="C82" s="131" t="s">
        <v>304</v>
      </c>
      <c r="D82" s="111">
        <v>5</v>
      </c>
      <c r="E82" s="104">
        <v>55</v>
      </c>
      <c r="F82" s="104">
        <f t="shared" si="21"/>
        <v>275</v>
      </c>
      <c r="G82" s="127" t="s">
        <v>305</v>
      </c>
      <c r="H82" s="29" t="s">
        <v>80</v>
      </c>
      <c r="I82" s="144">
        <v>3</v>
      </c>
      <c r="J82" s="144">
        <v>47.5</v>
      </c>
      <c r="K82" s="26">
        <f t="shared" si="22"/>
        <v>142.5</v>
      </c>
    </row>
    <row r="83" spans="1:12" s="43" customFormat="1">
      <c r="A83" s="22">
        <v>75</v>
      </c>
      <c r="B83" s="130"/>
      <c r="C83" s="131"/>
      <c r="D83" s="111"/>
      <c r="E83" s="104"/>
      <c r="F83" s="104"/>
      <c r="G83" s="127" t="s">
        <v>307</v>
      </c>
      <c r="H83" s="29" t="s">
        <v>80</v>
      </c>
      <c r="I83" s="144">
        <v>20</v>
      </c>
      <c r="J83" s="144">
        <v>1.2</v>
      </c>
      <c r="K83" s="26">
        <f t="shared" si="22"/>
        <v>24</v>
      </c>
    </row>
    <row r="84" spans="1:12" s="43" customFormat="1">
      <c r="A84" s="22">
        <v>76</v>
      </c>
      <c r="B84" s="130"/>
      <c r="C84" s="131"/>
      <c r="D84" s="111"/>
      <c r="E84" s="104"/>
      <c r="F84" s="104"/>
      <c r="G84" s="129" t="s">
        <v>179</v>
      </c>
      <c r="H84" s="29" t="s">
        <v>80</v>
      </c>
      <c r="I84" s="111">
        <v>1</v>
      </c>
      <c r="J84" s="128">
        <v>175</v>
      </c>
      <c r="K84" s="26">
        <f t="shared" si="15"/>
        <v>175</v>
      </c>
    </row>
    <row r="85" spans="1:12" s="43" customFormat="1">
      <c r="A85" s="22">
        <v>77</v>
      </c>
      <c r="B85" s="130" t="s">
        <v>192</v>
      </c>
      <c r="C85" s="131" t="s">
        <v>167</v>
      </c>
      <c r="D85" s="111">
        <v>1.9</v>
      </c>
      <c r="E85" s="104">
        <v>56</v>
      </c>
      <c r="F85" s="104">
        <f t="shared" ref="F85:F95" si="23">D85*E85</f>
        <v>106.39999999999999</v>
      </c>
      <c r="G85" s="121" t="s">
        <v>145</v>
      </c>
      <c r="H85" s="111" t="s">
        <v>82</v>
      </c>
      <c r="I85" s="111">
        <f>4/7*2</f>
        <v>1.1428571428571428</v>
      </c>
      <c r="J85" s="111">
        <v>300</v>
      </c>
      <c r="K85" s="26">
        <f t="shared" si="15"/>
        <v>342.85714285714283</v>
      </c>
    </row>
    <row r="86" spans="1:12" s="43" customFormat="1">
      <c r="A86" s="22">
        <v>78</v>
      </c>
      <c r="B86" s="130"/>
      <c r="C86" s="131"/>
      <c r="D86" s="111"/>
      <c r="E86" s="104"/>
      <c r="F86" s="104"/>
      <c r="G86" s="129" t="s">
        <v>237</v>
      </c>
      <c r="H86" s="29" t="s">
        <v>80</v>
      </c>
      <c r="I86" s="111">
        <v>1</v>
      </c>
      <c r="J86" s="128">
        <v>75</v>
      </c>
      <c r="K86" s="26">
        <f t="shared" si="15"/>
        <v>75</v>
      </c>
    </row>
    <row r="87" spans="1:12" s="43" customFormat="1">
      <c r="A87" s="22">
        <v>79</v>
      </c>
      <c r="B87" s="130"/>
      <c r="C87" s="131"/>
      <c r="D87" s="111"/>
      <c r="E87" s="104"/>
      <c r="F87" s="104"/>
      <c r="G87" s="121" t="s">
        <v>272</v>
      </c>
      <c r="H87" s="111" t="s">
        <v>82</v>
      </c>
      <c r="I87" s="111">
        <f>(D87)/7*2</f>
        <v>0</v>
      </c>
      <c r="J87" s="111">
        <v>300</v>
      </c>
      <c r="K87" s="26">
        <f t="shared" ref="K87:K108" si="24">J87*I87</f>
        <v>0</v>
      </c>
    </row>
    <row r="88" spans="1:12" s="43" customFormat="1">
      <c r="A88" s="22">
        <v>80</v>
      </c>
      <c r="B88" s="130"/>
      <c r="C88" s="131"/>
      <c r="D88" s="111"/>
      <c r="E88" s="104"/>
      <c r="F88" s="104"/>
      <c r="G88" s="140" t="s">
        <v>148</v>
      </c>
      <c r="H88" s="111" t="s">
        <v>82</v>
      </c>
      <c r="I88" s="111">
        <f>D87*0.11</f>
        <v>0</v>
      </c>
      <c r="J88" s="111">
        <v>38.58</v>
      </c>
      <c r="K88" s="26">
        <f t="shared" si="24"/>
        <v>0</v>
      </c>
    </row>
    <row r="89" spans="1:12" s="43" customFormat="1">
      <c r="A89" s="22">
        <v>81</v>
      </c>
      <c r="B89" s="145" t="s">
        <v>172</v>
      </c>
      <c r="C89" s="131" t="s">
        <v>87</v>
      </c>
      <c r="D89" s="111">
        <v>102</v>
      </c>
      <c r="E89" s="104">
        <v>51</v>
      </c>
      <c r="F89" s="104">
        <f t="shared" si="23"/>
        <v>5202</v>
      </c>
      <c r="G89" s="140" t="s">
        <v>148</v>
      </c>
      <c r="H89" s="111" t="s">
        <v>82</v>
      </c>
      <c r="I89" s="111">
        <f>D89*0.1+D90*0.3*0.1</f>
        <v>10.200000000000001</v>
      </c>
      <c r="J89" s="111">
        <v>38.58</v>
      </c>
      <c r="K89" s="26">
        <f t="shared" si="24"/>
        <v>393.51600000000002</v>
      </c>
    </row>
    <row r="90" spans="1:12" s="43" customFormat="1">
      <c r="A90" s="22">
        <v>82</v>
      </c>
      <c r="B90" s="145"/>
      <c r="C90" s="131"/>
      <c r="D90" s="111"/>
      <c r="E90" s="104"/>
      <c r="F90" s="104"/>
      <c r="G90" s="121" t="s">
        <v>308</v>
      </c>
      <c r="H90" s="111" t="s">
        <v>82</v>
      </c>
      <c r="I90" s="111">
        <f>(D89+D90*0.3)/7*2</f>
        <v>29.142857142857142</v>
      </c>
      <c r="J90" s="111">
        <v>250</v>
      </c>
      <c r="K90" s="26">
        <f t="shared" si="24"/>
        <v>7285.7142857142853</v>
      </c>
    </row>
    <row r="91" spans="1:12" s="43" customFormat="1">
      <c r="A91" s="22">
        <v>83</v>
      </c>
      <c r="B91" s="145" t="s">
        <v>158</v>
      </c>
      <c r="C91" s="131" t="s">
        <v>87</v>
      </c>
      <c r="D91" s="111">
        <v>11</v>
      </c>
      <c r="E91" s="104">
        <v>51</v>
      </c>
      <c r="F91" s="104">
        <f t="shared" si="23"/>
        <v>561</v>
      </c>
      <c r="G91" s="121" t="s">
        <v>148</v>
      </c>
      <c r="H91" s="111" t="s">
        <v>82</v>
      </c>
      <c r="I91" s="111">
        <f>D91*0.1</f>
        <v>1.1000000000000001</v>
      </c>
      <c r="J91" s="111">
        <v>38.58</v>
      </c>
      <c r="K91" s="26">
        <f t="shared" si="24"/>
        <v>42.438000000000002</v>
      </c>
      <c r="L91" s="45"/>
    </row>
    <row r="92" spans="1:12" s="43" customFormat="1">
      <c r="A92" s="22">
        <v>84</v>
      </c>
      <c r="B92" s="139"/>
      <c r="C92" s="25"/>
      <c r="D92" s="104"/>
      <c r="E92" s="104"/>
      <c r="F92" s="104"/>
      <c r="G92" s="121" t="s">
        <v>309</v>
      </c>
      <c r="H92" s="131" t="s">
        <v>82</v>
      </c>
      <c r="I92" s="111">
        <f>D91/7*2</f>
        <v>3.1428571428571428</v>
      </c>
      <c r="J92" s="111">
        <v>550</v>
      </c>
      <c r="K92" s="26">
        <f t="shared" si="24"/>
        <v>1728.5714285714284</v>
      </c>
      <c r="L92" s="45"/>
    </row>
    <row r="93" spans="1:12" s="67" customFormat="1" ht="14.4">
      <c r="A93" s="22">
        <v>85</v>
      </c>
      <c r="B93" s="238" t="s">
        <v>332</v>
      </c>
      <c r="C93" s="239" t="s">
        <v>167</v>
      </c>
      <c r="D93" s="240">
        <f>57.13*1.2</f>
        <v>68.555999999999997</v>
      </c>
      <c r="E93" s="241">
        <v>67</v>
      </c>
      <c r="F93" s="241">
        <f t="shared" ref="F93:F94" si="25">D93*E93</f>
        <v>4593.2519999999995</v>
      </c>
      <c r="G93" s="121" t="s">
        <v>340</v>
      </c>
      <c r="H93" s="242" t="s">
        <v>82</v>
      </c>
      <c r="I93" s="242">
        <f>(D93)/7*2</f>
        <v>19.587428571428571</v>
      </c>
      <c r="J93" s="240">
        <v>250</v>
      </c>
      <c r="K93" s="243">
        <f t="shared" si="24"/>
        <v>4896.8571428571431</v>
      </c>
    </row>
    <row r="94" spans="1:12" s="67" customFormat="1">
      <c r="A94" s="22">
        <v>86</v>
      </c>
      <c r="B94" s="238"/>
      <c r="C94" s="239"/>
      <c r="D94" s="240"/>
      <c r="E94" s="241"/>
      <c r="F94" s="241"/>
      <c r="G94" s="244" t="s">
        <v>148</v>
      </c>
      <c r="H94" s="242" t="s">
        <v>82</v>
      </c>
      <c r="I94" s="242">
        <f>D93*0.11</f>
        <v>7.5411599999999996</v>
      </c>
      <c r="J94" s="240">
        <v>38.58</v>
      </c>
      <c r="K94" s="243">
        <f t="shared" si="24"/>
        <v>290.93795279999995</v>
      </c>
    </row>
    <row r="95" spans="1:12" s="43" customFormat="1">
      <c r="A95" s="22">
        <v>87</v>
      </c>
      <c r="B95" s="139" t="s">
        <v>162</v>
      </c>
      <c r="C95" s="25" t="s">
        <v>88</v>
      </c>
      <c r="D95" s="104">
        <v>45.23</v>
      </c>
      <c r="E95" s="104">
        <v>28</v>
      </c>
      <c r="F95" s="104">
        <f t="shared" si="23"/>
        <v>1266.4399999999998</v>
      </c>
      <c r="G95" s="127" t="s">
        <v>173</v>
      </c>
      <c r="H95" s="29" t="s">
        <v>163</v>
      </c>
      <c r="I95" s="115">
        <v>19</v>
      </c>
      <c r="J95" s="115">
        <v>21.33</v>
      </c>
      <c r="K95" s="26">
        <f t="shared" si="24"/>
        <v>405.27</v>
      </c>
      <c r="L95" s="45"/>
    </row>
    <row r="96" spans="1:12" s="43" customFormat="1">
      <c r="A96" s="22">
        <v>88</v>
      </c>
      <c r="B96" s="139"/>
      <c r="C96" s="25"/>
      <c r="D96" s="104"/>
      <c r="E96" s="104"/>
      <c r="F96" s="104"/>
      <c r="G96" s="127" t="s">
        <v>174</v>
      </c>
      <c r="H96" s="29" t="s">
        <v>164</v>
      </c>
      <c r="I96" s="115">
        <v>4</v>
      </c>
      <c r="J96" s="115">
        <v>18.3</v>
      </c>
      <c r="K96" s="26">
        <f t="shared" si="24"/>
        <v>73.2</v>
      </c>
      <c r="L96" s="45"/>
    </row>
    <row r="97" spans="1:12" s="43" customFormat="1">
      <c r="A97" s="22">
        <v>89</v>
      </c>
      <c r="B97" s="139"/>
      <c r="C97" s="25"/>
      <c r="D97" s="104"/>
      <c r="E97" s="104"/>
      <c r="F97" s="104"/>
      <c r="G97" s="127" t="s">
        <v>175</v>
      </c>
      <c r="H97" s="29" t="s">
        <v>164</v>
      </c>
      <c r="I97" s="115">
        <v>5</v>
      </c>
      <c r="J97" s="115">
        <v>18.3</v>
      </c>
      <c r="K97" s="26">
        <f t="shared" si="24"/>
        <v>91.5</v>
      </c>
      <c r="L97" s="45"/>
    </row>
    <row r="98" spans="1:12" s="43" customFormat="1">
      <c r="A98" s="22">
        <v>90</v>
      </c>
      <c r="B98" s="139"/>
      <c r="C98" s="25"/>
      <c r="D98" s="104"/>
      <c r="E98" s="104"/>
      <c r="F98" s="104"/>
      <c r="G98" s="127" t="s">
        <v>176</v>
      </c>
      <c r="H98" s="29" t="s">
        <v>164</v>
      </c>
      <c r="I98" s="115">
        <v>6</v>
      </c>
      <c r="J98" s="115">
        <v>18.3</v>
      </c>
      <c r="K98" s="26">
        <f t="shared" si="24"/>
        <v>109.80000000000001</v>
      </c>
      <c r="L98" s="45"/>
    </row>
    <row r="99" spans="1:12" s="43" customFormat="1">
      <c r="A99" s="22">
        <v>91</v>
      </c>
      <c r="B99" s="139"/>
      <c r="C99" s="25"/>
      <c r="D99" s="104"/>
      <c r="E99" s="104"/>
      <c r="F99" s="104"/>
      <c r="G99" s="127" t="s">
        <v>177</v>
      </c>
      <c r="H99" s="29" t="s">
        <v>164</v>
      </c>
      <c r="I99" s="115">
        <v>4</v>
      </c>
      <c r="J99" s="115">
        <v>18.3</v>
      </c>
      <c r="K99" s="26">
        <f t="shared" si="24"/>
        <v>73.2</v>
      </c>
      <c r="L99" s="45"/>
    </row>
    <row r="100" spans="1:12" s="43" customFormat="1">
      <c r="A100" s="22">
        <v>92</v>
      </c>
      <c r="B100" s="139"/>
      <c r="C100" s="25"/>
      <c r="D100" s="104"/>
      <c r="E100" s="104"/>
      <c r="F100" s="104"/>
      <c r="G100" s="129" t="s">
        <v>165</v>
      </c>
      <c r="H100" s="29" t="s">
        <v>166</v>
      </c>
      <c r="I100" s="115">
        <v>1</v>
      </c>
      <c r="J100" s="115">
        <v>29.6</v>
      </c>
      <c r="K100" s="26">
        <f t="shared" si="24"/>
        <v>29.6</v>
      </c>
      <c r="L100" s="45"/>
    </row>
    <row r="101" spans="1:12" s="148" customFormat="1" ht="27.6">
      <c r="A101" s="22">
        <v>93</v>
      </c>
      <c r="B101" s="132" t="s">
        <v>310</v>
      </c>
      <c r="C101" s="133" t="s">
        <v>80</v>
      </c>
      <c r="D101" s="26">
        <v>1</v>
      </c>
      <c r="E101" s="146">
        <v>1877.6499999999999</v>
      </c>
      <c r="F101" s="146">
        <f t="shared" ref="F101:F107" si="26">D101*E101</f>
        <v>1877.6499999999999</v>
      </c>
      <c r="G101" s="132" t="s">
        <v>311</v>
      </c>
      <c r="H101" s="29" t="s">
        <v>80</v>
      </c>
      <c r="I101" s="104">
        <f>D101</f>
        <v>1</v>
      </c>
      <c r="J101" s="104" t="s">
        <v>108</v>
      </c>
      <c r="K101" s="147">
        <v>0</v>
      </c>
    </row>
    <row r="102" spans="1:12" s="148" customFormat="1">
      <c r="A102" s="22">
        <v>94</v>
      </c>
      <c r="B102" s="132"/>
      <c r="C102" s="133"/>
      <c r="D102" s="26"/>
      <c r="E102" s="146"/>
      <c r="F102" s="146"/>
      <c r="G102" s="132" t="s">
        <v>312</v>
      </c>
      <c r="H102" s="29" t="s">
        <v>88</v>
      </c>
      <c r="I102" s="27">
        <v>15</v>
      </c>
      <c r="J102" s="26">
        <v>149</v>
      </c>
      <c r="K102" s="27">
        <f t="shared" ref="K102:K107" si="27">J102*I102</f>
        <v>2235</v>
      </c>
    </row>
    <row r="103" spans="1:12" s="148" customFormat="1">
      <c r="A103" s="22">
        <v>95</v>
      </c>
      <c r="B103" s="132"/>
      <c r="C103" s="133"/>
      <c r="D103" s="26"/>
      <c r="E103" s="146"/>
      <c r="F103" s="146"/>
      <c r="G103" s="132" t="s">
        <v>313</v>
      </c>
      <c r="H103" s="29" t="s">
        <v>88</v>
      </c>
      <c r="I103" s="27">
        <v>15</v>
      </c>
      <c r="J103" s="26">
        <v>129.16999999999999</v>
      </c>
      <c r="K103" s="27">
        <f t="shared" si="27"/>
        <v>1937.5499999999997</v>
      </c>
    </row>
    <row r="104" spans="1:12" s="148" customFormat="1">
      <c r="A104" s="22">
        <v>96</v>
      </c>
      <c r="B104" s="132"/>
      <c r="C104" s="133"/>
      <c r="D104" s="26"/>
      <c r="E104" s="146"/>
      <c r="F104" s="146"/>
      <c r="G104" s="132" t="s">
        <v>314</v>
      </c>
      <c r="H104" s="29" t="s">
        <v>88</v>
      </c>
      <c r="I104" s="27">
        <v>15</v>
      </c>
      <c r="J104" s="26">
        <v>10.25</v>
      </c>
      <c r="K104" s="27">
        <f t="shared" si="27"/>
        <v>153.75</v>
      </c>
      <c r="L104" s="149"/>
    </row>
    <row r="105" spans="1:12" s="67" customFormat="1" ht="27.6">
      <c r="A105" s="22">
        <v>97</v>
      </c>
      <c r="B105" s="132"/>
      <c r="C105" s="133"/>
      <c r="D105" s="26"/>
      <c r="E105" s="146"/>
      <c r="F105" s="146"/>
      <c r="G105" s="132" t="s">
        <v>315</v>
      </c>
      <c r="H105" s="29" t="s">
        <v>88</v>
      </c>
      <c r="I105" s="27">
        <f>5*D101</f>
        <v>5</v>
      </c>
      <c r="J105" s="26">
        <v>3.02</v>
      </c>
      <c r="K105" s="27">
        <f t="shared" si="27"/>
        <v>15.1</v>
      </c>
    </row>
    <row r="106" spans="1:12" s="67" customFormat="1">
      <c r="A106" s="22">
        <v>98</v>
      </c>
      <c r="B106" s="139" t="s">
        <v>316</v>
      </c>
      <c r="C106" s="150" t="s">
        <v>88</v>
      </c>
      <c r="D106" s="104">
        <v>4</v>
      </c>
      <c r="E106" s="146">
        <v>11.049999999999999</v>
      </c>
      <c r="F106" s="146">
        <f t="shared" si="26"/>
        <v>44.199999999999996</v>
      </c>
      <c r="G106" s="132" t="s">
        <v>317</v>
      </c>
      <c r="H106" s="29" t="s">
        <v>88</v>
      </c>
      <c r="I106" s="27">
        <f>D106</f>
        <v>4</v>
      </c>
      <c r="J106" s="26">
        <v>19</v>
      </c>
      <c r="K106" s="27">
        <f>J106*I106</f>
        <v>76</v>
      </c>
    </row>
    <row r="107" spans="1:12" s="67" customFormat="1" ht="18" customHeight="1">
      <c r="A107" s="22">
        <v>99</v>
      </c>
      <c r="B107" s="132" t="s">
        <v>318</v>
      </c>
      <c r="C107" s="133" t="s">
        <v>319</v>
      </c>
      <c r="D107" s="26">
        <v>1</v>
      </c>
      <c r="E107" s="146">
        <v>408</v>
      </c>
      <c r="F107" s="146">
        <f t="shared" si="26"/>
        <v>408</v>
      </c>
      <c r="G107" s="132" t="s">
        <v>320</v>
      </c>
      <c r="H107" s="151" t="s">
        <v>81</v>
      </c>
      <c r="I107" s="151">
        <f>D107</f>
        <v>1</v>
      </c>
      <c r="J107" s="151">
        <v>350</v>
      </c>
      <c r="K107" s="151">
        <f t="shared" si="27"/>
        <v>350</v>
      </c>
    </row>
    <row r="108" spans="1:12" s="43" customFormat="1">
      <c r="A108" s="22">
        <v>100</v>
      </c>
      <c r="B108" s="139" t="s">
        <v>159</v>
      </c>
      <c r="C108" s="25" t="s">
        <v>80</v>
      </c>
      <c r="D108" s="104">
        <v>2</v>
      </c>
      <c r="E108" s="104">
        <v>80</v>
      </c>
      <c r="F108" s="104">
        <f t="shared" si="21"/>
        <v>160</v>
      </c>
      <c r="G108" s="127" t="s">
        <v>215</v>
      </c>
      <c r="H108" s="29" t="s">
        <v>80</v>
      </c>
      <c r="I108" s="144">
        <v>1</v>
      </c>
      <c r="J108" s="144">
        <v>350</v>
      </c>
      <c r="K108" s="26">
        <f t="shared" si="24"/>
        <v>350</v>
      </c>
    </row>
    <row r="109" spans="1:12" s="67" customFormat="1" ht="27.6">
      <c r="A109" s="22">
        <v>101</v>
      </c>
      <c r="B109" s="132" t="s">
        <v>321</v>
      </c>
      <c r="C109" s="151" t="s">
        <v>80</v>
      </c>
      <c r="D109" s="151">
        <v>4</v>
      </c>
      <c r="E109" s="146">
        <v>170</v>
      </c>
      <c r="F109" s="146">
        <f t="shared" si="21"/>
        <v>680</v>
      </c>
      <c r="G109" s="132" t="s">
        <v>322</v>
      </c>
      <c r="H109" s="151" t="s">
        <v>80</v>
      </c>
      <c r="I109" s="151">
        <f>D109</f>
        <v>4</v>
      </c>
      <c r="J109" s="151" t="s">
        <v>108</v>
      </c>
      <c r="K109" s="151">
        <v>0</v>
      </c>
    </row>
    <row r="110" spans="1:12" s="67" customFormat="1">
      <c r="A110" s="22">
        <v>102</v>
      </c>
      <c r="B110" s="151"/>
      <c r="C110" s="151"/>
      <c r="D110" s="151"/>
      <c r="E110" s="146"/>
      <c r="F110" s="146"/>
      <c r="G110" s="132" t="s">
        <v>323</v>
      </c>
      <c r="H110" s="151" t="s">
        <v>80</v>
      </c>
      <c r="I110" s="151">
        <f>D109</f>
        <v>4</v>
      </c>
      <c r="J110" s="151">
        <v>136.66999999999999</v>
      </c>
      <c r="K110" s="151">
        <f t="shared" ref="K110:K111" si="28">J110*I110</f>
        <v>546.67999999999995</v>
      </c>
    </row>
    <row r="111" spans="1:12" s="67" customFormat="1">
      <c r="A111" s="22">
        <v>103</v>
      </c>
      <c r="B111" s="151"/>
      <c r="C111" s="151"/>
      <c r="D111" s="151"/>
      <c r="E111" s="146"/>
      <c r="F111" s="146"/>
      <c r="G111" s="132" t="s">
        <v>324</v>
      </c>
      <c r="H111" s="151" t="s">
        <v>80</v>
      </c>
      <c r="I111" s="151">
        <f>I110*2</f>
        <v>8</v>
      </c>
      <c r="J111" s="151">
        <v>6.08</v>
      </c>
      <c r="K111" s="151">
        <f t="shared" si="28"/>
        <v>48.64</v>
      </c>
    </row>
    <row r="112" spans="1:12" s="43" customFormat="1">
      <c r="A112" s="22">
        <v>104</v>
      </c>
      <c r="B112" s="139" t="s">
        <v>303</v>
      </c>
      <c r="C112" s="25" t="s">
        <v>80</v>
      </c>
      <c r="D112" s="104">
        <v>2</v>
      </c>
      <c r="E112" s="104">
        <v>68</v>
      </c>
      <c r="F112" s="104">
        <f>D112*E112</f>
        <v>136</v>
      </c>
      <c r="G112" s="129"/>
      <c r="H112" s="29"/>
      <c r="I112" s="115"/>
      <c r="J112" s="115"/>
      <c r="K112" s="26"/>
    </row>
    <row r="113" spans="1:12" s="43" customFormat="1" ht="41.4">
      <c r="A113" s="22">
        <v>105</v>
      </c>
      <c r="B113" s="30" t="s">
        <v>90</v>
      </c>
      <c r="C113" s="31"/>
      <c r="D113" s="32"/>
      <c r="E113" s="136"/>
      <c r="F113" s="32">
        <f>SUM(F53:F112)</f>
        <v>44968.742000000006</v>
      </c>
      <c r="G113" s="30" t="s">
        <v>91</v>
      </c>
      <c r="H113" s="34"/>
      <c r="I113" s="35"/>
      <c r="J113" s="106"/>
      <c r="K113" s="107">
        <f>SUM(K53:K112)</f>
        <v>77807.762692800039</v>
      </c>
    </row>
    <row r="114" spans="1:12" s="43" customFormat="1">
      <c r="A114" s="22">
        <v>106</v>
      </c>
      <c r="B114" s="94" t="s">
        <v>83</v>
      </c>
      <c r="C114" s="25"/>
      <c r="D114" s="26"/>
      <c r="E114" s="26"/>
      <c r="F114" s="26"/>
      <c r="G114" s="22"/>
      <c r="H114" s="25"/>
      <c r="I114" s="27"/>
      <c r="J114" s="27"/>
      <c r="K114" s="27"/>
    </row>
    <row r="115" spans="1:12" s="43" customFormat="1">
      <c r="A115" s="22">
        <v>107</v>
      </c>
      <c r="B115" s="139" t="s">
        <v>100</v>
      </c>
      <c r="C115" s="25" t="s">
        <v>88</v>
      </c>
      <c r="D115" s="104">
        <v>480</v>
      </c>
      <c r="E115" s="104">
        <v>17</v>
      </c>
      <c r="F115" s="104">
        <f t="shared" si="21"/>
        <v>8160</v>
      </c>
      <c r="G115" s="22" t="s">
        <v>136</v>
      </c>
      <c r="H115" s="25" t="s">
        <v>88</v>
      </c>
      <c r="I115" s="152">
        <v>250</v>
      </c>
      <c r="J115" s="104">
        <v>31.67</v>
      </c>
      <c r="K115" s="115">
        <f t="shared" ref="K115:K123" si="29">J115*I115</f>
        <v>7917.5</v>
      </c>
      <c r="L115" s="45"/>
    </row>
    <row r="116" spans="1:12" s="43" customFormat="1">
      <c r="A116" s="22">
        <v>108</v>
      </c>
      <c r="B116" s="145"/>
      <c r="C116" s="25"/>
      <c r="D116" s="104"/>
      <c r="E116" s="104"/>
      <c r="F116" s="104"/>
      <c r="G116" s="22" t="s">
        <v>189</v>
      </c>
      <c r="H116" s="25" t="s">
        <v>88</v>
      </c>
      <c r="I116" s="152">
        <v>230</v>
      </c>
      <c r="J116" s="104">
        <v>47.5</v>
      </c>
      <c r="K116" s="115">
        <f t="shared" si="29"/>
        <v>10925</v>
      </c>
      <c r="L116" s="45"/>
    </row>
    <row r="117" spans="1:12" s="43" customFormat="1">
      <c r="A117" s="22">
        <v>109</v>
      </c>
      <c r="B117" s="145"/>
      <c r="C117" s="25"/>
      <c r="D117" s="104"/>
      <c r="E117" s="104"/>
      <c r="F117" s="104"/>
      <c r="G117" s="153" t="s">
        <v>180</v>
      </c>
      <c r="H117" s="25" t="s">
        <v>80</v>
      </c>
      <c r="I117" s="152">
        <v>3</v>
      </c>
      <c r="J117" s="104">
        <v>17.5</v>
      </c>
      <c r="K117" s="115">
        <f t="shared" si="29"/>
        <v>52.5</v>
      </c>
      <c r="L117" s="45"/>
    </row>
    <row r="118" spans="1:12" s="43" customFormat="1">
      <c r="A118" s="22">
        <v>110</v>
      </c>
      <c r="B118" s="145"/>
      <c r="C118" s="25"/>
      <c r="D118" s="104"/>
      <c r="E118" s="104"/>
      <c r="F118" s="104"/>
      <c r="G118" s="127" t="s">
        <v>181</v>
      </c>
      <c r="H118" s="29" t="s">
        <v>89</v>
      </c>
      <c r="I118" s="152">
        <v>4</v>
      </c>
      <c r="J118" s="104">
        <v>137.5</v>
      </c>
      <c r="K118" s="115">
        <f t="shared" si="29"/>
        <v>550</v>
      </c>
      <c r="L118" s="45"/>
    </row>
    <row r="119" spans="1:12" s="43" customFormat="1" ht="27.6">
      <c r="A119" s="22">
        <v>111</v>
      </c>
      <c r="B119" s="145"/>
      <c r="C119" s="25"/>
      <c r="D119" s="104"/>
      <c r="E119" s="104"/>
      <c r="F119" s="104"/>
      <c r="G119" s="127" t="s">
        <v>96</v>
      </c>
      <c r="H119" s="29" t="s">
        <v>89</v>
      </c>
      <c r="I119" s="115">
        <v>2</v>
      </c>
      <c r="J119" s="104">
        <v>91.5</v>
      </c>
      <c r="K119" s="115">
        <f t="shared" si="29"/>
        <v>183</v>
      </c>
    </row>
    <row r="120" spans="1:12" s="43" customFormat="1" ht="27.6">
      <c r="A120" s="22">
        <v>112</v>
      </c>
      <c r="B120" s="139" t="s">
        <v>97</v>
      </c>
      <c r="C120" s="25" t="s">
        <v>88</v>
      </c>
      <c r="D120" s="104">
        <v>400</v>
      </c>
      <c r="E120" s="104">
        <v>11</v>
      </c>
      <c r="F120" s="104">
        <f t="shared" ref="F120:F183" si="30">D120*E120</f>
        <v>4400</v>
      </c>
      <c r="G120" s="127" t="s">
        <v>188</v>
      </c>
      <c r="H120" s="25" t="s">
        <v>80</v>
      </c>
      <c r="I120" s="115">
        <v>8</v>
      </c>
      <c r="J120" s="104">
        <v>356.67</v>
      </c>
      <c r="K120" s="115">
        <f t="shared" si="29"/>
        <v>2853.36</v>
      </c>
    </row>
    <row r="121" spans="1:12" s="43" customFormat="1">
      <c r="A121" s="22">
        <v>113</v>
      </c>
      <c r="B121" s="139"/>
      <c r="C121" s="25"/>
      <c r="D121" s="104"/>
      <c r="E121" s="104"/>
      <c r="F121" s="104"/>
      <c r="G121" s="127" t="s">
        <v>181</v>
      </c>
      <c r="H121" s="29" t="s">
        <v>89</v>
      </c>
      <c r="I121" s="152">
        <v>2</v>
      </c>
      <c r="J121" s="104">
        <v>137.5</v>
      </c>
      <c r="K121" s="115">
        <f t="shared" si="29"/>
        <v>275</v>
      </c>
    </row>
    <row r="122" spans="1:12" s="43" customFormat="1" ht="27.6">
      <c r="A122" s="22">
        <v>114</v>
      </c>
      <c r="B122" s="139"/>
      <c r="C122" s="25"/>
      <c r="D122" s="104"/>
      <c r="E122" s="104"/>
      <c r="F122" s="104"/>
      <c r="G122" s="127" t="s">
        <v>96</v>
      </c>
      <c r="H122" s="29" t="s">
        <v>89</v>
      </c>
      <c r="I122" s="115">
        <v>2</v>
      </c>
      <c r="J122" s="104">
        <v>91.5</v>
      </c>
      <c r="K122" s="115">
        <f t="shared" si="29"/>
        <v>183</v>
      </c>
    </row>
    <row r="123" spans="1:12" s="43" customFormat="1" ht="27.6">
      <c r="A123" s="22">
        <v>115</v>
      </c>
      <c r="B123" s="139" t="s">
        <v>153</v>
      </c>
      <c r="C123" s="25" t="s">
        <v>88</v>
      </c>
      <c r="D123" s="104">
        <v>25</v>
      </c>
      <c r="E123" s="104">
        <v>14</v>
      </c>
      <c r="F123" s="104">
        <f t="shared" si="30"/>
        <v>350</v>
      </c>
      <c r="G123" s="139" t="s">
        <v>211</v>
      </c>
      <c r="H123" s="25" t="s">
        <v>88</v>
      </c>
      <c r="I123" s="115">
        <f>D123</f>
        <v>25</v>
      </c>
      <c r="J123" s="104">
        <v>35.83</v>
      </c>
      <c r="K123" s="115">
        <f t="shared" si="29"/>
        <v>895.75</v>
      </c>
    </row>
    <row r="124" spans="1:12" s="43" customFormat="1" ht="27.6">
      <c r="A124" s="22">
        <v>116</v>
      </c>
      <c r="B124" s="101" t="s">
        <v>154</v>
      </c>
      <c r="C124" s="102" t="s">
        <v>80</v>
      </c>
      <c r="D124" s="103">
        <v>2</v>
      </c>
      <c r="E124" s="104">
        <v>85</v>
      </c>
      <c r="F124" s="104">
        <f t="shared" si="30"/>
        <v>170</v>
      </c>
      <c r="G124" s="139" t="s">
        <v>155</v>
      </c>
      <c r="H124" s="25" t="s">
        <v>80</v>
      </c>
      <c r="I124" s="104">
        <f>D124</f>
        <v>2</v>
      </c>
      <c r="J124" s="104" t="s">
        <v>105</v>
      </c>
      <c r="K124" s="115"/>
    </row>
    <row r="125" spans="1:12" s="43" customFormat="1" ht="27.6">
      <c r="A125" s="22">
        <v>117</v>
      </c>
      <c r="B125" s="101" t="s">
        <v>156</v>
      </c>
      <c r="C125" s="102" t="s">
        <v>80</v>
      </c>
      <c r="D125" s="103">
        <v>1</v>
      </c>
      <c r="E125" s="104">
        <v>85</v>
      </c>
      <c r="F125" s="104">
        <f t="shared" si="30"/>
        <v>85</v>
      </c>
      <c r="G125" s="139" t="s">
        <v>157</v>
      </c>
      <c r="H125" s="25" t="s">
        <v>80</v>
      </c>
      <c r="I125" s="104">
        <v>1</v>
      </c>
      <c r="J125" s="104" t="s">
        <v>105</v>
      </c>
      <c r="K125" s="115"/>
    </row>
    <row r="126" spans="1:12" s="43" customFormat="1" ht="27.6">
      <c r="A126" s="22">
        <v>118</v>
      </c>
      <c r="B126" s="139" t="s">
        <v>270</v>
      </c>
      <c r="C126" s="25" t="s">
        <v>80</v>
      </c>
      <c r="D126" s="104">
        <v>1</v>
      </c>
      <c r="E126" s="104">
        <v>1067</v>
      </c>
      <c r="F126" s="104">
        <f t="shared" si="30"/>
        <v>1067</v>
      </c>
      <c r="G126" s="139" t="s">
        <v>210</v>
      </c>
      <c r="H126" s="25" t="s">
        <v>80</v>
      </c>
      <c r="I126" s="104">
        <v>1</v>
      </c>
      <c r="J126" s="104" t="s">
        <v>105</v>
      </c>
      <c r="K126" s="115"/>
    </row>
    <row r="127" spans="1:12" s="43" customFormat="1" ht="27.6">
      <c r="A127" s="22">
        <v>119</v>
      </c>
      <c r="B127" s="139" t="s">
        <v>212</v>
      </c>
      <c r="C127" s="25" t="s">
        <v>80</v>
      </c>
      <c r="D127" s="104">
        <v>1</v>
      </c>
      <c r="E127" s="104">
        <v>403</v>
      </c>
      <c r="F127" s="104">
        <f t="shared" si="30"/>
        <v>403</v>
      </c>
      <c r="G127" s="139" t="s">
        <v>218</v>
      </c>
      <c r="H127" s="25" t="s">
        <v>80</v>
      </c>
      <c r="I127" s="104">
        <v>1</v>
      </c>
      <c r="J127" s="104">
        <v>132.5</v>
      </c>
      <c r="K127" s="115">
        <f t="shared" ref="K127" si="31">I127*J127</f>
        <v>132.5</v>
      </c>
    </row>
    <row r="128" spans="1:12" s="43" customFormat="1" ht="27.6">
      <c r="A128" s="22">
        <v>120</v>
      </c>
      <c r="B128" s="139"/>
      <c r="C128" s="25"/>
      <c r="D128" s="104"/>
      <c r="E128" s="104"/>
      <c r="F128" s="104"/>
      <c r="G128" s="139" t="s">
        <v>183</v>
      </c>
      <c r="H128" s="25" t="s">
        <v>80</v>
      </c>
      <c r="I128" s="104">
        <v>4</v>
      </c>
      <c r="J128" s="104" t="s">
        <v>105</v>
      </c>
      <c r="K128" s="115"/>
    </row>
    <row r="129" spans="1:13" s="43" customFormat="1" ht="27.6">
      <c r="A129" s="22">
        <v>121</v>
      </c>
      <c r="B129" s="139"/>
      <c r="C129" s="25"/>
      <c r="D129" s="104"/>
      <c r="E129" s="104"/>
      <c r="F129" s="104"/>
      <c r="G129" s="139" t="s">
        <v>183</v>
      </c>
      <c r="H129" s="25" t="s">
        <v>80</v>
      </c>
      <c r="I129" s="104">
        <v>6</v>
      </c>
      <c r="J129" s="104" t="s">
        <v>105</v>
      </c>
      <c r="K129" s="115"/>
    </row>
    <row r="130" spans="1:13" s="43" customFormat="1">
      <c r="A130" s="22">
        <v>122</v>
      </c>
      <c r="B130" s="139"/>
      <c r="C130" s="25"/>
      <c r="D130" s="104"/>
      <c r="E130" s="104"/>
      <c r="F130" s="104"/>
      <c r="G130" s="45" t="s">
        <v>203</v>
      </c>
      <c r="H130" s="25" t="s">
        <v>80</v>
      </c>
      <c r="I130" s="104">
        <v>1</v>
      </c>
      <c r="J130" s="122">
        <v>1916.67</v>
      </c>
      <c r="K130" s="115">
        <f t="shared" ref="K130:K134" si="32">J130*I130</f>
        <v>1916.67</v>
      </c>
    </row>
    <row r="131" spans="1:13" s="43" customFormat="1" ht="41.4">
      <c r="A131" s="22">
        <v>123</v>
      </c>
      <c r="B131" s="139" t="s">
        <v>239</v>
      </c>
      <c r="C131" s="25" t="s">
        <v>80</v>
      </c>
      <c r="D131" s="104">
        <v>7</v>
      </c>
      <c r="E131" s="104">
        <v>106</v>
      </c>
      <c r="F131" s="104">
        <f t="shared" ref="F131" si="33">D131*E131</f>
        <v>742</v>
      </c>
      <c r="G131" s="127" t="s">
        <v>127</v>
      </c>
      <c r="H131" s="29" t="s">
        <v>80</v>
      </c>
      <c r="I131" s="115">
        <f>D131</f>
        <v>7</v>
      </c>
      <c r="J131" s="104">
        <v>294</v>
      </c>
      <c r="K131" s="115">
        <f t="shared" ref="K131" si="34">J131*I131</f>
        <v>2058</v>
      </c>
    </row>
    <row r="132" spans="1:13" s="43" customFormat="1" ht="41.4">
      <c r="A132" s="22">
        <v>124</v>
      </c>
      <c r="B132" s="139" t="s">
        <v>238</v>
      </c>
      <c r="C132" s="25" t="s">
        <v>80</v>
      </c>
      <c r="D132" s="104">
        <v>5</v>
      </c>
      <c r="E132" s="104">
        <v>106</v>
      </c>
      <c r="F132" s="104">
        <f t="shared" si="30"/>
        <v>530</v>
      </c>
      <c r="G132" s="127" t="s">
        <v>127</v>
      </c>
      <c r="H132" s="29" t="s">
        <v>80</v>
      </c>
      <c r="I132" s="115">
        <f>D132</f>
        <v>5</v>
      </c>
      <c r="J132" s="104">
        <v>294</v>
      </c>
      <c r="K132" s="115">
        <f t="shared" si="32"/>
        <v>1470</v>
      </c>
    </row>
    <row r="133" spans="1:13" s="43" customFormat="1">
      <c r="A133" s="22">
        <v>125</v>
      </c>
      <c r="B133" s="139"/>
      <c r="C133" s="25"/>
      <c r="D133" s="104"/>
      <c r="E133" s="104"/>
      <c r="F133" s="104"/>
      <c r="G133" s="127" t="s">
        <v>273</v>
      </c>
      <c r="H133" s="29" t="s">
        <v>80</v>
      </c>
      <c r="I133" s="115">
        <v>5</v>
      </c>
      <c r="J133" s="104">
        <v>1106</v>
      </c>
      <c r="K133" s="115">
        <f t="shared" si="32"/>
        <v>5530</v>
      </c>
    </row>
    <row r="134" spans="1:13" s="43" customFormat="1">
      <c r="A134" s="22">
        <v>126</v>
      </c>
      <c r="B134" s="139"/>
      <c r="C134" s="25"/>
      <c r="D134" s="104"/>
      <c r="E134" s="104"/>
      <c r="F134" s="119"/>
      <c r="G134" s="127" t="s">
        <v>219</v>
      </c>
      <c r="H134" s="29" t="s">
        <v>80</v>
      </c>
      <c r="I134" s="115">
        <v>1</v>
      </c>
      <c r="J134" s="104">
        <v>103</v>
      </c>
      <c r="K134" s="115">
        <f t="shared" si="32"/>
        <v>103</v>
      </c>
    </row>
    <row r="135" spans="1:13" s="43" customFormat="1">
      <c r="A135" s="22">
        <v>127</v>
      </c>
      <c r="B135" s="139" t="s">
        <v>98</v>
      </c>
      <c r="C135" s="25" t="s">
        <v>80</v>
      </c>
      <c r="D135" s="104">
        <v>9</v>
      </c>
      <c r="E135" s="104">
        <v>85</v>
      </c>
      <c r="F135" s="104">
        <f t="shared" si="30"/>
        <v>765</v>
      </c>
      <c r="G135" s="145" t="s">
        <v>152</v>
      </c>
      <c r="H135" s="131" t="s">
        <v>80</v>
      </c>
      <c r="I135" s="115">
        <f>D135</f>
        <v>9</v>
      </c>
      <c r="J135" s="104">
        <v>19.170000000000002</v>
      </c>
      <c r="K135" s="104">
        <f>J135*I135</f>
        <v>172.53000000000003</v>
      </c>
    </row>
    <row r="136" spans="1:13" s="43" customFormat="1" ht="27.6">
      <c r="A136" s="22">
        <v>128</v>
      </c>
      <c r="B136" s="139"/>
      <c r="C136" s="25"/>
      <c r="D136" s="104"/>
      <c r="E136" s="104"/>
      <c r="F136" s="104"/>
      <c r="G136" s="113" t="s">
        <v>216</v>
      </c>
      <c r="H136" s="154" t="s">
        <v>80</v>
      </c>
      <c r="I136" s="95">
        <v>102</v>
      </c>
      <c r="J136" s="95">
        <v>12.5</v>
      </c>
      <c r="K136" s="104">
        <f t="shared" ref="K136:K152" si="35">J136*I136</f>
        <v>1275</v>
      </c>
    </row>
    <row r="137" spans="1:13" s="43" customFormat="1" ht="27.6">
      <c r="A137" s="22">
        <v>129</v>
      </c>
      <c r="B137" s="139" t="s">
        <v>99</v>
      </c>
      <c r="C137" s="25" t="s">
        <v>80</v>
      </c>
      <c r="D137" s="104">
        <v>34</v>
      </c>
      <c r="E137" s="104">
        <v>68</v>
      </c>
      <c r="F137" s="104">
        <f t="shared" si="30"/>
        <v>2312</v>
      </c>
      <c r="G137" s="130" t="s">
        <v>182</v>
      </c>
      <c r="H137" s="25" t="s">
        <v>80</v>
      </c>
      <c r="I137" s="104">
        <f>D137+D139</f>
        <v>34</v>
      </c>
      <c r="J137" s="104">
        <v>85</v>
      </c>
      <c r="K137" s="104">
        <f t="shared" si="35"/>
        <v>2890</v>
      </c>
    </row>
    <row r="138" spans="1:13" s="43" customFormat="1">
      <c r="A138" s="22">
        <v>130</v>
      </c>
      <c r="B138" s="139"/>
      <c r="C138" s="25"/>
      <c r="D138" s="104"/>
      <c r="E138" s="104"/>
      <c r="F138" s="104"/>
      <c r="G138" s="45" t="s">
        <v>149</v>
      </c>
      <c r="H138" s="25" t="s">
        <v>80</v>
      </c>
      <c r="I138" s="104">
        <f>D137-D139</f>
        <v>34</v>
      </c>
      <c r="J138" s="104">
        <v>4.17</v>
      </c>
      <c r="K138" s="104">
        <f t="shared" ref="K138" si="36">J138*I138</f>
        <v>141.78</v>
      </c>
    </row>
    <row r="139" spans="1:13" s="43" customFormat="1" ht="27.6">
      <c r="A139" s="22">
        <v>131</v>
      </c>
      <c r="B139" s="139"/>
      <c r="C139" s="25"/>
      <c r="D139" s="104"/>
      <c r="E139" s="104"/>
      <c r="F139" s="104"/>
      <c r="G139" s="127" t="s">
        <v>137</v>
      </c>
      <c r="H139" s="29" t="s">
        <v>80</v>
      </c>
      <c r="I139" s="115">
        <f>I138</f>
        <v>34</v>
      </c>
      <c r="J139" s="104">
        <v>87.5</v>
      </c>
      <c r="K139" s="104">
        <f t="shared" si="35"/>
        <v>2975</v>
      </c>
    </row>
    <row r="140" spans="1:13" s="43" customFormat="1">
      <c r="A140" s="22">
        <v>132</v>
      </c>
      <c r="B140" s="22"/>
      <c r="C140" s="25"/>
      <c r="D140" s="104"/>
      <c r="E140" s="104"/>
      <c r="F140" s="104"/>
      <c r="G140" s="139" t="s">
        <v>101</v>
      </c>
      <c r="H140" s="25" t="s">
        <v>80</v>
      </c>
      <c r="I140" s="104">
        <v>16</v>
      </c>
      <c r="J140" s="122">
        <v>41.67</v>
      </c>
      <c r="K140" s="104">
        <f t="shared" si="35"/>
        <v>666.72</v>
      </c>
    </row>
    <row r="141" spans="1:13" s="43" customFormat="1" ht="27.6">
      <c r="A141" s="22">
        <v>133</v>
      </c>
      <c r="B141" s="139" t="s">
        <v>106</v>
      </c>
      <c r="C141" s="25" t="s">
        <v>80</v>
      </c>
      <c r="D141" s="104">
        <f>I141+I142</f>
        <v>5</v>
      </c>
      <c r="E141" s="104">
        <v>68</v>
      </c>
      <c r="F141" s="104">
        <f t="shared" si="30"/>
        <v>340</v>
      </c>
      <c r="G141" s="22" t="s">
        <v>186</v>
      </c>
      <c r="H141" s="25" t="s">
        <v>80</v>
      </c>
      <c r="I141" s="104">
        <v>2</v>
      </c>
      <c r="J141" s="104">
        <v>71.75</v>
      </c>
      <c r="K141" s="104">
        <f t="shared" si="35"/>
        <v>143.5</v>
      </c>
    </row>
    <row r="142" spans="1:13" s="43" customFormat="1" ht="27.6">
      <c r="A142" s="22">
        <v>134</v>
      </c>
      <c r="B142" s="139"/>
      <c r="C142" s="25"/>
      <c r="D142" s="104"/>
      <c r="E142" s="104"/>
      <c r="F142" s="104"/>
      <c r="G142" s="22" t="s">
        <v>201</v>
      </c>
      <c r="H142" s="25" t="s">
        <v>80</v>
      </c>
      <c r="I142" s="104">
        <v>3</v>
      </c>
      <c r="J142" s="104">
        <v>87.5</v>
      </c>
      <c r="K142" s="104">
        <f t="shared" si="35"/>
        <v>262.5</v>
      </c>
    </row>
    <row r="143" spans="1:13" s="43" customFormat="1">
      <c r="A143" s="22">
        <v>135</v>
      </c>
      <c r="B143" s="22"/>
      <c r="C143" s="25"/>
      <c r="D143" s="104"/>
      <c r="E143" s="104"/>
      <c r="F143" s="104"/>
      <c r="G143" s="155" t="s">
        <v>149</v>
      </c>
      <c r="H143" s="25" t="s">
        <v>80</v>
      </c>
      <c r="I143" s="104">
        <f>D141</f>
        <v>5</v>
      </c>
      <c r="J143" s="104">
        <v>4.17</v>
      </c>
      <c r="K143" s="104">
        <f t="shared" si="35"/>
        <v>20.85</v>
      </c>
      <c r="L143" s="45"/>
      <c r="M143" s="45"/>
    </row>
    <row r="144" spans="1:13" s="43" customFormat="1">
      <c r="A144" s="22">
        <v>136</v>
      </c>
      <c r="B144" s="156"/>
      <c r="C144" s="157"/>
      <c r="D144" s="104"/>
      <c r="E144" s="104"/>
      <c r="F144" s="104"/>
      <c r="G144" s="139" t="s">
        <v>101</v>
      </c>
      <c r="H144" s="25" t="s">
        <v>80</v>
      </c>
      <c r="I144" s="104">
        <v>3</v>
      </c>
      <c r="J144" s="122">
        <v>41.67</v>
      </c>
      <c r="K144" s="104">
        <f t="shared" ref="K144" si="37">J144*I144</f>
        <v>125.01</v>
      </c>
      <c r="L144" s="45"/>
      <c r="M144" s="45"/>
    </row>
    <row r="145" spans="1:13" s="43" customFormat="1" ht="27.6">
      <c r="A145" s="22">
        <v>137</v>
      </c>
      <c r="B145" s="46" t="s">
        <v>245</v>
      </c>
      <c r="C145" s="47" t="s">
        <v>88</v>
      </c>
      <c r="D145" s="95">
        <v>18</v>
      </c>
      <c r="E145" s="119">
        <v>34</v>
      </c>
      <c r="F145" s="119">
        <f t="shared" ref="F145:F150" si="38">E145*D145</f>
        <v>612</v>
      </c>
      <c r="G145" s="158" t="s">
        <v>246</v>
      </c>
      <c r="H145" s="48" t="s">
        <v>80</v>
      </c>
      <c r="I145" s="95">
        <v>9</v>
      </c>
      <c r="J145" s="95">
        <v>258</v>
      </c>
      <c r="K145" s="95">
        <f t="shared" si="35"/>
        <v>2322</v>
      </c>
    </row>
    <row r="146" spans="1:13" s="43" customFormat="1" ht="27.6">
      <c r="A146" s="22">
        <v>138</v>
      </c>
      <c r="B146" s="49" t="s">
        <v>247</v>
      </c>
      <c r="C146" s="47" t="s">
        <v>88</v>
      </c>
      <c r="D146" s="95">
        <v>18</v>
      </c>
      <c r="E146" s="119">
        <v>59</v>
      </c>
      <c r="F146" s="119">
        <f t="shared" si="38"/>
        <v>1062</v>
      </c>
      <c r="G146" s="158" t="s">
        <v>248</v>
      </c>
      <c r="H146" s="50" t="s">
        <v>249</v>
      </c>
      <c r="I146" s="95">
        <v>4</v>
      </c>
      <c r="J146" s="95">
        <v>320</v>
      </c>
      <c r="K146" s="104">
        <f t="shared" si="35"/>
        <v>1280</v>
      </c>
    </row>
    <row r="147" spans="1:13" s="43" customFormat="1" ht="27.6">
      <c r="A147" s="22">
        <v>139</v>
      </c>
      <c r="B147" s="49"/>
      <c r="C147" s="47"/>
      <c r="D147" s="95"/>
      <c r="E147" s="119"/>
      <c r="F147" s="119"/>
      <c r="G147" s="158" t="s">
        <v>250</v>
      </c>
      <c r="H147" s="51" t="s">
        <v>249</v>
      </c>
      <c r="I147" s="95">
        <v>3</v>
      </c>
      <c r="J147" s="95">
        <v>46.67</v>
      </c>
      <c r="K147" s="104">
        <f t="shared" si="35"/>
        <v>140.01</v>
      </c>
    </row>
    <row r="148" spans="1:13" s="43" customFormat="1">
      <c r="A148" s="22">
        <v>140</v>
      </c>
      <c r="B148" s="46" t="s">
        <v>251</v>
      </c>
      <c r="C148" s="47" t="s">
        <v>88</v>
      </c>
      <c r="D148" s="95">
        <v>12</v>
      </c>
      <c r="E148" s="119">
        <v>14</v>
      </c>
      <c r="F148" s="119">
        <f t="shared" si="38"/>
        <v>168</v>
      </c>
      <c r="G148" s="158" t="s">
        <v>252</v>
      </c>
      <c r="H148" s="48" t="s">
        <v>88</v>
      </c>
      <c r="I148" s="95">
        <f>D148*1.1</f>
        <v>13.200000000000001</v>
      </c>
      <c r="J148" s="95">
        <v>15</v>
      </c>
      <c r="K148" s="104">
        <f t="shared" si="35"/>
        <v>198.00000000000003</v>
      </c>
    </row>
    <row r="149" spans="1:13" s="43" customFormat="1">
      <c r="A149" s="22">
        <v>141</v>
      </c>
      <c r="B149" s="52"/>
      <c r="C149" s="48"/>
      <c r="D149" s="95"/>
      <c r="E149" s="119"/>
      <c r="F149" s="119"/>
      <c r="G149" s="158" t="s">
        <v>253</v>
      </c>
      <c r="H149" s="48" t="s">
        <v>80</v>
      </c>
      <c r="I149" s="95">
        <v>12</v>
      </c>
      <c r="J149" s="95">
        <v>26.67</v>
      </c>
      <c r="K149" s="104">
        <f t="shared" si="35"/>
        <v>320.04000000000002</v>
      </c>
    </row>
    <row r="150" spans="1:13" s="43" customFormat="1">
      <c r="A150" s="22">
        <v>142</v>
      </c>
      <c r="B150" s="53" t="s">
        <v>254</v>
      </c>
      <c r="C150" s="54" t="s">
        <v>88</v>
      </c>
      <c r="D150" s="95">
        <v>13</v>
      </c>
      <c r="E150" s="119">
        <v>51</v>
      </c>
      <c r="F150" s="119">
        <f t="shared" si="38"/>
        <v>663</v>
      </c>
      <c r="G150" s="109" t="s">
        <v>255</v>
      </c>
      <c r="H150" s="48" t="s">
        <v>80</v>
      </c>
      <c r="I150" s="95">
        <f>D150</f>
        <v>13</v>
      </c>
      <c r="J150" s="95">
        <v>166.67</v>
      </c>
      <c r="K150" s="104">
        <f t="shared" si="35"/>
        <v>2166.71</v>
      </c>
    </row>
    <row r="151" spans="1:13" s="43" customFormat="1">
      <c r="A151" s="22">
        <v>143</v>
      </c>
      <c r="B151" s="53"/>
      <c r="C151" s="55"/>
      <c r="D151" s="56"/>
      <c r="E151" s="57"/>
      <c r="F151" s="57"/>
      <c r="G151" s="158" t="s">
        <v>256</v>
      </c>
      <c r="H151" s="48" t="s">
        <v>80</v>
      </c>
      <c r="I151" s="95">
        <f>D150</f>
        <v>13</v>
      </c>
      <c r="J151" s="95">
        <v>14.33</v>
      </c>
      <c r="K151" s="104">
        <f t="shared" si="35"/>
        <v>186.29</v>
      </c>
    </row>
    <row r="152" spans="1:13" s="43" customFormat="1" ht="27.6">
      <c r="A152" s="22">
        <v>144</v>
      </c>
      <c r="B152" s="49"/>
      <c r="C152" s="47"/>
      <c r="D152" s="58"/>
      <c r="E152" s="57"/>
      <c r="F152" s="57"/>
      <c r="G152" s="145" t="s">
        <v>257</v>
      </c>
      <c r="H152" s="159" t="s">
        <v>80</v>
      </c>
      <c r="I152" s="104">
        <v>5</v>
      </c>
      <c r="J152" s="95">
        <v>50</v>
      </c>
      <c r="K152" s="104">
        <f t="shared" si="35"/>
        <v>250</v>
      </c>
    </row>
    <row r="153" spans="1:13" s="43" customFormat="1" ht="27.6">
      <c r="A153" s="22">
        <v>145</v>
      </c>
      <c r="B153" s="22" t="s">
        <v>204</v>
      </c>
      <c r="C153" s="25" t="s">
        <v>88</v>
      </c>
      <c r="D153" s="104">
        <v>3</v>
      </c>
      <c r="E153" s="104">
        <v>59</v>
      </c>
      <c r="F153" s="104">
        <f t="shared" si="30"/>
        <v>177</v>
      </c>
      <c r="G153" s="155" t="s">
        <v>205</v>
      </c>
      <c r="H153" s="25" t="s">
        <v>80</v>
      </c>
      <c r="I153" s="104">
        <v>3</v>
      </c>
      <c r="J153" s="104" t="s">
        <v>105</v>
      </c>
      <c r="K153" s="104"/>
      <c r="L153" s="45"/>
      <c r="M153" s="45"/>
    </row>
    <row r="154" spans="1:13" s="43" customFormat="1" ht="27.6">
      <c r="A154" s="22">
        <v>146</v>
      </c>
      <c r="B154" s="22" t="s">
        <v>206</v>
      </c>
      <c r="C154" s="25" t="s">
        <v>80</v>
      </c>
      <c r="D154" s="104">
        <v>1</v>
      </c>
      <c r="E154" s="104">
        <v>51</v>
      </c>
      <c r="F154" s="104">
        <f t="shared" si="30"/>
        <v>51</v>
      </c>
      <c r="G154" s="155" t="s">
        <v>207</v>
      </c>
      <c r="H154" s="25" t="s">
        <v>80</v>
      </c>
      <c r="I154" s="104">
        <v>1</v>
      </c>
      <c r="J154" s="104">
        <v>375</v>
      </c>
      <c r="K154" s="115">
        <f t="shared" ref="K154:K160" si="39">J154*I154</f>
        <v>375</v>
      </c>
      <c r="L154" s="45"/>
      <c r="M154" s="45"/>
    </row>
    <row r="155" spans="1:13" s="65" customFormat="1">
      <c r="A155" s="22">
        <v>147</v>
      </c>
      <c r="B155" s="160" t="s">
        <v>274</v>
      </c>
      <c r="C155" s="154" t="s">
        <v>88</v>
      </c>
      <c r="D155" s="104">
        <v>25</v>
      </c>
      <c r="E155" s="161">
        <v>79</v>
      </c>
      <c r="F155" s="119">
        <f>D155*E155</f>
        <v>1975</v>
      </c>
      <c r="G155" s="162" t="s">
        <v>275</v>
      </c>
      <c r="H155" s="110" t="s">
        <v>80</v>
      </c>
      <c r="I155" s="119">
        <v>7</v>
      </c>
      <c r="J155" s="163">
        <v>166.67</v>
      </c>
      <c r="K155" s="164">
        <f t="shared" si="39"/>
        <v>1166.6899999999998</v>
      </c>
    </row>
    <row r="156" spans="1:13" s="65" customFormat="1">
      <c r="A156" s="22">
        <v>148</v>
      </c>
      <c r="B156" s="160"/>
      <c r="C156" s="154"/>
      <c r="D156" s="104"/>
      <c r="E156" s="161"/>
      <c r="F156" s="119"/>
      <c r="G156" s="162" t="s">
        <v>276</v>
      </c>
      <c r="H156" s="110" t="s">
        <v>80</v>
      </c>
      <c r="I156" s="119">
        <v>9</v>
      </c>
      <c r="J156" s="163">
        <v>324.17</v>
      </c>
      <c r="K156" s="164">
        <f t="shared" si="39"/>
        <v>2917.53</v>
      </c>
    </row>
    <row r="157" spans="1:13" s="65" customFormat="1">
      <c r="A157" s="22">
        <v>149</v>
      </c>
      <c r="B157" s="113"/>
      <c r="C157" s="154"/>
      <c r="D157" s="104"/>
      <c r="E157" s="161"/>
      <c r="F157" s="119"/>
      <c r="G157" s="165" t="s">
        <v>277</v>
      </c>
      <c r="H157" s="166" t="s">
        <v>80</v>
      </c>
      <c r="I157" s="119">
        <v>5</v>
      </c>
      <c r="J157" s="163">
        <v>45.83</v>
      </c>
      <c r="K157" s="164">
        <f t="shared" si="39"/>
        <v>229.14999999999998</v>
      </c>
    </row>
    <row r="158" spans="1:13" s="65" customFormat="1" ht="27.6">
      <c r="A158" s="22">
        <v>150</v>
      </c>
      <c r="B158" s="113"/>
      <c r="C158" s="154"/>
      <c r="D158" s="104"/>
      <c r="E158" s="161"/>
      <c r="F158" s="119"/>
      <c r="G158" s="165" t="s">
        <v>327</v>
      </c>
      <c r="H158" s="166" t="s">
        <v>80</v>
      </c>
      <c r="I158" s="119">
        <v>2</v>
      </c>
      <c r="J158" s="163">
        <v>45.83</v>
      </c>
      <c r="K158" s="164">
        <f t="shared" si="39"/>
        <v>91.66</v>
      </c>
    </row>
    <row r="159" spans="1:13" s="65" customFormat="1">
      <c r="A159" s="22">
        <v>151</v>
      </c>
      <c r="B159" s="113"/>
      <c r="C159" s="154"/>
      <c r="D159" s="104"/>
      <c r="E159" s="161"/>
      <c r="F159" s="119"/>
      <c r="G159" s="165" t="s">
        <v>278</v>
      </c>
      <c r="H159" s="166" t="s">
        <v>279</v>
      </c>
      <c r="I159" s="119">
        <v>32</v>
      </c>
      <c r="J159" s="163">
        <v>136.66999999999999</v>
      </c>
      <c r="K159" s="164">
        <f t="shared" si="39"/>
        <v>4373.4399999999996</v>
      </c>
    </row>
    <row r="160" spans="1:13" s="66" customFormat="1">
      <c r="A160" s="22">
        <v>152</v>
      </c>
      <c r="B160" s="160" t="s">
        <v>331</v>
      </c>
      <c r="C160" s="154" t="s">
        <v>80</v>
      </c>
      <c r="D160" s="104">
        <v>50</v>
      </c>
      <c r="E160" s="161">
        <v>76</v>
      </c>
      <c r="F160" s="119">
        <f>D160*E160</f>
        <v>3800</v>
      </c>
      <c r="G160" s="158" t="s">
        <v>280</v>
      </c>
      <c r="H160" s="110" t="s">
        <v>80</v>
      </c>
      <c r="I160" s="119">
        <v>50</v>
      </c>
      <c r="J160" s="163">
        <v>763.33</v>
      </c>
      <c r="K160" s="164">
        <f t="shared" si="39"/>
        <v>38166.5</v>
      </c>
    </row>
    <row r="161" spans="1:13" s="67" customFormat="1" ht="27.6">
      <c r="A161" s="22">
        <v>153</v>
      </c>
      <c r="B161" s="22" t="s">
        <v>328</v>
      </c>
      <c r="C161" s="25" t="s">
        <v>80</v>
      </c>
      <c r="D161" s="104">
        <v>2</v>
      </c>
      <c r="E161" s="167">
        <v>119</v>
      </c>
      <c r="F161" s="119">
        <f>D161*E161</f>
        <v>238</v>
      </c>
      <c r="G161" s="168" t="s">
        <v>329</v>
      </c>
      <c r="H161" s="150" t="s">
        <v>80</v>
      </c>
      <c r="I161" s="167">
        <v>2</v>
      </c>
      <c r="J161" s="104" t="s">
        <v>105</v>
      </c>
      <c r="K161" s="164"/>
      <c r="L161" s="65"/>
      <c r="M161" s="65"/>
    </row>
    <row r="162" spans="1:13" s="59" customFormat="1" ht="29.4" customHeight="1">
      <c r="A162" s="22">
        <v>154</v>
      </c>
      <c r="B162" s="139" t="s">
        <v>187</v>
      </c>
      <c r="C162" s="111" t="s">
        <v>80</v>
      </c>
      <c r="D162" s="111">
        <v>76</v>
      </c>
      <c r="E162" s="104">
        <v>119</v>
      </c>
      <c r="F162" s="104">
        <f t="shared" si="30"/>
        <v>9044</v>
      </c>
      <c r="G162" s="155" t="s">
        <v>202</v>
      </c>
      <c r="H162" s="25" t="s">
        <v>80</v>
      </c>
      <c r="I162" s="104">
        <v>76</v>
      </c>
      <c r="J162" s="122">
        <v>440.83</v>
      </c>
      <c r="K162" s="115">
        <f t="shared" ref="K162" si="40">J162*I162</f>
        <v>33503.08</v>
      </c>
      <c r="L162" s="45"/>
      <c r="M162" s="45"/>
    </row>
    <row r="163" spans="1:13" s="59" customFormat="1" ht="29.4" customHeight="1">
      <c r="A163" s="22">
        <v>155</v>
      </c>
      <c r="B163" s="139"/>
      <c r="C163" s="111"/>
      <c r="D163" s="111"/>
      <c r="E163" s="104"/>
      <c r="F163" s="104"/>
      <c r="G163" s="113" t="s">
        <v>216</v>
      </c>
      <c r="H163" s="154" t="s">
        <v>80</v>
      </c>
      <c r="I163" s="95">
        <v>222</v>
      </c>
      <c r="J163" s="95">
        <v>12.5</v>
      </c>
      <c r="K163" s="95">
        <f t="shared" ref="K163" si="41">I163*J163</f>
        <v>2775</v>
      </c>
      <c r="L163" s="45"/>
      <c r="M163" s="45"/>
    </row>
    <row r="164" spans="1:13" s="59" customFormat="1" ht="29.4" customHeight="1">
      <c r="A164" s="22">
        <v>156</v>
      </c>
      <c r="B164" s="139" t="s">
        <v>208</v>
      </c>
      <c r="C164" s="111" t="s">
        <v>80</v>
      </c>
      <c r="D164" s="111">
        <v>1</v>
      </c>
      <c r="E164" s="104">
        <v>153</v>
      </c>
      <c r="F164" s="104">
        <f t="shared" si="30"/>
        <v>153</v>
      </c>
      <c r="G164" s="113" t="s">
        <v>209</v>
      </c>
      <c r="H164" s="154" t="s">
        <v>80</v>
      </c>
      <c r="I164" s="95">
        <v>1</v>
      </c>
      <c r="J164" s="104" t="s">
        <v>105</v>
      </c>
      <c r="K164" s="95"/>
      <c r="L164" s="45"/>
      <c r="M164" s="45"/>
    </row>
    <row r="165" spans="1:13" ht="27.6">
      <c r="A165" s="22">
        <v>157</v>
      </c>
      <c r="B165" s="22" t="s">
        <v>104</v>
      </c>
      <c r="C165" s="25" t="s">
        <v>102</v>
      </c>
      <c r="D165" s="104">
        <v>1</v>
      </c>
      <c r="E165" s="104">
        <v>1200</v>
      </c>
      <c r="F165" s="104">
        <f t="shared" si="30"/>
        <v>1200</v>
      </c>
      <c r="G165" s="155"/>
      <c r="H165" s="25"/>
      <c r="I165" s="104"/>
      <c r="J165" s="122"/>
      <c r="K165" s="115"/>
    </row>
    <row r="166" spans="1:13" s="169" customFormat="1">
      <c r="A166" s="22">
        <v>158</v>
      </c>
      <c r="B166" s="22" t="s">
        <v>103</v>
      </c>
      <c r="C166" s="25" t="s">
        <v>80</v>
      </c>
      <c r="D166" s="104">
        <v>1</v>
      </c>
      <c r="E166" s="104">
        <v>3000</v>
      </c>
      <c r="F166" s="104">
        <f t="shared" si="30"/>
        <v>3000</v>
      </c>
      <c r="G166" s="22"/>
      <c r="H166" s="25"/>
      <c r="I166" s="104"/>
      <c r="J166" s="122"/>
      <c r="K166" s="122"/>
    </row>
    <row r="167" spans="1:13" s="169" customFormat="1" ht="27.6">
      <c r="A167" s="22">
        <v>159</v>
      </c>
      <c r="B167" s="36" t="s">
        <v>92</v>
      </c>
      <c r="C167" s="36"/>
      <c r="D167" s="36"/>
      <c r="E167" s="170"/>
      <c r="F167" s="171">
        <f>SUM(F115:F166)</f>
        <v>41467</v>
      </c>
      <c r="G167" s="36" t="s">
        <v>93</v>
      </c>
      <c r="H167" s="36"/>
      <c r="I167" s="36"/>
      <c r="J167" s="36"/>
      <c r="K167" s="171">
        <f>SUM(K115:K166)</f>
        <v>134179.27000000002</v>
      </c>
    </row>
    <row r="168" spans="1:13" s="169" customFormat="1">
      <c r="A168" s="22">
        <v>160</v>
      </c>
      <c r="B168" s="108"/>
      <c r="C168" s="108"/>
      <c r="D168" s="108"/>
      <c r="E168" s="94"/>
      <c r="F168" s="172"/>
      <c r="G168" s="108"/>
      <c r="H168" s="108"/>
      <c r="I168" s="108"/>
      <c r="J168" s="108"/>
      <c r="K168" s="173"/>
    </row>
    <row r="169" spans="1:13" s="43" customFormat="1">
      <c r="A169" s="22">
        <v>161</v>
      </c>
      <c r="B169" s="94" t="s">
        <v>84</v>
      </c>
      <c r="C169" s="25"/>
      <c r="D169" s="26"/>
      <c r="E169" s="94"/>
      <c r="F169" s="108"/>
      <c r="G169" s="22"/>
      <c r="H169" s="25"/>
      <c r="I169" s="27"/>
      <c r="J169" s="27"/>
      <c r="K169" s="27"/>
    </row>
    <row r="170" spans="1:13" s="43" customFormat="1" ht="27.6">
      <c r="A170" s="22">
        <v>162</v>
      </c>
      <c r="B170" s="132" t="s">
        <v>110</v>
      </c>
      <c r="C170" s="133" t="s">
        <v>80</v>
      </c>
      <c r="D170" s="104">
        <v>1</v>
      </c>
      <c r="E170" s="104">
        <v>204</v>
      </c>
      <c r="F170" s="104">
        <f t="shared" si="30"/>
        <v>204</v>
      </c>
      <c r="G170" s="127" t="s">
        <v>117</v>
      </c>
      <c r="H170" s="29" t="s">
        <v>80</v>
      </c>
      <c r="I170" s="104">
        <v>1</v>
      </c>
      <c r="J170" s="104" t="s">
        <v>108</v>
      </c>
      <c r="K170" s="122"/>
    </row>
    <row r="171" spans="1:13" s="43" customFormat="1" ht="27.6">
      <c r="A171" s="22">
        <v>163</v>
      </c>
      <c r="B171" s="132"/>
      <c r="C171" s="133"/>
      <c r="D171" s="104"/>
      <c r="E171" s="104"/>
      <c r="F171" s="104"/>
      <c r="G171" s="127" t="s">
        <v>116</v>
      </c>
      <c r="H171" s="29" t="s">
        <v>80</v>
      </c>
      <c r="I171" s="104">
        <v>1</v>
      </c>
      <c r="J171" s="104" t="s">
        <v>108</v>
      </c>
      <c r="K171" s="122"/>
    </row>
    <row r="172" spans="1:13" s="43" customFormat="1" ht="27.6">
      <c r="A172" s="22">
        <v>164</v>
      </c>
      <c r="B172" s="132" t="s">
        <v>111</v>
      </c>
      <c r="C172" s="133" t="s">
        <v>80</v>
      </c>
      <c r="D172" s="104">
        <v>1</v>
      </c>
      <c r="E172" s="104">
        <v>51</v>
      </c>
      <c r="F172" s="104">
        <f t="shared" si="30"/>
        <v>51</v>
      </c>
      <c r="G172" s="127" t="s">
        <v>118</v>
      </c>
      <c r="H172" s="29" t="s">
        <v>80</v>
      </c>
      <c r="I172" s="104">
        <v>1</v>
      </c>
      <c r="J172" s="104" t="s">
        <v>108</v>
      </c>
      <c r="K172" s="122"/>
    </row>
    <row r="173" spans="1:13" s="43" customFormat="1" ht="27.6">
      <c r="A173" s="22">
        <v>165</v>
      </c>
      <c r="B173" s="132" t="s">
        <v>112</v>
      </c>
      <c r="C173" s="133" t="s">
        <v>88</v>
      </c>
      <c r="D173" s="104">
        <v>115</v>
      </c>
      <c r="E173" s="104">
        <v>15</v>
      </c>
      <c r="F173" s="104">
        <f t="shared" si="30"/>
        <v>1725</v>
      </c>
      <c r="G173" s="127" t="s">
        <v>122</v>
      </c>
      <c r="H173" s="29" t="s">
        <v>88</v>
      </c>
      <c r="I173" s="115">
        <v>125</v>
      </c>
      <c r="J173" s="104">
        <v>20.83</v>
      </c>
      <c r="K173" s="115">
        <f>J173*I173</f>
        <v>2603.75</v>
      </c>
    </row>
    <row r="174" spans="1:13">
      <c r="A174" s="22">
        <v>166</v>
      </c>
      <c r="B174" s="132" t="s">
        <v>113</v>
      </c>
      <c r="C174" s="133" t="s">
        <v>80</v>
      </c>
      <c r="D174" s="104">
        <v>19</v>
      </c>
      <c r="E174" s="104">
        <v>20</v>
      </c>
      <c r="F174" s="104">
        <f t="shared" si="30"/>
        <v>380</v>
      </c>
      <c r="G174" s="127" t="s">
        <v>115</v>
      </c>
      <c r="H174" s="29" t="s">
        <v>80</v>
      </c>
      <c r="I174" s="115">
        <f>D174</f>
        <v>19</v>
      </c>
      <c r="J174" s="104">
        <v>2.87</v>
      </c>
      <c r="K174" s="115">
        <f t="shared" ref="K174:K176" si="42">J174*I174</f>
        <v>54.53</v>
      </c>
    </row>
    <row r="175" spans="1:13" ht="27.6">
      <c r="A175" s="22">
        <v>167</v>
      </c>
      <c r="B175" s="174" t="s">
        <v>114</v>
      </c>
      <c r="C175" s="175" t="s">
        <v>80</v>
      </c>
      <c r="D175" s="104">
        <v>4</v>
      </c>
      <c r="E175" s="104">
        <v>52</v>
      </c>
      <c r="F175" s="104">
        <f t="shared" si="30"/>
        <v>208</v>
      </c>
      <c r="G175" s="127" t="s">
        <v>123</v>
      </c>
      <c r="H175" s="29" t="s">
        <v>80</v>
      </c>
      <c r="I175" s="115">
        <f>D175</f>
        <v>4</v>
      </c>
      <c r="J175" s="104">
        <v>283.67</v>
      </c>
      <c r="K175" s="115">
        <f t="shared" si="42"/>
        <v>1134.68</v>
      </c>
    </row>
    <row r="176" spans="1:13" s="43" customFormat="1" ht="27.6">
      <c r="A176" s="22">
        <v>168</v>
      </c>
      <c r="B176" s="174"/>
      <c r="C176" s="175"/>
      <c r="D176" s="104"/>
      <c r="E176" s="104"/>
      <c r="F176" s="104"/>
      <c r="G176" s="127" t="s">
        <v>137</v>
      </c>
      <c r="H176" s="29" t="s">
        <v>80</v>
      </c>
      <c r="I176" s="115">
        <f>D175</f>
        <v>4</v>
      </c>
      <c r="J176" s="104">
        <v>87.5</v>
      </c>
      <c r="K176" s="115">
        <f t="shared" si="42"/>
        <v>350</v>
      </c>
    </row>
    <row r="177" spans="1:13" s="43" customFormat="1" ht="27.6">
      <c r="A177" s="22">
        <v>169</v>
      </c>
      <c r="B177" s="30" t="s">
        <v>94</v>
      </c>
      <c r="C177" s="31"/>
      <c r="D177" s="32"/>
      <c r="E177" s="136"/>
      <c r="F177" s="171">
        <f>SUM(F170:F176)</f>
        <v>2568</v>
      </c>
      <c r="G177" s="33" t="s">
        <v>95</v>
      </c>
      <c r="H177" s="34"/>
      <c r="I177" s="35"/>
      <c r="J177" s="106"/>
      <c r="K177" s="171">
        <f>SUM(K170:K176)</f>
        <v>4142.96</v>
      </c>
    </row>
    <row r="178" spans="1:13" s="43" customFormat="1">
      <c r="A178" s="22">
        <v>170</v>
      </c>
      <c r="B178" s="108" t="s">
        <v>85</v>
      </c>
      <c r="C178" s="25"/>
      <c r="D178" s="26"/>
      <c r="E178" s="26"/>
      <c r="F178" s="26"/>
      <c r="G178" s="28"/>
      <c r="H178" s="29"/>
      <c r="I178" s="27"/>
      <c r="J178" s="27"/>
      <c r="K178" s="27"/>
    </row>
    <row r="179" spans="1:13" s="43" customFormat="1" ht="41.4">
      <c r="A179" s="22">
        <v>171</v>
      </c>
      <c r="B179" s="145" t="s">
        <v>271</v>
      </c>
      <c r="C179" s="25" t="s">
        <v>87</v>
      </c>
      <c r="D179" s="176">
        <v>63</v>
      </c>
      <c r="E179" s="104">
        <v>37</v>
      </c>
      <c r="F179" s="104">
        <f t="shared" si="30"/>
        <v>2331</v>
      </c>
      <c r="G179" s="28"/>
      <c r="H179" s="29"/>
      <c r="I179" s="115"/>
      <c r="J179" s="115"/>
      <c r="K179" s="115"/>
    </row>
    <row r="180" spans="1:13" s="43" customFormat="1">
      <c r="A180" s="22">
        <v>172</v>
      </c>
      <c r="B180" s="145" t="s">
        <v>190</v>
      </c>
      <c r="C180" s="25" t="s">
        <v>86</v>
      </c>
      <c r="D180" s="176">
        <v>20</v>
      </c>
      <c r="E180" s="104">
        <v>22</v>
      </c>
      <c r="F180" s="104">
        <f t="shared" si="30"/>
        <v>440</v>
      </c>
      <c r="G180" s="28" t="s">
        <v>217</v>
      </c>
      <c r="H180" s="29" t="s">
        <v>167</v>
      </c>
      <c r="I180" s="115">
        <v>25</v>
      </c>
      <c r="J180" s="115">
        <v>6.4</v>
      </c>
      <c r="K180" s="115">
        <f>I180*J180</f>
        <v>160</v>
      </c>
    </row>
    <row r="181" spans="1:13" s="43" customFormat="1">
      <c r="A181" s="22">
        <v>173</v>
      </c>
      <c r="B181" s="145" t="s">
        <v>119</v>
      </c>
      <c r="C181" s="25" t="s">
        <v>121</v>
      </c>
      <c r="D181" s="176">
        <v>5</v>
      </c>
      <c r="E181" s="104">
        <v>246</v>
      </c>
      <c r="F181" s="104">
        <f t="shared" si="30"/>
        <v>1230</v>
      </c>
      <c r="G181" s="28" t="s">
        <v>146</v>
      </c>
      <c r="H181" s="29" t="s">
        <v>80</v>
      </c>
      <c r="I181" s="115">
        <v>150</v>
      </c>
      <c r="J181" s="115">
        <v>9.5</v>
      </c>
      <c r="K181" s="115">
        <f>I181*J181</f>
        <v>1425</v>
      </c>
    </row>
    <row r="182" spans="1:13" s="43" customFormat="1">
      <c r="A182" s="22">
        <v>174</v>
      </c>
      <c r="B182" s="177" t="s">
        <v>267</v>
      </c>
      <c r="C182" s="25" t="s">
        <v>120</v>
      </c>
      <c r="D182" s="104">
        <v>1</v>
      </c>
      <c r="E182" s="104">
        <v>1130</v>
      </c>
      <c r="F182" s="104">
        <f t="shared" si="30"/>
        <v>1130</v>
      </c>
      <c r="G182" s="28"/>
      <c r="H182" s="29"/>
      <c r="I182" s="27"/>
      <c r="J182" s="115"/>
      <c r="K182" s="115"/>
    </row>
    <row r="183" spans="1:13" s="43" customFormat="1" ht="27.6">
      <c r="A183" s="22">
        <v>175</v>
      </c>
      <c r="B183" s="22" t="s">
        <v>266</v>
      </c>
      <c r="C183" s="178" t="s">
        <v>325</v>
      </c>
      <c r="D183" s="115">
        <v>426</v>
      </c>
      <c r="E183" s="104">
        <v>10.6</v>
      </c>
      <c r="F183" s="104">
        <f t="shared" si="30"/>
        <v>4515.5999999999995</v>
      </c>
      <c r="G183" s="28"/>
      <c r="H183" s="29"/>
      <c r="I183" s="27"/>
      <c r="J183" s="115"/>
      <c r="K183" s="115"/>
    </row>
    <row r="184" spans="1:13" ht="27.6">
      <c r="A184" s="179"/>
      <c r="B184" s="30" t="s">
        <v>131</v>
      </c>
      <c r="C184" s="31"/>
      <c r="D184" s="32"/>
      <c r="E184" s="32"/>
      <c r="F184" s="32">
        <f>SUM(F179:F183)</f>
        <v>9646.5999999999985</v>
      </c>
      <c r="G184" s="36" t="s">
        <v>142</v>
      </c>
      <c r="H184" s="34"/>
      <c r="I184" s="35"/>
      <c r="J184" s="180"/>
      <c r="K184" s="171">
        <f>SUM(K179:K183)</f>
        <v>1585</v>
      </c>
    </row>
    <row r="185" spans="1:13">
      <c r="A185" s="179"/>
      <c r="B185" s="69"/>
      <c r="C185" s="70"/>
      <c r="D185" s="71"/>
      <c r="E185" s="72"/>
      <c r="F185" s="73"/>
      <c r="G185" s="74" t="s">
        <v>138</v>
      </c>
      <c r="H185" s="75"/>
      <c r="I185" s="76"/>
      <c r="J185" s="76"/>
      <c r="K185" s="77">
        <f>K27+K51+K184+K177+K167+K113</f>
        <v>218464.15269280004</v>
      </c>
    </row>
    <row r="186" spans="1:13">
      <c r="A186" s="179"/>
      <c r="B186" s="74" t="s">
        <v>139</v>
      </c>
      <c r="C186" s="75"/>
      <c r="D186" s="78"/>
      <c r="E186" s="79"/>
      <c r="F186" s="80">
        <f>F27+F51+F184+F177+F167+F113</f>
        <v>116178.342</v>
      </c>
      <c r="G186" s="81" t="s">
        <v>140</v>
      </c>
      <c r="H186" s="82">
        <v>0.03</v>
      </c>
      <c r="I186" s="76"/>
      <c r="J186" s="76"/>
      <c r="K186" s="77">
        <f>K185*H186</f>
        <v>6553.9245807840007</v>
      </c>
    </row>
    <row r="187" spans="1:13">
      <c r="A187" s="60"/>
      <c r="B187" s="81"/>
      <c r="C187" s="83"/>
      <c r="D187" s="84"/>
      <c r="E187" s="85"/>
      <c r="F187" s="80"/>
      <c r="G187" s="86" t="s">
        <v>130</v>
      </c>
      <c r="H187" s="75"/>
      <c r="I187" s="76"/>
      <c r="J187" s="76"/>
      <c r="K187" s="77">
        <f>K185+K186</f>
        <v>225018.07727358403</v>
      </c>
      <c r="M187" s="61"/>
    </row>
    <row r="188" spans="1:13">
      <c r="A188" s="60"/>
      <c r="B188" s="86" t="s">
        <v>129</v>
      </c>
      <c r="C188" s="87"/>
      <c r="D188" s="78"/>
      <c r="E188" s="79"/>
      <c r="F188" s="80">
        <f>F186</f>
        <v>116178.342</v>
      </c>
      <c r="G188" s="86" t="s">
        <v>143</v>
      </c>
      <c r="H188" s="87"/>
      <c r="I188" s="76"/>
      <c r="J188" s="76"/>
      <c r="K188" s="77">
        <f>F188+K187</f>
        <v>341196.41927358403</v>
      </c>
      <c r="M188" s="61"/>
    </row>
    <row r="189" spans="1:13">
      <c r="A189" s="60"/>
      <c r="B189" s="88"/>
      <c r="C189" s="87"/>
      <c r="D189" s="88"/>
      <c r="E189" s="89"/>
      <c r="F189" s="88"/>
      <c r="G189" s="86" t="s">
        <v>141</v>
      </c>
      <c r="H189" s="87"/>
      <c r="I189" s="76"/>
      <c r="J189" s="76"/>
      <c r="K189" s="77">
        <f>K188*0.2</f>
        <v>68239.283854716807</v>
      </c>
    </row>
    <row r="190" spans="1:13">
      <c r="A190" s="60"/>
      <c r="B190" s="88"/>
      <c r="C190" s="87"/>
      <c r="D190" s="88"/>
      <c r="E190" s="89"/>
      <c r="F190" s="88"/>
      <c r="G190" s="86" t="s">
        <v>144</v>
      </c>
      <c r="H190" s="87"/>
      <c r="I190" s="76"/>
      <c r="J190" s="76"/>
      <c r="K190" s="77">
        <f>K189+K188</f>
        <v>409435.70312830084</v>
      </c>
    </row>
    <row r="193" spans="1:2">
      <c r="B193" s="181" t="s">
        <v>263</v>
      </c>
    </row>
    <row r="195" spans="1:2">
      <c r="A195" s="90"/>
      <c r="B195" s="181" t="s">
        <v>264</v>
      </c>
    </row>
    <row r="196" spans="1:2">
      <c r="A196" s="90"/>
      <c r="B196" s="182" t="s">
        <v>265</v>
      </c>
    </row>
  </sheetData>
  <protectedRanges>
    <protectedRange sqref="J9" name="Range1_3_3_1_2"/>
    <protectedRange sqref="J10" name="Range1_4_1_1_1_2_1_2"/>
    <protectedRange sqref="J69" name="Range1_3_3_1_2_1"/>
    <protectedRange sqref="J70" name="Range1_4_1_1_1_2_1_2_2"/>
  </protectedRanges>
  <autoFilter ref="A7:I190"/>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2022-11-07T08:53:10Z</cp:lastPrinted>
  <dcterms:created xsi:type="dcterms:W3CDTF">1996-10-08T23:32:00Z</dcterms:created>
  <dcterms:modified xsi:type="dcterms:W3CDTF">2023-03-28T07:13:58Z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