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я ТТ смарт плаза\"/>
    </mc:Choice>
  </mc:AlternateContent>
  <bookViews>
    <workbookView xWindow="0" yWindow="0" windowWidth="23016" windowHeight="819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Лист1!$A$7:$I$135</definedName>
    <definedName name="Виконується">#REF!</definedName>
  </definedNames>
  <calcPr calcId="162913"/>
</workbook>
</file>

<file path=xl/calcChain.xml><?xml version="1.0" encoding="utf-8"?>
<calcChain xmlns="http://schemas.openxmlformats.org/spreadsheetml/2006/main">
  <c r="F109" i="51" l="1"/>
  <c r="K129" i="51" l="1"/>
  <c r="F129" i="51"/>
  <c r="K122" i="51"/>
  <c r="F122" i="51"/>
  <c r="K106" i="51"/>
  <c r="F27" i="51" l="1"/>
  <c r="K27" i="51"/>
  <c r="F106" i="51"/>
  <c r="K79" i="51"/>
  <c r="K77" i="51"/>
  <c r="I105" i="51" l="1"/>
  <c r="I118" i="51"/>
  <c r="I49" i="51"/>
  <c r="I47" i="51"/>
  <c r="K47" i="51" s="1"/>
  <c r="K44" i="51"/>
  <c r="K22" i="51"/>
  <c r="K24" i="51"/>
  <c r="K90" i="51" l="1"/>
  <c r="K105" i="51"/>
  <c r="F105" i="51"/>
  <c r="K104" i="51"/>
  <c r="K103" i="51"/>
  <c r="K102" i="51"/>
  <c r="K101" i="51"/>
  <c r="F101" i="51"/>
  <c r="I45" i="51" l="1"/>
  <c r="I46" i="51"/>
  <c r="F47" i="51"/>
  <c r="I21" i="51"/>
  <c r="K21" i="51" s="1"/>
  <c r="F21" i="51"/>
  <c r="K98" i="51"/>
  <c r="I97" i="51"/>
  <c r="K97" i="51" s="1"/>
  <c r="I96" i="51"/>
  <c r="K96" i="51" s="1"/>
  <c r="F96" i="51"/>
  <c r="K95" i="51"/>
  <c r="I94" i="51"/>
  <c r="K94" i="51" s="1"/>
  <c r="F94" i="51"/>
  <c r="K93" i="51"/>
  <c r="K92" i="51"/>
  <c r="F92" i="51"/>
  <c r="K91" i="51"/>
  <c r="F91" i="51"/>
  <c r="K38" i="51" l="1"/>
  <c r="K39" i="51"/>
  <c r="K40" i="51"/>
  <c r="K43" i="51"/>
  <c r="I42" i="51"/>
  <c r="K42" i="51" s="1"/>
  <c r="K41" i="51"/>
  <c r="F38" i="51" l="1"/>
  <c r="I48" i="51"/>
  <c r="I78" i="51"/>
  <c r="K78" i="51" s="1"/>
  <c r="F78" i="51"/>
  <c r="I83" i="51"/>
  <c r="I84" i="51"/>
  <c r="K84" i="51" s="1"/>
  <c r="I85" i="51"/>
  <c r="F85" i="51"/>
  <c r="K58" i="51"/>
  <c r="F58" i="51"/>
  <c r="F10" i="51"/>
  <c r="F11" i="51"/>
  <c r="I33" i="51"/>
  <c r="K12" i="51"/>
  <c r="I20" i="51"/>
  <c r="K20" i="51" s="1"/>
  <c r="I17" i="51"/>
  <c r="K17" i="51" s="1"/>
  <c r="K31" i="51" s="1"/>
  <c r="I18" i="51"/>
  <c r="K18" i="51" s="1"/>
  <c r="I19" i="51"/>
  <c r="K19" i="51" s="1"/>
  <c r="I30" i="51"/>
  <c r="K30" i="51" s="1"/>
  <c r="I29" i="51"/>
  <c r="F29" i="51"/>
  <c r="I28" i="51"/>
  <c r="F28" i="51"/>
  <c r="K26" i="51"/>
  <c r="I25" i="51"/>
  <c r="K25" i="51" s="1"/>
  <c r="F26" i="51"/>
  <c r="F9" i="51"/>
  <c r="F12" i="51" l="1"/>
  <c r="K126" i="51"/>
  <c r="F79" i="51"/>
  <c r="K82" i="51"/>
  <c r="K86" i="51"/>
  <c r="K87" i="51"/>
  <c r="K88" i="51"/>
  <c r="K76" i="51"/>
  <c r="K62" i="51"/>
  <c r="K63" i="51"/>
  <c r="K64" i="51"/>
  <c r="K65" i="51"/>
  <c r="K66" i="51"/>
  <c r="K67" i="51"/>
  <c r="K68" i="51"/>
  <c r="K52" i="51"/>
  <c r="K53" i="51"/>
  <c r="K54" i="51"/>
  <c r="K55" i="51"/>
  <c r="K56" i="51"/>
  <c r="K57" i="51"/>
  <c r="F125" i="51"/>
  <c r="F126" i="51"/>
  <c r="F127" i="51"/>
  <c r="F128" i="51"/>
  <c r="F117" i="51"/>
  <c r="F118" i="51"/>
  <c r="F119" i="51"/>
  <c r="F120" i="51"/>
  <c r="F110" i="51"/>
  <c r="F111" i="51"/>
  <c r="F100" i="51"/>
  <c r="F71" i="51"/>
  <c r="F72" i="51"/>
  <c r="F73" i="51"/>
  <c r="F23" i="51"/>
  <c r="F16" i="51"/>
  <c r="F17" i="51"/>
  <c r="F18" i="51"/>
  <c r="F19" i="51"/>
  <c r="F20" i="51"/>
  <c r="F48" i="51"/>
  <c r="F49" i="51"/>
  <c r="F50" i="51"/>
  <c r="F52" i="51"/>
  <c r="F46" i="51"/>
  <c r="F33" i="51"/>
  <c r="K73" i="51" l="1"/>
  <c r="K35" i="51"/>
  <c r="F99" i="51"/>
  <c r="F108" i="51" l="1"/>
  <c r="K100" i="51"/>
  <c r="K83" i="51"/>
  <c r="K112" i="51" s="1"/>
  <c r="K130" i="51" s="1"/>
  <c r="K107" i="51" l="1"/>
  <c r="K33" i="51" l="1"/>
  <c r="F22" i="51"/>
  <c r="F15" i="51"/>
  <c r="F31" i="51" s="1"/>
  <c r="F61" i="51" l="1"/>
  <c r="F66" i="51"/>
  <c r="F69" i="51"/>
  <c r="F70" i="51"/>
  <c r="F81" i="51"/>
  <c r="F83" i="51"/>
  <c r="F112" i="51" s="1"/>
  <c r="F131" i="51" s="1"/>
  <c r="F87" i="51"/>
  <c r="F115" i="51"/>
  <c r="F124" i="51"/>
  <c r="F34" i="51"/>
  <c r="K125" i="51"/>
  <c r="F45" i="51"/>
  <c r="K85" i="51"/>
  <c r="F59" i="51" l="1"/>
  <c r="I121" i="51"/>
  <c r="I120" i="51"/>
  <c r="I119" i="51"/>
  <c r="I51" i="51"/>
  <c r="K51" i="51" s="1"/>
  <c r="K45" i="51" l="1"/>
  <c r="K46" i="51"/>
  <c r="K48" i="51" l="1"/>
  <c r="F133" i="51" l="1"/>
  <c r="K49" i="51"/>
  <c r="I50" i="51"/>
  <c r="K50" i="51" s="1"/>
  <c r="I37" i="51" l="1"/>
  <c r="K37" i="51" s="1"/>
  <c r="I36" i="51"/>
  <c r="K36" i="51" s="1"/>
  <c r="I34" i="51"/>
  <c r="I69" i="51"/>
  <c r="K69" i="51" s="1"/>
  <c r="I70" i="51" l="1"/>
  <c r="I81" i="51"/>
  <c r="I89" i="51"/>
  <c r="K89" i="51" s="1"/>
  <c r="K34" i="51" l="1"/>
  <c r="K59" i="51" s="1"/>
  <c r="K61" i="51" l="1"/>
  <c r="K81" i="51" l="1"/>
  <c r="K121" i="51" l="1"/>
  <c r="K120" i="51"/>
  <c r="K119" i="51"/>
  <c r="K118" i="51"/>
  <c r="K131" i="51" l="1"/>
  <c r="K132" i="51" s="1"/>
  <c r="K133" i="51" s="1"/>
  <c r="K134" i="51" l="1"/>
  <c r="K135" i="51" s="1"/>
</calcChain>
</file>

<file path=xl/sharedStrings.xml><?xml version="1.0" encoding="utf-8"?>
<sst xmlns="http://schemas.openxmlformats.org/spreadsheetml/2006/main" count="447" uniqueCount="279">
  <si>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</si>
  <si>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</si>
  <si>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</si>
  <si>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</si>
  <si>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</si>
  <si>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</si>
  <si>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</si>
  <si>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</si>
  <si>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</si>
  <si>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</si>
  <si>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</si>
  <si>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</si>
  <si>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</si>
  <si>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</si>
  <si>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</si>
  <si>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</si>
  <si>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</si>
  <si>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</si>
  <si>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</si>
  <si>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</si>
  <si>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</si>
  <si>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</si>
  <si>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</si>
  <si>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</si>
  <si>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</si>
  <si>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</si>
  <si>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</si>
  <si>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</si>
  <si>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</si>
  <si>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</si>
  <si>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</si>
  <si>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</si>
  <si>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</si>
  <si>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</si>
  <si>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</si>
  <si>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</si>
  <si>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</si>
  <si>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</si>
  <si>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</si>
  <si>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</si>
  <si>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</si>
  <si>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</si>
  <si>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</si>
  <si>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</si>
  <si>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</si>
  <si>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</si>
  <si>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</si>
  <si>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</si>
  <si>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</si>
  <si>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</si>
  <si>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</si>
  <si>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</si>
  <si>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</si>
  <si>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</si>
  <si>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</si>
  <si>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</si>
  <si>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</si>
  <si>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</si>
  <si>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</si>
  <si>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</si>
  <si>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</si>
  <si>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</si>
  <si>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</si>
  <si>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</si>
  <si>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</si>
  <si>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</si>
  <si>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</si>
  <si>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</si>
  <si>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</si>
  <si>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</si>
  <si>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</si>
  <si>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</si>
  <si>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</si>
  <si>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</si>
  <si>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</si>
  <si>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</si>
  <si>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</si>
  <si>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</si>
  <si>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</si>
  <si>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</si>
  <si>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</si>
  <si>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</si>
  <si>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</si>
  <si>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</si>
  <si>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</si>
  <si>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</si>
  <si>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</si>
  <si>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</si>
  <si>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</si>
  <si>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</si>
  <si>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</si>
  <si>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</si>
  <si>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</si>
  <si>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</si>
  <si>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</si>
  <si>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</si>
  <si>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</si>
  <si>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</si>
  <si>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</si>
  <si>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</si>
  <si>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</si>
  <si>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</si>
  <si>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</si>
  <si>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</si>
  <si>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</si>
  <si>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</si>
  <si>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</si>
  <si>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</si>
  <si>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</si>
  <si>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</si>
  <si>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</si>
  <si>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</si>
  <si>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</si>
  <si>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</si>
  <si>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</si>
  <si>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</si>
  <si>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</si>
  <si>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</si>
  <si>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</si>
  <si>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</si>
  <si>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</si>
  <si>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</si>
  <si>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</si>
  <si>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</si>
  <si>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</si>
  <si>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</si>
  <si>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</si>
  <si>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</si>
  <si>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</si>
  <si>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</si>
  <si>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</si>
  <si>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</si>
  <si>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</si>
  <si>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</si>
  <si>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</si>
  <si>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</si>
  <si>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</si>
  <si>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</si>
  <si>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</si>
  <si>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</si>
  <si>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</si>
  <si>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</si>
  <si>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</si>
  <si>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</si>
  <si>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</si>
  <si>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</si>
  <si>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</si>
  <si>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</si>
  <si>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</si>
  <si>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</si>
  <si>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</si>
  <si>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</si>
  <si>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</si>
  <si>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</si>
  <si>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</si>
  <si>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</si>
  <si>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</si>
  <si>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</si>
  <si>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</si>
  <si>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</si>
  <si>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</si>
  <si>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</si>
  <si>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</si>
  <si>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</si>
  <si>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</si>
  <si>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</si>
  <si>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</si>
  <si>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</si>
  <si>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</si>
  <si>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</si>
  <si>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</si>
  <si>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</si>
  <si>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</si>
  <si>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</si>
  <si>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</si>
  <si>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</si>
  <si>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</si>
  <si>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</si>
  <si>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</si>
  <si>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</si>
  <si>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</si>
  <si>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Кошторис</t>
  </si>
  <si>
    <t>Шпаклювання відкосів  (шпаклівка старт + фініш, 2-х разова шпаклівка  грунтовка і шліфування) ?</t>
  </si>
  <si>
    <t xml:space="preserve">Монтаж розеток накладних  </t>
  </si>
  <si>
    <t>Саморез по металу 3.5x25 мм 1000 шт</t>
  </si>
  <si>
    <t>Демонтаж керамічної плитки</t>
  </si>
  <si>
    <t>Загально будівельні роботи</t>
  </si>
  <si>
    <t>посл</t>
  </si>
  <si>
    <t>Вимикач двоклавішний Schneider Electric Asfora самозажиммаючий 10 А 220В IP20 білий EPH0300122</t>
  </si>
  <si>
    <t>СИГНАЛЬНА ЛАМПА IEK ЛС-47</t>
  </si>
  <si>
    <t>Перемикач SFT-340 4P 380v/40А 1-0-2 HAGER</t>
  </si>
  <si>
    <t>Монтаж ЛЕД стрічки</t>
  </si>
  <si>
    <t>Лед стрічка (поставка замовника)</t>
  </si>
  <si>
    <t>Монтаж блоку живлення ЛЕД стрічки</t>
  </si>
  <si>
    <t>Перетворювач напруги Светкомплект 12 В 60 Вт IP20 SL-60-12</t>
  </si>
  <si>
    <t>монтаж та підключення ДБЖ</t>
  </si>
  <si>
    <t>ДБЖ</t>
  </si>
  <si>
    <t>щиток (існуючий)</t>
  </si>
  <si>
    <t>Кабель акустичний Одескабель Loudspeaker Cable Hi-Fi, 2х1,5 кв.мм</t>
  </si>
  <si>
    <t>Клей для плитки Ceresit СМ11</t>
  </si>
  <si>
    <t>Колодка клемна E.NEXT e.lc.pro.pl.3 з натискним важелем 5 шт. сірий</t>
  </si>
  <si>
    <t>Плівка поліетиленова будівельна рукав 1,5 м 100 мкм Чорний</t>
  </si>
  <si>
    <t>тт</t>
  </si>
  <si>
    <t>Демонтаж електрофурнітури (вимикачі, розетки, датчики)</t>
  </si>
  <si>
    <t xml:space="preserve">Монтаж  подвійного столу для телефонів 1250мм </t>
  </si>
  <si>
    <t xml:space="preserve">Монтаж модуля настінного для аксесуарів 1200мм </t>
  </si>
  <si>
    <t xml:space="preserve">Монтаж модуля настінного для аксесуарів 600мм </t>
  </si>
  <si>
    <t xml:space="preserve">Монтаж настінної панелі 600 </t>
  </si>
  <si>
    <t xml:space="preserve">Монатаж куточка споживача </t>
  </si>
  <si>
    <t>закріплення касового ящика</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</si>
  <si>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</si>
  <si>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</si>
  <si>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</si>
  <si>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</si>
  <si>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</si>
  <si>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</si>
  <si>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 xml:space="preserve">Підключення кабелю електроживлення від виведення (з підлоги) до столу відкритої викладки через колодку на 6 гнізд </t>
  </si>
  <si>
    <t xml:space="preserve">Фарбування відкосів (за 2 рази + грунт) </t>
  </si>
  <si>
    <t>Облицювання стін г/к в один шар</t>
  </si>
  <si>
    <t>Гіпсокартон 12,5 1200*3000</t>
  </si>
  <si>
    <t xml:space="preserve">Профіль BauGut ARMOSTEEL UD/4м </t>
  </si>
  <si>
    <t xml:space="preserve">Профіль BauGut ARMOSTEEL CD/4м </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</si>
  <si>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</si>
  <si>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</si>
  <si>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</si>
  <si>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</si>
  <si>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</si>
  <si>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</si>
  <si>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</si>
  <si>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</si>
  <si>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</si>
  <si>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</si>
  <si>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</si>
  <si>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</si>
  <si>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</si>
  <si>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</si>
  <si>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</si>
  <si>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</si>
  <si>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</si>
  <si>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</si>
  <si>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</si>
  <si>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</si>
  <si>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Укладання плитки с прирізкою (підготвка, грунтування, укладання,затирання швів)</t>
  </si>
  <si>
    <t>Матеріали (розписати в акті)</t>
  </si>
  <si>
    <t>ТО/ремонт ролети з електроприводом (може буду скорегована)</t>
  </si>
  <si>
    <t>Монтаж та збірка ЩР більше 24 місць</t>
  </si>
  <si>
    <t>Післябудівельне прибирання,враховуючи мийку скляних вітрин (вартість моючих входить в вартість)</t>
  </si>
  <si>
    <r>
      <t>Меблі та обладнання (</t>
    </r>
    <r>
      <rPr>
        <b/>
        <sz val="12"/>
        <rFont val="Times New Roman"/>
        <family val="1"/>
        <charset val="204"/>
      </rPr>
      <t>з розвантаженням та занесенням)</t>
    </r>
  </si>
  <si>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</si>
  <si>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</si>
  <si>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</si>
  <si>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</si>
  <si>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</si>
  <si>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</si>
  <si>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Монтаж світильників з ПРА</t>
  </si>
  <si>
    <t>LED світильник LightMaster LLT201, потужність 30Вт,  4000K</t>
  </si>
  <si>
    <t>Демонтаж електропроводки до 50м2 ( прибрати кабель по стелі,знеструмити, обризати кабель в стінах,прибрати кабель)</t>
  </si>
  <si>
    <t>Монтаж шафи 600*1400*2200</t>
  </si>
  <si>
    <t>Монтаж шафи металевої 450*500*1250 з перенесенням</t>
  </si>
  <si>
    <t>Сейф 450*500*1250</t>
  </si>
  <si>
    <t>Сейф офисный Паритет-К B.65.K</t>
  </si>
  <si>
    <t>Найменування будови та її адреса : Збільшення площі  ТТ  за адресою: м.Київ пр-т Оболонський 19 ТЦ "Smart Plaza"</t>
  </si>
  <si>
    <t>шафа купе  600*1400*2200</t>
  </si>
  <si>
    <t>Плитка (аналогична існуючій)</t>
  </si>
  <si>
    <t>Підвіс П-подібний INDUSTRY універсальний 60х125 0.7 мм</t>
  </si>
  <si>
    <t>Шпаклювання стін і перегородок  (2-но разова шпаклівка  грунтовка і шліфування)</t>
  </si>
  <si>
    <t>Часткове шпаклювання стін місцями</t>
  </si>
  <si>
    <t xml:space="preserve">Світло-звуко-сигнальний індикатор AD22R червоний </t>
  </si>
  <si>
    <t>Монтаж свтло звукового індикатора</t>
  </si>
  <si>
    <t>Монтаж світильників Армстронг</t>
  </si>
  <si>
    <t>монтаж дверцят на дво рівневі столи (2шт)</t>
  </si>
  <si>
    <t>Комплект дверцят з замками для дворівневого столу</t>
  </si>
  <si>
    <t>Монтаж ЩР до 24 місць</t>
  </si>
  <si>
    <t xml:space="preserve">Щиток пластиковий Luxray на 12 модулів </t>
  </si>
  <si>
    <t>Світильник cвітлодіодний Horoz Electric CAPELLA-48 48W 6400K врізна рамка</t>
  </si>
  <si>
    <t>Фарбування стін (за 2 рази + грунт) ral 9010</t>
  </si>
  <si>
    <t>Фарба інтер'єрна акрилова  RAL 9010 ( в акті указати маркировку)</t>
  </si>
  <si>
    <t>Фарба інтер'єрна акрилова  RAL 3020 (в акті указати маркировку)</t>
  </si>
  <si>
    <t>ТО внутрішнього блоку касетного кондиціонера (чистка фільтрів + внутрінього блоку)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</si>
</sst>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6">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Times New Roman"/>
      <family val="1"/>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sz val="10"/>
      <color theme="1"/>
      <name val="Arial"/>
      <charset val="134"/>
    </font>
    <font>
      <sz val="10"/>
      <color theme="1"/>
      <name val="Arial"/>
      <family val="2"/>
      <charset val="204"/>
    </font>
    <font>
      <b/>
      <u/>
      <sz val="12"/>
      <color theme="1"/>
      <name val="Calibri"/>
      <family val="2"/>
      <charset val="204"/>
      <scheme val="minor"/>
    </font>
    <font>
      <b/>
      <sz val="12"/>
      <name val="Times New Roman"/>
      <family val="1"/>
      <charset val="204"/>
    </font>
    <font>
      <sz val="10"/>
      <name val="Calibri"/>
      <family val="2"/>
      <charset val="204"/>
      <scheme val="minor"/>
    </font>
    <font>
      <sz val="10"/>
      <color indexed="8"/>
      <name val="Calibri"/>
      <family val="2"/>
      <charset val="204"/>
      <scheme val="minor"/>
    </font>
    <font>
      <sz val="11"/>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50" fillId="0" borderId="0"/>
  </cellStyleXfs>
  <cellXfs count="268">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1" fontId="46" fillId="0" borderId="1" xfId="49" applyNumberFormat="1" applyFont="1" applyFill="1" applyBorder="1" applyAlignment="1">
      <alignment horizontal="center" vertical="center"/>
    </xf>
    <xf numFmtId="0" fontId="46" fillId="4" borderId="1" xfId="49" applyFont="1" applyFill="1" applyBorder="1" applyAlignment="1">
      <alignment horizontal="center" vertical="center" wrapText="1"/>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9" applyNumberFormat="1" applyFont="1" applyFill="1" applyBorder="1" applyAlignment="1" applyProtection="1">
      <alignment horizontal="left" wrapText="1"/>
      <protection locked="0"/>
    </xf>
    <xf numFmtId="49" fontId="46" fillId="4" borderId="1" xfId="49" applyNumberFormat="1" applyFont="1" applyFill="1" applyBorder="1" applyAlignment="1" applyProtection="1">
      <alignment horizontal="center" vertical="center" wrapText="1"/>
      <protection locked="0"/>
    </xf>
    <xf numFmtId="0" fontId="46" fillId="4" borderId="1" xfId="0" applyFont="1" applyFill="1" applyBorder="1" applyAlignment="1">
      <alignment horizontal="left" wrapText="1"/>
    </xf>
    <xf numFmtId="166" fontId="46" fillId="4" borderId="1" xfId="49" applyNumberFormat="1" applyFont="1" applyFill="1" applyBorder="1" applyAlignment="1">
      <alignment horizontal="center" vertical="center" wrapText="1"/>
    </xf>
    <xf numFmtId="4" fontId="46" fillId="4" borderId="1" xfId="49" applyNumberFormat="1" applyFont="1" applyFill="1" applyBorder="1" applyAlignment="1">
      <alignment horizontal="center" vertical="center"/>
    </xf>
    <xf numFmtId="0" fontId="46" fillId="4" borderId="1" xfId="49" applyFont="1" applyFill="1" applyBorder="1" applyAlignment="1">
      <alignment horizontal="left" wrapText="1"/>
    </xf>
    <xf numFmtId="0" fontId="46" fillId="4" borderId="1" xfId="20" applyFont="1" applyFill="1" applyBorder="1" applyAlignment="1" applyProtection="1">
      <alignment horizontal="left" vertical="center" wrapText="1"/>
    </xf>
    <xf numFmtId="0" fontId="46" fillId="4" borderId="1" xfId="29" applyFont="1" applyFill="1" applyBorder="1" applyAlignment="1" applyProtection="1">
      <alignment horizontal="center" vertical="center" wrapText="1"/>
    </xf>
    <xf numFmtId="0" fontId="46" fillId="4" borderId="1" xfId="49" applyFont="1" applyFill="1" applyBorder="1" applyAlignment="1">
      <alignment horizontal="left" vertical="center" wrapText="1"/>
    </xf>
    <xf numFmtId="49" fontId="46" fillId="4" borderId="1" xfId="49" applyNumberFormat="1" applyFont="1" applyFill="1" applyBorder="1" applyAlignment="1" applyProtection="1">
      <alignment horizontal="left" vertical="center" wrapText="1"/>
      <protection locked="0"/>
    </xf>
    <xf numFmtId="166" fontId="46" fillId="4" borderId="1" xfId="0" applyNumberFormat="1" applyFont="1" applyFill="1" applyBorder="1" applyAlignment="1">
      <alignment horizontal="left" vertical="center"/>
    </xf>
    <xf numFmtId="0" fontId="46" fillId="4" borderId="1" xfId="0" applyFont="1" applyFill="1" applyBorder="1" applyAlignment="1">
      <alignment vertical="center" wrapText="1"/>
    </xf>
    <xf numFmtId="166" fontId="46" fillId="4" borderId="1" xfId="0" applyNumberFormat="1" applyFont="1" applyFill="1" applyBorder="1" applyAlignment="1">
      <alignment horizontal="left" vertical="center" wrapText="1"/>
    </xf>
    <xf numFmtId="0" fontId="46" fillId="4" borderId="1" xfId="0" applyFont="1" applyFill="1" applyBorder="1" applyAlignment="1">
      <alignment horizontal="center" vertical="center"/>
    </xf>
    <xf numFmtId="166" fontId="46" fillId="4" borderId="1" xfId="4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wrapText="1"/>
    </xf>
    <xf numFmtId="0" fontId="43" fillId="4" borderId="1" xfId="49" applyFont="1" applyFill="1" applyBorder="1" applyAlignment="1">
      <alignment horizontal="left" wrapText="1"/>
    </xf>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9" applyNumberFormat="1" applyFont="1" applyFill="1" applyBorder="1" applyAlignment="1">
      <alignment horizontal="center" vertical="center" wrapText="1"/>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49" fontId="43" fillId="4" borderId="1" xfId="49"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6" fillId="0" borderId="1" xfId="49" applyFont="1" applyFill="1" applyBorder="1" applyAlignment="1">
      <alignment horizontal="left" wrapText="1"/>
    </xf>
    <xf numFmtId="0" fontId="46" fillId="0" borderId="1" xfId="49" applyFont="1" applyFill="1" applyBorder="1" applyAlignment="1">
      <alignment horizontal="center" vertical="center" wrapText="1"/>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51" fillId="4" borderId="0" xfId="49" applyFont="1" applyFill="1" applyBorder="1" applyAlignment="1">
      <alignment horizontal="left" wrapText="1"/>
    </xf>
    <xf numFmtId="0" fontId="45" fillId="9" borderId="1" xfId="20" applyFont="1" applyFill="1" applyBorder="1" applyAlignment="1" applyProtection="1">
      <alignment horizontal="left" wrapText="1"/>
    </xf>
    <xf numFmtId="0" fontId="45" fillId="9" borderId="1" xfId="29" applyFont="1" applyFill="1" applyBorder="1" applyAlignment="1" applyProtection="1">
      <alignment horizontal="center" vertical="center"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9" fontId="45" fillId="9" borderId="1" xfId="49" applyNumberFormat="1" applyFont="1" applyFill="1" applyBorder="1" applyAlignment="1" applyProtection="1">
      <alignment horizontal="center" vertical="center" wrapText="1"/>
      <protection locked="0"/>
    </xf>
    <xf numFmtId="4" fontId="45" fillId="9" borderId="1" xfId="49" applyNumberFormat="1" applyFont="1" applyFill="1" applyBorder="1" applyAlignment="1">
      <alignment horizontal="center" vertical="center"/>
    </xf>
    <xf numFmtId="0" fontId="47" fillId="9" borderId="1" xfId="20" applyFont="1" applyFill="1" applyBorder="1" applyAlignment="1" applyProtection="1">
      <alignment horizontal="left" wrapText="1"/>
    </xf>
    <xf numFmtId="0" fontId="47" fillId="9" borderId="1" xfId="29" applyFont="1" applyFill="1" applyBorder="1" applyAlignment="1" applyProtection="1">
      <alignment horizontal="center" vertical="center" wrapText="1"/>
    </xf>
    <xf numFmtId="4" fontId="47" fillId="9" borderId="1" xfId="49" applyNumberFormat="1" applyFont="1" applyFill="1" applyBorder="1" applyAlignment="1">
      <alignment horizontal="center" vertical="center" wrapText="1"/>
    </xf>
    <xf numFmtId="49" fontId="47" fillId="9" borderId="1" xfId="49" applyNumberFormat="1" applyFont="1" applyFill="1" applyBorder="1" applyAlignment="1" applyProtection="1">
      <alignment horizontal="center" vertical="center" wrapText="1"/>
      <protection locked="0"/>
    </xf>
    <xf numFmtId="4" fontId="47" fillId="9" borderId="1" xfId="49" applyNumberFormat="1" applyFont="1" applyFill="1" applyBorder="1" applyAlignment="1">
      <alignment horizontal="center" vertical="center"/>
    </xf>
    <xf numFmtId="2" fontId="46" fillId="4" borderId="1" xfId="49" applyNumberFormat="1" applyFont="1" applyFill="1" applyBorder="1" applyAlignment="1">
      <alignment horizontal="center" wrapText="1"/>
    </xf>
    <xf numFmtId="0" fontId="45" fillId="9" borderId="1" xfId="49" applyFont="1" applyFill="1" applyBorder="1" applyAlignment="1">
      <alignment horizontal="left" wrapText="1"/>
    </xf>
    <xf numFmtId="0" fontId="53" fillId="0" borderId="16" xfId="0" applyFont="1" applyFill="1" applyBorder="1" applyAlignment="1">
      <alignment horizontal="center" vertical="center"/>
    </xf>
    <xf numFmtId="166" fontId="53" fillId="4" borderId="16" xfId="0" applyNumberFormat="1" applyFont="1" applyFill="1" applyBorder="1" applyAlignment="1">
      <alignment horizontal="center" vertical="center"/>
    </xf>
    <xf numFmtId="166" fontId="49" fillId="0" borderId="1" xfId="0" applyNumberFormat="1" applyFont="1" applyFill="1" applyBorder="1" applyAlignment="1">
      <alignment horizontal="left" vertical="center" wrapText="1"/>
    </xf>
    <xf numFmtId="0" fontId="56" fillId="0" borderId="0" xfId="49" applyFont="1" applyAlignment="1">
      <alignment horizontal="left" vertical="top"/>
    </xf>
    <xf numFmtId="0" fontId="56" fillId="0" borderId="0" xfId="49" applyFont="1" applyAlignment="1">
      <alignment horizontal="center" vertical="top"/>
    </xf>
    <xf numFmtId="0" fontId="56" fillId="0" borderId="0" xfId="49" applyFont="1" applyAlignment="1">
      <alignment vertical="top"/>
    </xf>
    <xf numFmtId="166" fontId="56" fillId="0" borderId="0" xfId="49" applyNumberFormat="1" applyFont="1" applyAlignment="1">
      <alignment horizontal="center" vertical="center"/>
    </xf>
    <xf numFmtId="0" fontId="43" fillId="0" borderId="0" xfId="0" applyFont="1"/>
    <xf numFmtId="166" fontId="55" fillId="4" borderId="0" xfId="0" applyNumberFormat="1" applyFont="1" applyFill="1" applyAlignment="1">
      <alignment horizontal="center" vertical="center" wrapText="1"/>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center" wrapText="1"/>
    </xf>
    <xf numFmtId="0" fontId="43" fillId="0" borderId="0" xfId="0" applyFont="1" applyFill="1"/>
    <xf numFmtId="4" fontId="43" fillId="4" borderId="1" xfId="49" applyNumberFormat="1" applyFont="1" applyFill="1" applyBorder="1" applyAlignment="1">
      <alignment horizontal="center" wrapText="1"/>
    </xf>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9" applyFont="1" applyFill="1" applyBorder="1" applyAlignment="1">
      <alignment horizontal="left"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49" applyNumberFormat="1" applyFont="1" applyFill="1" applyBorder="1" applyAlignment="1">
      <alignment horizontal="center" vertical="center" wrapText="1"/>
    </xf>
    <xf numFmtId="166" fontId="46" fillId="9" borderId="1" xfId="9" applyNumberFormat="1" applyFont="1" applyFill="1" applyBorder="1" applyAlignment="1" applyProtection="1">
      <alignment horizontal="center" vertical="center" wrapText="1"/>
      <protection locked="0"/>
    </xf>
    <xf numFmtId="166" fontId="47" fillId="9" borderId="1" xfId="9" applyNumberFormat="1" applyFont="1" applyFill="1" applyBorder="1" applyAlignment="1" applyProtection="1">
      <alignment horizontal="center" vertical="center" wrapText="1"/>
      <protection locked="0"/>
    </xf>
    <xf numFmtId="49"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top" wrapText="1"/>
      <protection locked="0"/>
    </xf>
    <xf numFmtId="0" fontId="46" fillId="0" borderId="1" xfId="0" applyFont="1" applyFill="1" applyBorder="1" applyAlignment="1">
      <alignment vertical="top" wrapText="1"/>
    </xf>
    <xf numFmtId="166" fontId="46" fillId="4" borderId="1" xfId="9" applyNumberFormat="1" applyFont="1" applyFill="1" applyBorder="1" applyAlignment="1" applyProtection="1">
      <alignment horizontal="center" vertical="center" wrapText="1"/>
      <protection locked="0"/>
    </xf>
    <xf numFmtId="0" fontId="53" fillId="0" borderId="1" xfId="0" applyFont="1" applyFill="1" applyBorder="1" applyAlignment="1">
      <alignment vertical="center" wrapText="1"/>
    </xf>
    <xf numFmtId="166" fontId="53" fillId="4" borderId="1" xfId="9" applyNumberFormat="1" applyFont="1" applyFill="1" applyBorder="1" applyAlignment="1">
      <alignment horizontal="center" vertical="center"/>
    </xf>
    <xf numFmtId="166" fontId="46" fillId="0" borderId="1" xfId="9" applyNumberFormat="1" applyFont="1" applyFill="1" applyBorder="1" applyAlignment="1" applyProtection="1">
      <alignment horizontal="center" vertical="center" wrapText="1"/>
      <protection locked="0"/>
    </xf>
    <xf numFmtId="49" fontId="46" fillId="4" borderId="1" xfId="49" applyNumberFormat="1" applyFont="1" applyFill="1" applyBorder="1" applyAlignment="1" applyProtection="1">
      <alignment horizontal="left" vertical="top"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0" fontId="57" fillId="0" borderId="0" xfId="6" applyFont="1"/>
    <xf numFmtId="4" fontId="46" fillId="4" borderId="1" xfId="60" applyNumberFormat="1" applyFont="1" applyFill="1" applyBorder="1" applyAlignment="1">
      <alignment horizontal="center" vertical="center"/>
    </xf>
    <xf numFmtId="166" fontId="46" fillId="4" borderId="16" xfId="49" applyNumberFormat="1" applyFont="1" applyFill="1" applyBorder="1" applyAlignment="1">
      <alignment horizontal="center" vertical="center"/>
    </xf>
    <xf numFmtId="0" fontId="43" fillId="4" borderId="0" xfId="0" applyFont="1" applyFill="1"/>
    <xf numFmtId="2" fontId="46" fillId="4" borderId="1" xfId="0" applyNumberFormat="1" applyFont="1" applyFill="1" applyBorder="1" applyAlignment="1">
      <alignment horizontal="center"/>
    </xf>
    <xf numFmtId="0" fontId="46" fillId="4" borderId="1" xfId="0" applyFont="1" applyFill="1" applyBorder="1" applyAlignment="1">
      <alignment vertical="center"/>
    </xf>
    <xf numFmtId="0" fontId="59" fillId="4" borderId="0" xfId="0" applyFont="1" applyFill="1"/>
    <xf numFmtId="0" fontId="46" fillId="4" borderId="1" xfId="0" applyFont="1" applyFill="1" applyBorder="1" applyAlignment="1">
      <alignment wrapText="1"/>
    </xf>
    <xf numFmtId="0" fontId="43" fillId="2" borderId="16" xfId="20" applyFont="1" applyFill="1" applyBorder="1" applyAlignment="1" applyProtection="1">
      <alignment horizontal="left" vertical="top" wrapText="1"/>
    </xf>
    <xf numFmtId="0" fontId="43" fillId="2" borderId="16" xfId="29" applyFont="1" applyFill="1" applyBorder="1" applyAlignment="1" applyProtection="1">
      <alignment horizontal="left" vertical="top" wrapText="1"/>
    </xf>
    <xf numFmtId="0" fontId="46"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60" applyFont="1" applyFill="1" applyBorder="1" applyAlignment="1">
      <alignment horizontal="left" vertical="top"/>
    </xf>
    <xf numFmtId="0" fontId="43" fillId="4" borderId="1" xfId="60" applyFont="1" applyFill="1" applyBorder="1" applyAlignment="1">
      <alignment horizontal="left" vertical="top" wrapText="1"/>
    </xf>
    <xf numFmtId="49" fontId="43" fillId="4" borderId="1" xfId="60" applyNumberFormat="1" applyFont="1" applyFill="1" applyBorder="1" applyAlignment="1" applyProtection="1">
      <alignment horizontal="left" vertical="top" wrapText="1"/>
      <protection locked="0"/>
    </xf>
    <xf numFmtId="0" fontId="43" fillId="4" borderId="1" xfId="6" applyFont="1" applyFill="1" applyBorder="1" applyAlignment="1" applyProtection="1">
      <alignment horizontal="left" vertical="top" wrapText="1"/>
    </xf>
    <xf numFmtId="0" fontId="43" fillId="2" borderId="1" xfId="20" applyFont="1" applyFill="1" applyBorder="1" applyAlignment="1" applyProtection="1">
      <alignment horizontal="left" vertical="top" wrapText="1"/>
    </xf>
    <xf numFmtId="0" fontId="43" fillId="4" borderId="1" xfId="29" applyFont="1" applyFill="1" applyBorder="1" applyAlignment="1" applyProtection="1">
      <alignment horizontal="left" vertical="top" wrapText="1"/>
    </xf>
    <xf numFmtId="0" fontId="43" fillId="4" borderId="16" xfId="29" applyFont="1" applyFill="1" applyBorder="1" applyAlignment="1" applyProtection="1">
      <alignment horizontal="left" vertical="top" wrapText="1"/>
    </xf>
    <xf numFmtId="0" fontId="43" fillId="4" borderId="1" xfId="60" applyNumberFormat="1" applyFont="1" applyFill="1" applyBorder="1" applyAlignment="1">
      <alignment horizontal="left" vertical="top" wrapText="1"/>
    </xf>
    <xf numFmtId="4" fontId="43" fillId="4" borderId="1" xfId="60" applyNumberFormat="1" applyFont="1" applyFill="1" applyBorder="1" applyAlignment="1">
      <alignment horizontal="left" vertical="top"/>
    </xf>
    <xf numFmtId="0" fontId="43" fillId="2" borderId="1" xfId="60" applyNumberFormat="1" applyFont="1" applyFill="1" applyBorder="1" applyAlignment="1">
      <alignment horizontal="left" vertical="top" wrapText="1"/>
    </xf>
    <xf numFmtId="0" fontId="46" fillId="4" borderId="1" xfId="0" applyFont="1" applyFill="1" applyBorder="1" applyAlignment="1">
      <alignment horizontal="center" vertical="center" wrapText="1"/>
    </xf>
    <xf numFmtId="0" fontId="43" fillId="2" borderId="0" xfId="60" applyFont="1" applyFill="1" applyAlignment="1">
      <alignment horizontal="left" vertical="top"/>
    </xf>
    <xf numFmtId="0" fontId="46" fillId="0" borderId="0" xfId="0" applyFont="1" applyFill="1" applyAlignment="1">
      <alignment horizontal="left" vertical="center"/>
    </xf>
    <xf numFmtId="0" fontId="48" fillId="9" borderId="1" xfId="49" applyFont="1" applyFill="1" applyBorder="1" applyAlignment="1">
      <alignment horizontal="left" wrapText="1"/>
    </xf>
    <xf numFmtId="0" fontId="48" fillId="9" borderId="1" xfId="49" applyFont="1" applyFill="1" applyBorder="1" applyAlignment="1">
      <alignment horizontal="center" wrapText="1"/>
    </xf>
    <xf numFmtId="166" fontId="48" fillId="9"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wrapText="1"/>
    </xf>
    <xf numFmtId="166" fontId="48" fillId="4" borderId="1" xfId="49" applyNumberFormat="1" applyFont="1" applyFill="1" applyBorder="1" applyAlignment="1">
      <alignment horizontal="left" wrapText="1"/>
    </xf>
    <xf numFmtId="0" fontId="58" fillId="0" borderId="0" xfId="0" applyFont="1" applyFill="1"/>
    <xf numFmtId="0" fontId="46" fillId="4" borderId="1" xfId="58" applyFont="1" applyFill="1" applyBorder="1" applyAlignment="1" applyProtection="1">
      <alignment horizontal="left" vertical="center" wrapText="1"/>
    </xf>
    <xf numFmtId="0" fontId="46" fillId="4" borderId="1" xfId="59" applyFont="1" applyFill="1" applyBorder="1" applyAlignment="1" applyProtection="1">
      <alignment horizontal="center" vertical="center" wrapText="1"/>
    </xf>
    <xf numFmtId="9" fontId="46" fillId="4" borderId="1" xfId="49" applyNumberFormat="1" applyFont="1" applyFill="1" applyBorder="1" applyAlignment="1">
      <alignment horizontal="center" vertical="center" wrapText="1"/>
    </xf>
    <xf numFmtId="166" fontId="46" fillId="9" borderId="1" xfId="49"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1"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1" fillId="2" borderId="1" xfId="49" applyNumberFormat="1" applyFont="1" applyFill="1" applyBorder="1" applyAlignment="1">
      <alignment horizontal="left" wrapText="1"/>
    </xf>
    <xf numFmtId="4" fontId="1" fillId="2" borderId="1" xfId="49" applyNumberFormat="1" applyFont="1" applyFill="1" applyBorder="1" applyAlignment="1">
      <alignment horizontal="center" wrapText="1"/>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1" fontId="43" fillId="0" borderId="1" xfId="60" applyNumberFormat="1" applyFont="1" applyFill="1" applyBorder="1" applyAlignment="1">
      <alignment horizontal="left" vertical="top"/>
    </xf>
    <xf numFmtId="9" fontId="54" fillId="2" borderId="1" xfId="49" applyNumberFormat="1" applyFont="1" applyFill="1" applyBorder="1" applyAlignment="1">
      <alignment horizontal="center" vertical="center" wrapText="1"/>
    </xf>
    <xf numFmtId="4" fontId="1" fillId="2" borderId="1" xfId="49" applyNumberFormat="1" applyFont="1" applyFill="1" applyBorder="1" applyAlignment="1">
      <alignment horizontal="left"/>
    </xf>
    <xf numFmtId="4" fontId="1" fillId="2" borderId="1" xfId="49" applyNumberFormat="1" applyFont="1" applyFill="1" applyBorder="1" applyAlignment="1">
      <alignment horizontal="center"/>
    </xf>
    <xf numFmtId="0" fontId="54" fillId="2" borderId="1" xfId="49" applyFont="1" applyFill="1" applyBorder="1" applyAlignment="1">
      <alignment horizontal="left"/>
    </xf>
    <xf numFmtId="4" fontId="43" fillId="0" borderId="0" xfId="0" applyNumberFormat="1" applyFont="1"/>
    <xf numFmtId="0" fontId="1" fillId="2" borderId="1" xfId="49" applyFont="1" applyFill="1" applyBorder="1" applyAlignment="1">
      <alignment horizontal="center" vertical="center"/>
    </xf>
    <xf numFmtId="0" fontId="1" fillId="2" borderId="1" xfId="49" applyFont="1" applyFill="1" applyBorder="1" applyAlignment="1">
      <alignment horizontal="left"/>
    </xf>
    <xf numFmtId="0" fontId="1" fillId="2" borderId="1" xfId="49" applyFont="1" applyFill="1" applyBorder="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0" fontId="60" fillId="2" borderId="0" xfId="49" applyFont="1" applyFill="1" applyBorder="1" applyAlignment="1">
      <alignment horizontal="left"/>
    </xf>
    <xf numFmtId="0" fontId="52" fillId="0" borderId="0" xfId="49" applyFont="1" applyAlignment="1">
      <alignment horizontal="left" vertical="top"/>
    </xf>
    <xf numFmtId="0" fontId="60" fillId="0" borderId="0" xfId="49" applyFont="1" applyFill="1" applyBorder="1" applyAlignment="1">
      <alignment horizontal="left" vertical="top" wrapText="1"/>
    </xf>
    <xf numFmtId="1" fontId="43"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wrapText="1"/>
    </xf>
    <xf numFmtId="0" fontId="47" fillId="4" borderId="1" xfId="29" applyFont="1" applyFill="1" applyBorder="1" applyAlignment="1" applyProtection="1">
      <alignment horizontal="center" vertical="center" wrapText="1"/>
    </xf>
    <xf numFmtId="4" fontId="47" fillId="4" borderId="1" xfId="49" applyNumberFormat="1" applyFont="1" applyFill="1" applyBorder="1" applyAlignment="1">
      <alignment horizontal="center" vertical="center" wrapText="1"/>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166" fontId="47" fillId="4" borderId="1" xfId="9" applyNumberFormat="1" applyFont="1" applyFill="1" applyBorder="1" applyAlignment="1" applyProtection="1">
      <alignment horizontal="center" vertical="center" wrapText="1"/>
      <protection locked="0"/>
    </xf>
    <xf numFmtId="0" fontId="46" fillId="0" borderId="1" xfId="49" applyFont="1" applyFill="1" applyBorder="1" applyAlignment="1">
      <alignment horizontal="left" vertical="center" wrapText="1"/>
    </xf>
    <xf numFmtId="166" fontId="62"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center" wrapText="1"/>
      <protection locked="0"/>
    </xf>
    <xf numFmtId="166" fontId="62" fillId="0" borderId="1" xfId="49" applyNumberFormat="1" applyFont="1" applyFill="1" applyBorder="1" applyAlignment="1">
      <alignment horizontal="center" vertical="center" wrapText="1"/>
    </xf>
    <xf numFmtId="166" fontId="63" fillId="4" borderId="1" xfId="49" applyNumberFormat="1" applyFont="1" applyFill="1" applyBorder="1" applyAlignment="1">
      <alignment horizontal="center" vertical="center" wrapText="1"/>
    </xf>
    <xf numFmtId="0" fontId="64" fillId="4" borderId="0" xfId="0" applyFont="1" applyFill="1"/>
    <xf numFmtId="0" fontId="62" fillId="0" borderId="1" xfId="0" applyFont="1" applyFill="1" applyBorder="1" applyAlignment="1">
      <alignment horizontal="left" vertical="center" wrapText="1"/>
    </xf>
    <xf numFmtId="0" fontId="62" fillId="0" borderId="1" xfId="0" applyFont="1" applyFill="1" applyBorder="1" applyAlignment="1">
      <alignment horizontal="center" vertical="center"/>
    </xf>
    <xf numFmtId="0" fontId="64" fillId="0" borderId="0" xfId="0" applyFont="1"/>
    <xf numFmtId="166" fontId="62" fillId="4" borderId="1" xfId="49" applyNumberFormat="1" applyFont="1" applyFill="1" applyBorder="1" applyAlignment="1">
      <alignment horizontal="center" vertical="center" wrapText="1"/>
    </xf>
    <xf numFmtId="0" fontId="62" fillId="4" borderId="1" xfId="0" applyFont="1" applyFill="1" applyBorder="1" applyAlignment="1">
      <alignment wrapText="1"/>
    </xf>
    <xf numFmtId="0" fontId="62" fillId="4" borderId="1" xfId="49" applyFont="1" applyFill="1" applyBorder="1" applyAlignment="1">
      <alignment horizontal="center" vertical="center" wrapText="1"/>
    </xf>
    <xf numFmtId="0" fontId="46" fillId="4" borderId="16" xfId="49" applyFont="1" applyFill="1" applyBorder="1" applyAlignment="1">
      <alignment horizontal="left" wrapText="1"/>
    </xf>
    <xf numFmtId="0" fontId="46" fillId="4" borderId="16" xfId="49" applyFont="1" applyFill="1" applyBorder="1" applyAlignment="1">
      <alignment horizontal="center" vertical="center" wrapText="1"/>
    </xf>
    <xf numFmtId="0" fontId="65" fillId="0" borderId="0" xfId="0" applyFont="1" applyFill="1"/>
    <xf numFmtId="166" fontId="43" fillId="4" borderId="1" xfId="49" applyNumberFormat="1" applyFont="1" applyFill="1" applyBorder="1" applyAlignment="1">
      <alignment horizontal="center" vertical="center" wrapText="1"/>
    </xf>
    <xf numFmtId="166" fontId="64" fillId="4" borderId="1" xfId="49" applyNumberFormat="1" applyFont="1" applyFill="1" applyBorder="1" applyAlignment="1">
      <alignment horizontal="center" vertical="center"/>
    </xf>
    <xf numFmtId="0" fontId="62" fillId="4" borderId="1" xfId="49" applyFont="1" applyFill="1" applyBorder="1" applyAlignment="1">
      <alignment horizontal="left" vertical="center" wrapText="1"/>
    </xf>
    <xf numFmtId="0" fontId="62" fillId="4" borderId="1" xfId="0" applyFont="1" applyFill="1" applyBorder="1" applyAlignment="1">
      <alignment vertical="center" wrapText="1"/>
    </xf>
    <xf numFmtId="0" fontId="62" fillId="4" borderId="1" xfId="0" applyFont="1" applyFill="1" applyBorder="1" applyAlignment="1">
      <alignment horizontal="center" vertical="center"/>
    </xf>
    <xf numFmtId="166" fontId="62" fillId="4" borderId="1" xfId="0" applyNumberFormat="1" applyFont="1" applyFill="1" applyBorder="1" applyAlignment="1">
      <alignment horizontal="center" vertical="center"/>
    </xf>
    <xf numFmtId="166" fontId="62" fillId="4" borderId="1" xfId="0" applyNumberFormat="1" applyFont="1" applyFill="1" applyBorder="1" applyAlignment="1">
      <alignment horizontal="left" vertical="center" wrapText="1"/>
    </xf>
    <xf numFmtId="166" fontId="62" fillId="4" borderId="1" xfId="0" applyNumberFormat="1" applyFont="1" applyFill="1" applyBorder="1" applyAlignment="1">
      <alignment horizontal="center" vertical="center" wrapText="1"/>
    </xf>
    <xf numFmtId="49" fontId="62" fillId="4" borderId="1" xfId="49" applyNumberFormat="1" applyFont="1" applyFill="1" applyBorder="1" applyAlignment="1" applyProtection="1">
      <alignment horizontal="left" vertical="center" wrapText="1"/>
      <protection locked="0"/>
    </xf>
    <xf numFmtId="49" fontId="62" fillId="4" borderId="1" xfId="49" applyNumberFormat="1" applyFont="1" applyFill="1" applyBorder="1" applyAlignment="1" applyProtection="1">
      <alignment horizontal="center" vertical="center" wrapText="1"/>
      <protection locked="0"/>
    </xf>
    <xf numFmtId="166" fontId="62" fillId="4" borderId="1" xfId="49" applyNumberFormat="1" applyFont="1" applyFill="1" applyBorder="1" applyAlignment="1">
      <alignment horizontal="center" vertical="center"/>
    </xf>
    <xf numFmtId="166" fontId="62" fillId="4" borderId="1" xfId="49" applyNumberFormat="1" applyFont="1" applyFill="1" applyBorder="1" applyAlignment="1" applyProtection="1">
      <alignment horizontal="center" vertical="center" wrapText="1"/>
      <protection locked="0"/>
    </xf>
    <xf numFmtId="4" fontId="62" fillId="4" borderId="1" xfId="49" applyNumberFormat="1" applyFont="1" applyFill="1" applyBorder="1" applyAlignment="1">
      <alignment horizontal="center" vertical="center" wrapText="1"/>
    </xf>
    <xf numFmtId="166" fontId="62" fillId="4" borderId="1" xfId="9" applyNumberFormat="1" applyFont="1" applyFill="1" applyBorder="1" applyAlignment="1" applyProtection="1">
      <alignment horizontal="center" vertical="center" wrapText="1"/>
      <protection locked="0"/>
    </xf>
    <xf numFmtId="49" fontId="62" fillId="4" borderId="1" xfId="49" applyNumberFormat="1" applyFont="1" applyFill="1" applyBorder="1" applyAlignment="1" applyProtection="1">
      <alignment horizontal="left" vertical="top" wrapText="1"/>
      <protection locked="0"/>
    </xf>
    <xf numFmtId="0" fontId="46" fillId="4" borderId="1" xfId="49" applyFont="1" applyFill="1" applyBorder="1" applyAlignment="1">
      <alignment horizontal="center" wrapText="1"/>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60" applyFont="1" applyAlignment="1">
      <alignment horizontal="left"/>
    </xf>
    <xf numFmtId="0" fontId="55"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13" t="s">
        <v>0</v>
      </c>
      <c r="B1" s="214"/>
      <c r="C1" s="214"/>
      <c r="D1" s="214"/>
      <c r="E1" s="214"/>
      <c r="F1" s="214"/>
      <c r="G1" s="214"/>
      <c r="H1" s="214"/>
      <c r="I1" s="214"/>
      <c r="J1" s="214"/>
      <c r="K1" s="214"/>
      <c r="L1" s="214"/>
      <c r="M1" s="214"/>
      <c r="N1" s="214"/>
      <c r="O1" s="214"/>
      <c r="P1" s="214"/>
      <c r="Q1" s="214"/>
    </row>
    <row r="2" spans="1:18" ht="30" customHeight="1">
      <c r="A2" s="215" t="s">
        <v>1</v>
      </c>
      <c r="B2" s="216"/>
      <c r="C2" s="216"/>
      <c r="D2" s="216"/>
      <c r="E2" s="216"/>
      <c r="F2" s="216"/>
      <c r="G2" s="216"/>
      <c r="H2" s="216"/>
      <c r="I2" s="216"/>
      <c r="J2" s="216"/>
      <c r="K2" s="216"/>
      <c r="L2" s="216"/>
      <c r="M2" s="216"/>
      <c r="N2" s="216"/>
      <c r="O2" s="216"/>
      <c r="P2" s="216"/>
      <c r="Q2" s="216"/>
    </row>
    <row r="3" spans="1:18" ht="20.25" customHeight="1">
      <c r="B3" s="11"/>
      <c r="C3" s="11"/>
      <c r="D3" s="11"/>
      <c r="E3" s="217" t="s">
        <v>2</v>
      </c>
      <c r="F3" s="218"/>
      <c r="G3" s="219"/>
      <c r="H3" s="219"/>
      <c r="I3" s="219"/>
      <c r="J3" s="219"/>
      <c r="K3" s="219"/>
      <c r="L3" s="219"/>
      <c r="M3" s="219"/>
      <c r="N3" s="219"/>
      <c r="O3" s="11"/>
      <c r="P3" s="11"/>
      <c r="Q3" s="11"/>
    </row>
    <row r="4" spans="1:18">
      <c r="B4" s="11"/>
      <c r="C4" s="11"/>
      <c r="D4" s="11"/>
      <c r="E4" s="12"/>
      <c r="F4" s="13"/>
      <c r="G4" s="14"/>
      <c r="H4" s="14"/>
      <c r="I4" s="14"/>
      <c r="J4" s="14"/>
      <c r="K4" s="14"/>
      <c r="L4" s="14"/>
      <c r="M4" s="14"/>
      <c r="N4" s="14"/>
      <c r="O4" s="11"/>
      <c r="P4" s="11"/>
      <c r="Q4" s="11"/>
    </row>
    <row r="5" spans="1:18" ht="59.25" customHeight="1">
      <c r="A5" s="15"/>
      <c r="B5" s="220" t="s">
        <v>3</v>
      </c>
      <c r="C5" s="221"/>
      <c r="D5" s="221"/>
      <c r="E5" s="221"/>
      <c r="F5" s="221"/>
      <c r="G5" s="221"/>
      <c r="H5" s="221"/>
      <c r="I5" s="221"/>
      <c r="J5" s="221"/>
      <c r="K5" s="221"/>
      <c r="L5" s="221"/>
      <c r="M5" s="221"/>
      <c r="N5" s="221"/>
      <c r="O5" s="221"/>
      <c r="P5" s="221"/>
      <c r="Q5" s="222"/>
    </row>
    <row r="6" spans="1:18" ht="64.5" customHeight="1">
      <c r="A6" s="16">
        <v>1</v>
      </c>
      <c r="B6" s="223" t="s">
        <v>4</v>
      </c>
      <c r="C6" s="224"/>
      <c r="D6" s="224"/>
      <c r="E6" s="224"/>
      <c r="F6" s="224"/>
      <c r="G6" s="224"/>
      <c r="H6" s="224"/>
      <c r="I6" s="224"/>
      <c r="J6" s="224"/>
      <c r="K6" s="224"/>
      <c r="L6" s="224"/>
      <c r="M6" s="224"/>
      <c r="N6" s="224"/>
      <c r="O6" s="224"/>
      <c r="P6" s="224"/>
      <c r="Q6" s="225"/>
    </row>
    <row r="7" spans="1:18" ht="18" customHeight="1">
      <c r="A7" s="16">
        <v>2</v>
      </c>
      <c r="B7" s="223" t="s">
        <v>5</v>
      </c>
      <c r="C7" s="224"/>
      <c r="D7" s="224"/>
      <c r="E7" s="224"/>
      <c r="F7" s="224"/>
      <c r="G7" s="224"/>
      <c r="H7" s="224"/>
      <c r="I7" s="224"/>
      <c r="J7" s="224"/>
      <c r="K7" s="224"/>
      <c r="L7" s="224"/>
      <c r="M7" s="224"/>
      <c r="N7" s="224"/>
      <c r="O7" s="224"/>
      <c r="P7" s="224"/>
      <c r="Q7" s="225"/>
    </row>
    <row r="8" spans="1:18" ht="45" customHeight="1">
      <c r="A8" s="16">
        <v>3</v>
      </c>
      <c r="B8" s="226" t="s">
        <v>6</v>
      </c>
      <c r="C8" s="227"/>
      <c r="D8" s="227"/>
      <c r="E8" s="227"/>
      <c r="F8" s="227"/>
      <c r="G8" s="227"/>
      <c r="H8" s="227"/>
      <c r="I8" s="227"/>
      <c r="J8" s="227"/>
      <c r="K8" s="227"/>
      <c r="L8" s="227"/>
      <c r="M8" s="227"/>
      <c r="N8" s="227"/>
      <c r="O8" s="227"/>
      <c r="P8" s="227"/>
      <c r="Q8" s="228"/>
    </row>
    <row r="9" spans="1:18" ht="24" customHeight="1">
      <c r="A9" s="16">
        <v>4</v>
      </c>
      <c r="B9" s="223" t="s">
        <v>7</v>
      </c>
      <c r="C9" s="224"/>
      <c r="D9" s="224"/>
      <c r="E9" s="224"/>
      <c r="F9" s="224"/>
      <c r="G9" s="224"/>
      <c r="H9" s="224"/>
      <c r="I9" s="224"/>
      <c r="J9" s="224"/>
      <c r="K9" s="224"/>
      <c r="L9" s="224"/>
      <c r="M9" s="224"/>
      <c r="N9" s="224"/>
      <c r="O9" s="224"/>
      <c r="P9" s="224"/>
      <c r="Q9" s="225"/>
    </row>
    <row r="10" spans="1:18" ht="19.5" customHeight="1">
      <c r="A10" s="16">
        <v>5</v>
      </c>
      <c r="B10" s="223" t="s">
        <v>8</v>
      </c>
      <c r="C10" s="224"/>
      <c r="D10" s="224"/>
      <c r="E10" s="224"/>
      <c r="F10" s="224"/>
      <c r="G10" s="224"/>
      <c r="H10" s="224"/>
      <c r="I10" s="224"/>
      <c r="J10" s="224"/>
      <c r="K10" s="224"/>
      <c r="L10" s="224"/>
      <c r="M10" s="224"/>
      <c r="N10" s="224"/>
      <c r="O10" s="224"/>
      <c r="P10" s="224"/>
      <c r="Q10" s="225"/>
    </row>
    <row r="11" spans="1:18" ht="21" customHeight="1">
      <c r="A11" s="17"/>
      <c r="B11" s="229" t="s">
        <v>9</v>
      </c>
      <c r="C11" s="230"/>
      <c r="D11" s="230"/>
      <c r="E11" s="230"/>
      <c r="F11" s="230"/>
      <c r="G11" s="230"/>
      <c r="H11" s="230"/>
      <c r="I11" s="230"/>
      <c r="J11" s="230"/>
      <c r="K11" s="230"/>
      <c r="L11" s="230"/>
      <c r="M11" s="230"/>
      <c r="N11" s="230"/>
      <c r="O11" s="230"/>
      <c r="P11" s="230"/>
      <c r="Q11" s="230"/>
      <c r="R11" s="21"/>
    </row>
    <row r="12" spans="1:18" ht="21" customHeight="1">
      <c r="A12" s="18"/>
      <c r="B12" s="19"/>
      <c r="C12" s="20"/>
      <c r="D12" s="20"/>
      <c r="E12" s="20"/>
      <c r="F12" s="20"/>
      <c r="G12" s="20"/>
      <c r="H12" s="20"/>
      <c r="I12" s="20"/>
      <c r="J12" s="20"/>
      <c r="K12" s="20"/>
      <c r="L12" s="20"/>
      <c r="M12" s="20"/>
      <c r="N12" s="20"/>
      <c r="O12" s="20"/>
      <c r="P12" s="20"/>
      <c r="Q12" s="20"/>
    </row>
    <row r="13" spans="1:18">
      <c r="A13" s="231" t="s">
        <v>10</v>
      </c>
      <c r="B13" s="231"/>
      <c r="C13" s="231"/>
      <c r="D13" s="231"/>
      <c r="E13" s="231"/>
      <c r="F13" s="231"/>
      <c r="G13" s="231"/>
      <c r="H13" s="231"/>
      <c r="I13" s="231"/>
      <c r="J13" s="231"/>
      <c r="K13" s="231"/>
      <c r="L13" s="231"/>
      <c r="M13" s="231"/>
      <c r="N13" s="231"/>
      <c r="O13" s="231"/>
      <c r="P13" s="231"/>
      <c r="Q13" s="231"/>
    </row>
    <row r="14" spans="1:18" ht="15.75" customHeight="1">
      <c r="A14" s="231" t="s">
        <v>11</v>
      </c>
      <c r="B14" s="231"/>
      <c r="C14" s="231"/>
      <c r="D14" s="231"/>
      <c r="E14" s="231" t="s">
        <v>12</v>
      </c>
      <c r="F14" s="231"/>
      <c r="G14" s="231"/>
      <c r="H14" s="231"/>
      <c r="I14" s="231"/>
      <c r="J14" s="231"/>
      <c r="K14" s="231"/>
      <c r="L14" s="231"/>
      <c r="M14" s="231"/>
      <c r="N14" s="231"/>
      <c r="O14" s="231"/>
      <c r="P14" s="231"/>
      <c r="Q14" s="231"/>
    </row>
    <row r="15" spans="1:18" ht="15.75" customHeight="1">
      <c r="A15" s="231" t="s">
        <v>13</v>
      </c>
      <c r="B15" s="231"/>
      <c r="C15" s="231"/>
      <c r="D15" s="231"/>
      <c r="E15" s="231"/>
      <c r="F15" s="231"/>
      <c r="G15" s="231"/>
      <c r="H15" s="231"/>
      <c r="I15" s="231"/>
      <c r="J15" s="231"/>
      <c r="K15" s="231"/>
      <c r="L15" s="231"/>
      <c r="M15" s="231"/>
      <c r="N15" s="231"/>
      <c r="O15" s="231"/>
      <c r="P15" s="231"/>
      <c r="Q15" s="231"/>
    </row>
    <row r="16" spans="1:18" ht="24" customHeight="1">
      <c r="A16" s="239" t="s">
        <v>14</v>
      </c>
      <c r="B16" s="239"/>
      <c r="C16" s="239"/>
      <c r="D16" s="239"/>
      <c r="E16" s="232" t="s">
        <v>15</v>
      </c>
      <c r="F16" s="232"/>
      <c r="G16" s="232"/>
      <c r="H16" s="232"/>
      <c r="I16" s="232"/>
      <c r="J16" s="232"/>
      <c r="K16" s="232"/>
      <c r="L16" s="232"/>
      <c r="M16" s="232"/>
      <c r="N16" s="232"/>
      <c r="O16" s="232"/>
      <c r="P16" s="232"/>
      <c r="Q16" s="232"/>
    </row>
    <row r="17" spans="1:17" ht="47.25" customHeight="1">
      <c r="A17" s="239"/>
      <c r="B17" s="239"/>
      <c r="C17" s="239"/>
      <c r="D17" s="239"/>
      <c r="E17" s="233" t="s">
        <v>16</v>
      </c>
      <c r="F17" s="233"/>
      <c r="G17" s="233"/>
      <c r="H17" s="233"/>
      <c r="I17" s="233"/>
      <c r="J17" s="233"/>
      <c r="K17" s="233"/>
      <c r="L17" s="233"/>
      <c r="M17" s="233"/>
      <c r="N17" s="233"/>
      <c r="O17" s="233"/>
      <c r="P17" s="233"/>
      <c r="Q17" s="233"/>
    </row>
    <row r="18" spans="1:17" ht="39.75" customHeight="1">
      <c r="A18" s="239"/>
      <c r="B18" s="239"/>
      <c r="C18" s="239"/>
      <c r="D18" s="239"/>
      <c r="E18" s="233" t="s">
        <v>17</v>
      </c>
      <c r="F18" s="233"/>
      <c r="G18" s="233"/>
      <c r="H18" s="233"/>
      <c r="I18" s="233"/>
      <c r="J18" s="233"/>
      <c r="K18" s="233"/>
      <c r="L18" s="233"/>
      <c r="M18" s="233"/>
      <c r="N18" s="233"/>
      <c r="O18" s="233"/>
      <c r="P18" s="233"/>
      <c r="Q18" s="233"/>
    </row>
    <row r="19" spans="1:17" ht="38.25" customHeight="1">
      <c r="A19" s="239"/>
      <c r="B19" s="239"/>
      <c r="C19" s="239"/>
      <c r="D19" s="239"/>
      <c r="E19" s="233" t="s">
        <v>18</v>
      </c>
      <c r="F19" s="233"/>
      <c r="G19" s="233"/>
      <c r="H19" s="233"/>
      <c r="I19" s="233"/>
      <c r="J19" s="233"/>
      <c r="K19" s="233"/>
      <c r="L19" s="233"/>
      <c r="M19" s="233"/>
      <c r="N19" s="233"/>
      <c r="O19" s="233"/>
      <c r="P19" s="233"/>
      <c r="Q19" s="233"/>
    </row>
    <row r="20" spans="1:17" ht="30" customHeight="1">
      <c r="A20" s="239"/>
      <c r="B20" s="239"/>
      <c r="C20" s="239"/>
      <c r="D20" s="239"/>
      <c r="E20" s="233" t="s">
        <v>19</v>
      </c>
      <c r="F20" s="233"/>
      <c r="G20" s="233"/>
      <c r="H20" s="233"/>
      <c r="I20" s="233"/>
      <c r="J20" s="233"/>
      <c r="K20" s="233"/>
      <c r="L20" s="233"/>
      <c r="M20" s="233"/>
      <c r="N20" s="233"/>
      <c r="O20" s="233"/>
      <c r="P20" s="233"/>
      <c r="Q20" s="233"/>
    </row>
    <row r="21" spans="1:17" ht="53.25" customHeight="1">
      <c r="A21" s="239"/>
      <c r="B21" s="239"/>
      <c r="C21" s="239"/>
      <c r="D21" s="239"/>
      <c r="E21" s="233" t="s">
        <v>20</v>
      </c>
      <c r="F21" s="233"/>
      <c r="G21" s="233"/>
      <c r="H21" s="233"/>
      <c r="I21" s="233"/>
      <c r="J21" s="233"/>
      <c r="K21" s="233"/>
      <c r="L21" s="233"/>
      <c r="M21" s="233"/>
      <c r="N21" s="233"/>
      <c r="O21" s="233"/>
      <c r="P21" s="233"/>
      <c r="Q21" s="233"/>
    </row>
    <row r="22" spans="1:17">
      <c r="A22" s="234" t="s">
        <v>21</v>
      </c>
      <c r="B22" s="235"/>
      <c r="C22" s="235"/>
      <c r="D22" s="235"/>
      <c r="E22" s="235"/>
      <c r="F22" s="235"/>
      <c r="G22" s="235"/>
      <c r="H22" s="235"/>
      <c r="I22" s="235"/>
      <c r="J22" s="235"/>
      <c r="K22" s="235"/>
      <c r="L22" s="235"/>
      <c r="M22" s="235"/>
      <c r="N22" s="235"/>
      <c r="O22" s="235"/>
      <c r="P22" s="235"/>
      <c r="Q22" s="235"/>
    </row>
    <row r="23" spans="1:17" ht="48" customHeight="1">
      <c r="A23" s="239" t="s">
        <v>22</v>
      </c>
      <c r="B23" s="240"/>
      <c r="C23" s="240"/>
      <c r="D23" s="240"/>
      <c r="E23" s="233" t="s">
        <v>23</v>
      </c>
      <c r="F23" s="233"/>
      <c r="G23" s="233"/>
      <c r="H23" s="233"/>
      <c r="I23" s="233"/>
      <c r="J23" s="233"/>
      <c r="K23" s="233"/>
      <c r="L23" s="233"/>
      <c r="M23" s="233"/>
      <c r="N23" s="233"/>
      <c r="O23" s="233"/>
      <c r="P23" s="233"/>
      <c r="Q23" s="233"/>
    </row>
    <row r="24" spans="1:17" ht="46.5" customHeight="1">
      <c r="A24" s="240"/>
      <c r="B24" s="240"/>
      <c r="C24" s="240"/>
      <c r="D24" s="240"/>
      <c r="E24" s="233" t="s">
        <v>24</v>
      </c>
      <c r="F24" s="233"/>
      <c r="G24" s="233"/>
      <c r="H24" s="233"/>
      <c r="I24" s="233"/>
      <c r="J24" s="233"/>
      <c r="K24" s="233"/>
      <c r="L24" s="233"/>
      <c r="M24" s="233"/>
      <c r="N24" s="233"/>
      <c r="O24" s="233"/>
      <c r="P24" s="233"/>
      <c r="Q24" s="233"/>
    </row>
    <row r="25" spans="1:17" ht="46.5" customHeight="1">
      <c r="A25" s="240"/>
      <c r="B25" s="240"/>
      <c r="C25" s="240"/>
      <c r="D25" s="240"/>
      <c r="E25" s="233" t="s">
        <v>25</v>
      </c>
      <c r="F25" s="233"/>
      <c r="G25" s="233"/>
      <c r="H25" s="233"/>
      <c r="I25" s="233"/>
      <c r="J25" s="233"/>
      <c r="K25" s="233"/>
      <c r="L25" s="233"/>
      <c r="M25" s="233"/>
      <c r="N25" s="233"/>
      <c r="O25" s="233"/>
      <c r="P25" s="233"/>
      <c r="Q25" s="233"/>
    </row>
    <row r="26" spans="1:17">
      <c r="A26" s="240"/>
      <c r="B26" s="240"/>
      <c r="C26" s="240"/>
      <c r="D26" s="240"/>
      <c r="E26" s="233" t="s">
        <v>26</v>
      </c>
      <c r="F26" s="233"/>
      <c r="G26" s="233"/>
      <c r="H26" s="233"/>
      <c r="I26" s="233"/>
      <c r="J26" s="233"/>
      <c r="K26" s="233"/>
      <c r="L26" s="233"/>
      <c r="M26" s="233"/>
      <c r="N26" s="233"/>
      <c r="O26" s="233"/>
      <c r="P26" s="233"/>
      <c r="Q26" s="233"/>
    </row>
    <row r="27" spans="1:17">
      <c r="A27" s="234" t="s">
        <v>27</v>
      </c>
      <c r="B27" s="234"/>
      <c r="C27" s="234"/>
      <c r="D27" s="234"/>
      <c r="E27" s="234"/>
      <c r="F27" s="234"/>
      <c r="G27" s="234"/>
      <c r="H27" s="234"/>
      <c r="I27" s="234"/>
      <c r="J27" s="234"/>
      <c r="K27" s="234"/>
      <c r="L27" s="234"/>
      <c r="M27" s="234"/>
      <c r="N27" s="234"/>
      <c r="O27" s="234"/>
      <c r="P27" s="234"/>
      <c r="Q27" s="234"/>
    </row>
    <row r="28" spans="1:17" ht="58.5" customHeight="1">
      <c r="A28" s="239" t="s">
        <v>28</v>
      </c>
      <c r="B28" s="239"/>
      <c r="C28" s="239"/>
      <c r="D28" s="239"/>
      <c r="E28" s="233" t="s">
        <v>29</v>
      </c>
      <c r="F28" s="233"/>
      <c r="G28" s="233"/>
      <c r="H28" s="233"/>
      <c r="I28" s="233"/>
      <c r="J28" s="233"/>
      <c r="K28" s="233"/>
      <c r="L28" s="233"/>
      <c r="M28" s="233"/>
      <c r="N28" s="233"/>
      <c r="O28" s="233"/>
      <c r="P28" s="233"/>
      <c r="Q28" s="233"/>
    </row>
    <row r="29" spans="1:17" ht="24" customHeight="1">
      <c r="A29" s="234" t="s">
        <v>30</v>
      </c>
      <c r="B29" s="234"/>
      <c r="C29" s="234"/>
      <c r="D29" s="234"/>
      <c r="E29" s="234"/>
      <c r="F29" s="234"/>
      <c r="G29" s="234"/>
      <c r="H29" s="234"/>
      <c r="I29" s="234"/>
      <c r="J29" s="234"/>
      <c r="K29" s="234"/>
      <c r="L29" s="234"/>
      <c r="M29" s="234"/>
      <c r="N29" s="234"/>
      <c r="O29" s="234"/>
      <c r="P29" s="234"/>
      <c r="Q29" s="234"/>
    </row>
    <row r="30" spans="1:17" ht="50.25" customHeight="1">
      <c r="A30" s="240">
        <v>4</v>
      </c>
      <c r="B30" s="240"/>
      <c r="C30" s="240"/>
      <c r="D30" s="240"/>
      <c r="E30" s="233" t="s">
        <v>31</v>
      </c>
      <c r="F30" s="233"/>
      <c r="G30" s="233"/>
      <c r="H30" s="233"/>
      <c r="I30" s="233"/>
      <c r="J30" s="233"/>
      <c r="K30" s="233"/>
      <c r="L30" s="233"/>
      <c r="M30" s="233"/>
      <c r="N30" s="233"/>
      <c r="O30" s="233"/>
      <c r="P30" s="233"/>
      <c r="Q30" s="233"/>
    </row>
    <row r="31" spans="1:17" ht="45.75" customHeight="1">
      <c r="A31" s="240"/>
      <c r="B31" s="240"/>
      <c r="C31" s="240"/>
      <c r="D31" s="240"/>
      <c r="E31" s="233" t="s">
        <v>32</v>
      </c>
      <c r="F31" s="233"/>
      <c r="G31" s="233"/>
      <c r="H31" s="233"/>
      <c r="I31" s="233"/>
      <c r="J31" s="233"/>
      <c r="K31" s="233"/>
      <c r="L31" s="233"/>
      <c r="M31" s="233"/>
      <c r="N31" s="233"/>
      <c r="O31" s="233"/>
      <c r="P31" s="233"/>
      <c r="Q31" s="233"/>
    </row>
    <row r="32" spans="1:17" ht="30" customHeight="1">
      <c r="A32" s="234" t="s">
        <v>33</v>
      </c>
      <c r="B32" s="234"/>
      <c r="C32" s="234"/>
      <c r="D32" s="234"/>
      <c r="E32" s="234"/>
      <c r="F32" s="234"/>
      <c r="G32" s="234"/>
      <c r="H32" s="234"/>
      <c r="I32" s="234"/>
      <c r="J32" s="234"/>
      <c r="K32" s="234"/>
      <c r="L32" s="234"/>
      <c r="M32" s="234"/>
      <c r="N32" s="234"/>
      <c r="O32" s="234"/>
      <c r="P32" s="234"/>
      <c r="Q32" s="234"/>
    </row>
    <row r="33" spans="1:17" ht="19.5" customHeight="1">
      <c r="A33" s="240">
        <v>5</v>
      </c>
      <c r="B33" s="240"/>
      <c r="C33" s="240"/>
      <c r="D33" s="240"/>
      <c r="E33" s="241" t="s">
        <v>34</v>
      </c>
      <c r="F33" s="241"/>
      <c r="G33" s="241"/>
      <c r="H33" s="241"/>
      <c r="I33" s="241"/>
      <c r="J33" s="241"/>
      <c r="K33" s="241"/>
      <c r="L33" s="241"/>
      <c r="M33" s="241"/>
      <c r="N33" s="241"/>
      <c r="O33" s="241"/>
      <c r="P33" s="241"/>
      <c r="Q33" s="241"/>
    </row>
    <row r="34" spans="1:17" ht="201.75" customHeight="1">
      <c r="A34" s="240"/>
      <c r="B34" s="240"/>
      <c r="C34" s="240"/>
      <c r="D34" s="240"/>
      <c r="E34" s="236" t="s">
        <v>35</v>
      </c>
      <c r="F34" s="236"/>
      <c r="G34" s="236"/>
      <c r="H34" s="236"/>
      <c r="I34" s="236"/>
      <c r="J34" s="236"/>
      <c r="K34" s="236"/>
      <c r="L34" s="236"/>
      <c r="M34" s="236"/>
      <c r="N34" s="236"/>
      <c r="O34" s="236"/>
      <c r="P34" s="236"/>
      <c r="Q34" s="236"/>
    </row>
    <row r="35" spans="1:17" ht="18.75" customHeight="1">
      <c r="A35" s="240"/>
      <c r="B35" s="240"/>
      <c r="C35" s="240"/>
      <c r="D35" s="240"/>
      <c r="E35" s="241" t="s">
        <v>36</v>
      </c>
      <c r="F35" s="241"/>
      <c r="G35" s="241"/>
      <c r="H35" s="241"/>
      <c r="I35" s="241"/>
      <c r="J35" s="241"/>
      <c r="K35" s="241"/>
      <c r="L35" s="241"/>
      <c r="M35" s="241"/>
      <c r="N35" s="241"/>
      <c r="O35" s="241"/>
      <c r="P35" s="241"/>
      <c r="Q35" s="241"/>
    </row>
    <row r="36" spans="1:17" ht="186.75" customHeight="1">
      <c r="A36" s="240"/>
      <c r="B36" s="240"/>
      <c r="C36" s="240"/>
      <c r="D36" s="240"/>
      <c r="E36" s="236" t="s">
        <v>37</v>
      </c>
      <c r="F36" s="237"/>
      <c r="G36" s="237"/>
      <c r="H36" s="237"/>
      <c r="I36" s="237"/>
      <c r="J36" s="237"/>
      <c r="K36" s="237"/>
      <c r="L36" s="237"/>
      <c r="M36" s="237"/>
      <c r="N36" s="237"/>
      <c r="O36" s="237"/>
      <c r="P36" s="237"/>
      <c r="Q36" s="237"/>
    </row>
    <row r="37" spans="1:17" ht="115.5" customHeight="1">
      <c r="A37" s="240"/>
      <c r="B37" s="240"/>
      <c r="C37" s="240"/>
      <c r="D37" s="240"/>
      <c r="E37" s="238" t="s">
        <v>38</v>
      </c>
      <c r="F37" s="238"/>
      <c r="G37" s="238"/>
      <c r="H37" s="238"/>
      <c r="I37" s="238"/>
      <c r="J37" s="238"/>
      <c r="K37" s="238"/>
      <c r="L37" s="238"/>
      <c r="M37" s="238"/>
      <c r="N37" s="238"/>
      <c r="O37" s="238"/>
      <c r="P37" s="238"/>
      <c r="Q37" s="238"/>
    </row>
    <row r="38" spans="1:17" ht="66.75" customHeight="1">
      <c r="A38" s="240"/>
      <c r="B38" s="240"/>
      <c r="C38" s="240"/>
      <c r="D38" s="240"/>
      <c r="E38" s="236" t="s">
        <v>39</v>
      </c>
      <c r="F38" s="237"/>
      <c r="G38" s="237"/>
      <c r="H38" s="237"/>
      <c r="I38" s="237"/>
      <c r="J38" s="237"/>
      <c r="K38" s="237"/>
      <c r="L38" s="237"/>
      <c r="M38" s="237"/>
      <c r="N38" s="237"/>
      <c r="O38" s="237"/>
      <c r="P38" s="237"/>
      <c r="Q38" s="23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2" t="s">
        <v>41</v>
      </c>
      <c r="B2" s="243"/>
      <c r="C2" s="243"/>
      <c r="D2" s="243"/>
      <c r="E2" s="243"/>
      <c r="F2" s="243"/>
      <c r="G2" s="243"/>
      <c r="H2" s="243"/>
      <c r="I2" s="243"/>
      <c r="J2" s="243"/>
      <c r="K2" s="243"/>
      <c r="L2" s="243"/>
      <c r="M2" s="243"/>
      <c r="N2" s="244"/>
    </row>
    <row r="3" spans="1:14">
      <c r="A3" s="245" t="s">
        <v>42</v>
      </c>
      <c r="B3" s="246"/>
      <c r="C3" s="246"/>
      <c r="D3" s="246"/>
      <c r="E3" s="246"/>
      <c r="F3" s="246"/>
      <c r="G3" s="246"/>
      <c r="H3" s="246"/>
      <c r="I3" s="246"/>
      <c r="J3" s="246"/>
      <c r="K3" s="246"/>
      <c r="L3" s="246"/>
      <c r="M3" s="246"/>
      <c r="N3" s="247"/>
    </row>
    <row r="4" spans="1:14" ht="46.5" customHeight="1">
      <c r="A4" s="4" t="s">
        <v>43</v>
      </c>
      <c r="B4" s="248" t="s">
        <v>44</v>
      </c>
      <c r="C4" s="248"/>
      <c r="D4" s="248"/>
      <c r="E4" s="248"/>
      <c r="F4" s="248"/>
      <c r="G4" s="248"/>
      <c r="H4" s="248"/>
      <c r="I4" s="248"/>
      <c r="J4" s="248"/>
      <c r="K4" s="248"/>
      <c r="L4" s="248"/>
      <c r="M4" s="248"/>
      <c r="N4" s="249"/>
    </row>
    <row r="5" spans="1:14" ht="45.75" customHeight="1">
      <c r="A5" s="250" t="s">
        <v>45</v>
      </c>
      <c r="B5" s="251"/>
      <c r="C5" s="251"/>
      <c r="D5" s="251"/>
      <c r="E5" s="251"/>
      <c r="F5" s="251"/>
      <c r="G5" s="251"/>
      <c r="H5" s="251"/>
      <c r="I5" s="251"/>
      <c r="J5" s="251"/>
      <c r="K5" s="251"/>
      <c r="L5" s="251"/>
      <c r="M5" s="251"/>
      <c r="N5" s="252"/>
    </row>
    <row r="6" spans="1:14" ht="29.25" customHeight="1">
      <c r="A6" s="250" t="s">
        <v>46</v>
      </c>
      <c r="B6" s="251"/>
      <c r="C6" s="251"/>
      <c r="D6" s="251"/>
      <c r="E6" s="251"/>
      <c r="F6" s="251"/>
      <c r="G6" s="251"/>
      <c r="H6" s="251"/>
      <c r="I6" s="251"/>
      <c r="J6" s="251"/>
      <c r="K6" s="251"/>
      <c r="L6" s="251"/>
      <c r="M6" s="251"/>
      <c r="N6" s="252"/>
    </row>
    <row r="7" spans="1:14" ht="17.25" customHeight="1">
      <c r="A7" s="5" t="s">
        <v>47</v>
      </c>
      <c r="B7" s="6"/>
      <c r="C7" s="6"/>
      <c r="D7" s="6"/>
      <c r="E7" s="6"/>
      <c r="F7" s="6"/>
      <c r="G7" s="6"/>
      <c r="H7" s="6"/>
      <c r="I7" s="6"/>
      <c r="J7" s="6"/>
      <c r="K7" s="6"/>
      <c r="L7" s="6"/>
      <c r="M7" s="6"/>
      <c r="N7" s="8"/>
    </row>
    <row r="8" spans="1:14" ht="51" customHeight="1">
      <c r="A8" s="250" t="s">
        <v>48</v>
      </c>
      <c r="B8" s="251"/>
      <c r="C8" s="251"/>
      <c r="D8" s="251"/>
      <c r="E8" s="251"/>
      <c r="F8" s="251"/>
      <c r="G8" s="251"/>
      <c r="H8" s="251"/>
      <c r="I8" s="251"/>
      <c r="J8" s="251"/>
      <c r="K8" s="251"/>
      <c r="L8" s="251"/>
      <c r="M8" s="251"/>
      <c r="N8" s="252"/>
    </row>
    <row r="9" spans="1:14" ht="36" customHeight="1">
      <c r="A9" s="250" t="s">
        <v>49</v>
      </c>
      <c r="B9" s="251"/>
      <c r="C9" s="251"/>
      <c r="D9" s="251"/>
      <c r="E9" s="251"/>
      <c r="F9" s="251"/>
      <c r="G9" s="251"/>
      <c r="H9" s="251"/>
      <c r="I9" s="251"/>
      <c r="J9" s="251"/>
      <c r="K9" s="251"/>
      <c r="L9" s="251"/>
      <c r="M9" s="251"/>
      <c r="N9" s="252"/>
    </row>
    <row r="10" spans="1:14" ht="30" customHeight="1">
      <c r="A10" s="250" t="s">
        <v>50</v>
      </c>
      <c r="B10" s="251"/>
      <c r="C10" s="251"/>
      <c r="D10" s="251"/>
      <c r="E10" s="251"/>
      <c r="F10" s="251"/>
      <c r="G10" s="251"/>
      <c r="H10" s="251"/>
      <c r="I10" s="251"/>
      <c r="J10" s="251"/>
      <c r="K10" s="251"/>
      <c r="L10" s="251"/>
      <c r="M10" s="251"/>
      <c r="N10" s="252"/>
    </row>
    <row r="11" spans="1:14" ht="18.75" customHeight="1">
      <c r="A11" s="250" t="s">
        <v>51</v>
      </c>
      <c r="B11" s="251"/>
      <c r="C11" s="251"/>
      <c r="D11" s="251"/>
      <c r="E11" s="251"/>
      <c r="F11" s="251"/>
      <c r="G11" s="251"/>
      <c r="H11" s="251"/>
      <c r="I11" s="251"/>
      <c r="J11" s="251"/>
      <c r="K11" s="251"/>
      <c r="L11" s="251"/>
      <c r="M11" s="251"/>
      <c r="N11" s="252"/>
    </row>
    <row r="12" spans="1:14">
      <c r="A12" s="245" t="s">
        <v>52</v>
      </c>
      <c r="B12" s="246"/>
      <c r="C12" s="246"/>
      <c r="D12" s="246"/>
      <c r="E12" s="246"/>
      <c r="F12" s="246"/>
      <c r="G12" s="246"/>
      <c r="H12" s="246"/>
      <c r="I12" s="246"/>
      <c r="J12" s="246"/>
      <c r="K12" s="246"/>
      <c r="L12" s="246"/>
      <c r="M12" s="246"/>
      <c r="N12" s="247"/>
    </row>
    <row r="13" spans="1:14">
      <c r="A13" s="7" t="s">
        <v>53</v>
      </c>
      <c r="N13" s="9"/>
    </row>
    <row r="14" spans="1:14" ht="117" customHeight="1">
      <c r="A14" s="253" t="s">
        <v>54</v>
      </c>
      <c r="B14" s="254"/>
      <c r="C14" s="254"/>
      <c r="D14" s="254"/>
      <c r="E14" s="254"/>
      <c r="F14" s="254"/>
      <c r="G14" s="254"/>
      <c r="H14" s="254"/>
      <c r="I14" s="254"/>
      <c r="J14" s="254"/>
      <c r="K14" s="254"/>
      <c r="L14" s="254"/>
      <c r="M14" s="254"/>
      <c r="N14" s="255"/>
    </row>
    <row r="15" spans="1:14" ht="28.5" customHeight="1">
      <c r="A15" s="256" t="s">
        <v>55</v>
      </c>
      <c r="B15" s="257"/>
      <c r="C15" s="257"/>
      <c r="D15" s="257"/>
      <c r="E15" s="257"/>
      <c r="F15" s="257"/>
      <c r="G15" s="257"/>
      <c r="H15" s="257"/>
      <c r="I15" s="257"/>
      <c r="J15" s="257"/>
      <c r="K15" s="257"/>
      <c r="L15" s="257"/>
      <c r="M15" s="257"/>
      <c r="N15" s="258"/>
    </row>
    <row r="16" spans="1:14" ht="120" customHeight="1">
      <c r="A16" s="259" t="s">
        <v>56</v>
      </c>
      <c r="B16" s="260"/>
      <c r="C16" s="260"/>
      <c r="D16" s="260"/>
      <c r="E16" s="260"/>
      <c r="F16" s="260"/>
      <c r="G16" s="260"/>
      <c r="H16" s="260"/>
      <c r="I16" s="260"/>
      <c r="J16" s="260"/>
      <c r="K16" s="260"/>
      <c r="L16" s="260"/>
      <c r="M16" s="260"/>
      <c r="N16" s="261"/>
    </row>
    <row r="17" spans="1:14" ht="13.5" customHeight="1">
      <c r="A17" s="250" t="s">
        <v>57</v>
      </c>
      <c r="B17" s="251"/>
      <c r="C17" s="251"/>
      <c r="D17" s="251"/>
      <c r="E17" s="251"/>
      <c r="F17" s="251"/>
      <c r="G17" s="251"/>
      <c r="H17" s="251"/>
      <c r="I17" s="251"/>
      <c r="J17" s="251"/>
      <c r="K17" s="251"/>
      <c r="L17" s="251"/>
      <c r="M17" s="251"/>
      <c r="N17" s="252"/>
    </row>
    <row r="18" spans="1:14" ht="15" customHeight="1">
      <c r="A18" s="250" t="s">
        <v>58</v>
      </c>
      <c r="B18" s="251"/>
      <c r="C18" s="251"/>
      <c r="D18" s="251"/>
      <c r="E18" s="251"/>
      <c r="F18" s="251"/>
      <c r="G18" s="251"/>
      <c r="H18" s="251"/>
      <c r="I18" s="251"/>
      <c r="J18" s="251"/>
      <c r="K18" s="251"/>
      <c r="L18" s="251"/>
      <c r="M18" s="251"/>
      <c r="N18" s="252"/>
    </row>
    <row r="19" spans="1:14" ht="49.5" customHeight="1">
      <c r="A19" s="250" t="s">
        <v>59</v>
      </c>
      <c r="B19" s="251"/>
      <c r="C19" s="251"/>
      <c r="D19" s="251"/>
      <c r="E19" s="251"/>
      <c r="F19" s="251"/>
      <c r="G19" s="251"/>
      <c r="H19" s="251"/>
      <c r="I19" s="251"/>
      <c r="J19" s="251"/>
      <c r="K19" s="251"/>
      <c r="L19" s="251"/>
      <c r="M19" s="251"/>
      <c r="N19" s="252"/>
    </row>
    <row r="20" spans="1:14">
      <c r="A20" s="245" t="s">
        <v>60</v>
      </c>
      <c r="B20" s="246"/>
      <c r="C20" s="246"/>
      <c r="D20" s="246"/>
      <c r="E20" s="246"/>
      <c r="F20" s="246"/>
      <c r="G20" s="246"/>
      <c r="H20" s="246"/>
      <c r="I20" s="246"/>
      <c r="J20" s="246"/>
      <c r="K20" s="246"/>
      <c r="L20" s="246"/>
      <c r="M20" s="246"/>
      <c r="N20" s="247"/>
    </row>
    <row r="21" spans="1:14" ht="77.25" customHeight="1">
      <c r="A21" s="262" t="s">
        <v>61</v>
      </c>
      <c r="B21" s="263"/>
      <c r="C21" s="263"/>
      <c r="D21" s="263"/>
      <c r="E21" s="263"/>
      <c r="F21" s="263"/>
      <c r="G21" s="263"/>
      <c r="H21" s="263"/>
      <c r="I21" s="263"/>
      <c r="J21" s="263"/>
      <c r="K21" s="263"/>
      <c r="L21" s="263"/>
      <c r="M21" s="263"/>
      <c r="N21" s="264"/>
    </row>
    <row r="22" spans="1:14">
      <c r="A22" s="245" t="s">
        <v>62</v>
      </c>
      <c r="B22" s="246"/>
      <c r="C22" s="246"/>
      <c r="D22" s="246"/>
      <c r="E22" s="246"/>
      <c r="F22" s="246"/>
      <c r="G22" s="246"/>
      <c r="H22" s="246"/>
      <c r="I22" s="246"/>
      <c r="J22" s="246"/>
      <c r="K22" s="246"/>
      <c r="L22" s="246"/>
      <c r="M22" s="246"/>
      <c r="N22" s="247"/>
    </row>
    <row r="23" spans="1:14" ht="51.75" customHeight="1">
      <c r="A23" s="262" t="s">
        <v>63</v>
      </c>
      <c r="B23" s="263"/>
      <c r="C23" s="263"/>
      <c r="D23" s="263"/>
      <c r="E23" s="263"/>
      <c r="F23" s="263"/>
      <c r="G23" s="263"/>
      <c r="H23" s="263"/>
      <c r="I23" s="263"/>
      <c r="J23" s="263"/>
      <c r="K23" s="263"/>
      <c r="L23" s="263"/>
      <c r="M23" s="263"/>
      <c r="N23" s="264"/>
    </row>
    <row r="24" spans="1:14">
      <c r="A24" s="245" t="s">
        <v>64</v>
      </c>
      <c r="B24" s="246"/>
      <c r="C24" s="246"/>
      <c r="D24" s="246"/>
      <c r="E24" s="246"/>
      <c r="F24" s="246"/>
      <c r="G24" s="246"/>
      <c r="H24" s="246"/>
      <c r="I24" s="246"/>
      <c r="J24" s="246"/>
      <c r="K24" s="246"/>
      <c r="L24" s="246"/>
      <c r="M24" s="246"/>
      <c r="N24" s="247"/>
    </row>
    <row r="25" spans="1:14" ht="14.25" customHeight="1">
      <c r="A25" s="262" t="s">
        <v>65</v>
      </c>
      <c r="B25" s="263"/>
      <c r="C25" s="263"/>
      <c r="D25" s="263"/>
      <c r="E25" s="263"/>
      <c r="F25" s="263"/>
      <c r="G25" s="263"/>
      <c r="H25" s="263"/>
      <c r="I25" s="263"/>
      <c r="J25" s="263"/>
      <c r="K25" s="263"/>
      <c r="L25" s="263"/>
      <c r="M25" s="263"/>
      <c r="N25" s="264"/>
    </row>
    <row r="26" spans="1:14">
      <c r="A26" s="245" t="s">
        <v>66</v>
      </c>
      <c r="B26" s="246"/>
      <c r="C26" s="246"/>
      <c r="D26" s="246"/>
      <c r="E26" s="246"/>
      <c r="F26" s="246"/>
      <c r="G26" s="246"/>
      <c r="H26" s="246"/>
      <c r="I26" s="246"/>
      <c r="J26" s="246"/>
      <c r="K26" s="246"/>
      <c r="L26" s="246"/>
      <c r="M26" s="246"/>
      <c r="N26" s="247"/>
    </row>
    <row r="27" spans="1:14" ht="63" customHeight="1">
      <c r="A27" s="262" t="s">
        <v>67</v>
      </c>
      <c r="B27" s="263"/>
      <c r="C27" s="263"/>
      <c r="D27" s="263"/>
      <c r="E27" s="263"/>
      <c r="F27" s="263"/>
      <c r="G27" s="263"/>
      <c r="H27" s="263"/>
      <c r="I27" s="263"/>
      <c r="J27" s="263"/>
      <c r="K27" s="263"/>
      <c r="L27" s="263"/>
      <c r="M27" s="263"/>
      <c r="N27" s="264"/>
    </row>
    <row r="28" spans="1:14">
      <c r="A28" s="245" t="s">
        <v>68</v>
      </c>
      <c r="B28" s="246"/>
      <c r="C28" s="246"/>
      <c r="D28" s="246"/>
      <c r="E28" s="246"/>
      <c r="F28" s="246"/>
      <c r="G28" s="246"/>
      <c r="H28" s="246"/>
      <c r="I28" s="246"/>
      <c r="J28" s="246"/>
      <c r="K28" s="246"/>
      <c r="L28" s="246"/>
      <c r="M28" s="246"/>
      <c r="N28" s="247"/>
    </row>
    <row r="29" spans="1:14" ht="17.25" customHeight="1">
      <c r="A29" s="262" t="s">
        <v>69</v>
      </c>
      <c r="B29" s="263"/>
      <c r="C29" s="263"/>
      <c r="D29" s="263"/>
      <c r="E29" s="263"/>
      <c r="F29" s="263"/>
      <c r="G29" s="263"/>
      <c r="H29" s="263"/>
      <c r="I29" s="263"/>
      <c r="J29" s="263"/>
      <c r="K29" s="263"/>
      <c r="L29" s="263"/>
      <c r="M29" s="263"/>
      <c r="N29" s="264"/>
    </row>
    <row r="30" spans="1:14" ht="36" customHeight="1">
      <c r="A30" s="262" t="s">
        <v>70</v>
      </c>
      <c r="B30" s="263"/>
      <c r="C30" s="263"/>
      <c r="D30" s="263"/>
      <c r="E30" s="263"/>
      <c r="F30" s="263"/>
      <c r="G30" s="263"/>
      <c r="H30" s="263"/>
      <c r="I30" s="263"/>
      <c r="J30" s="263"/>
      <c r="K30" s="263"/>
      <c r="L30" s="263"/>
      <c r="M30" s="263"/>
      <c r="N30" s="264"/>
    </row>
    <row r="31" spans="1:14">
      <c r="A31" s="245" t="s">
        <v>71</v>
      </c>
      <c r="B31" s="246"/>
      <c r="C31" s="246"/>
      <c r="D31" s="246"/>
      <c r="E31" s="246"/>
      <c r="F31" s="246"/>
      <c r="G31" s="246"/>
      <c r="H31" s="246"/>
      <c r="I31" s="246"/>
      <c r="J31" s="246"/>
      <c r="K31" s="246"/>
      <c r="L31" s="246"/>
      <c r="M31" s="246"/>
      <c r="N31" s="247"/>
    </row>
    <row r="32" spans="1:14">
      <c r="A32" s="245" t="s">
        <v>72</v>
      </c>
      <c r="B32" s="246"/>
      <c r="C32" s="246"/>
      <c r="D32" s="246"/>
      <c r="E32" s="246"/>
      <c r="F32" s="246"/>
      <c r="G32" s="246"/>
      <c r="H32" s="246"/>
      <c r="I32" s="246"/>
      <c r="J32" s="246"/>
      <c r="K32" s="246"/>
      <c r="L32" s="246"/>
      <c r="M32" s="246"/>
      <c r="N32" s="247"/>
    </row>
    <row r="33" spans="1:14" ht="34.5" customHeight="1">
      <c r="A33" s="262" t="s">
        <v>73</v>
      </c>
      <c r="B33" s="263"/>
      <c r="C33" s="263"/>
      <c r="D33" s="263"/>
      <c r="E33" s="263"/>
      <c r="F33" s="263"/>
      <c r="G33" s="263"/>
      <c r="H33" s="263"/>
      <c r="I33" s="263"/>
      <c r="J33" s="263"/>
      <c r="K33" s="263"/>
      <c r="L33" s="263"/>
      <c r="M33" s="263"/>
      <c r="N33" s="26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
  <sheetViews>
    <sheetView tabSelected="1" topLeftCell="A124" zoomScale="90" zoomScaleNormal="90" workbookViewId="0">
      <selection activeCell="E87" sqref="E87"/>
    </sheetView>
  </sheetViews>
  <sheetFormatPr defaultColWidth="9.109375" defaultRowHeight="13.8"/>
  <cols>
    <col min="1" max="1" width="6.33203125" style="170" customWidth="1"/>
    <col min="2" max="2" width="45.5546875" style="82" customWidth="1"/>
    <col min="3" max="3" width="9.33203125" style="82" customWidth="1"/>
    <col min="4" max="4" width="9.88671875" style="82" customWidth="1"/>
    <col min="5" max="5" width="9.88671875" style="171" customWidth="1"/>
    <col min="6" max="6" width="12.44140625" style="82" customWidth="1"/>
    <col min="7" max="7" width="57.33203125" style="82" customWidth="1"/>
    <col min="8" max="8" width="9.109375" style="82" customWidth="1"/>
    <col min="9" max="9" width="9.5546875" style="82" customWidth="1"/>
    <col min="10" max="10" width="10.6640625" style="82" customWidth="1"/>
    <col min="11" max="11" width="13.109375" style="82" customWidth="1"/>
    <col min="12" max="12" width="9.109375" style="82"/>
    <col min="13" max="13" width="10" style="82" bestFit="1" customWidth="1"/>
    <col min="14" max="16384" width="9.109375" style="82"/>
  </cols>
  <sheetData>
    <row r="1" spans="1:11">
      <c r="A1" s="266"/>
      <c r="B1" s="266"/>
      <c r="C1" s="78"/>
      <c r="D1" s="78"/>
      <c r="E1" s="79"/>
      <c r="F1" s="78"/>
      <c r="G1" s="80"/>
      <c r="H1" s="80"/>
      <c r="I1" s="80"/>
      <c r="J1" s="81"/>
      <c r="K1" s="81"/>
    </row>
    <row r="2" spans="1:11">
      <c r="A2" s="266"/>
      <c r="B2" s="266"/>
      <c r="C2" s="78"/>
      <c r="D2" s="78"/>
      <c r="E2" s="79"/>
      <c r="F2" s="78"/>
      <c r="G2" s="78"/>
      <c r="H2" s="78"/>
      <c r="I2" s="81"/>
      <c r="J2" s="81"/>
      <c r="K2" s="81"/>
    </row>
    <row r="3" spans="1:11">
      <c r="A3" s="265"/>
      <c r="B3" s="265"/>
      <c r="C3" s="265"/>
      <c r="D3" s="265"/>
      <c r="E3" s="265"/>
      <c r="F3" s="265"/>
      <c r="G3" s="265"/>
      <c r="H3" s="265"/>
      <c r="I3" s="265"/>
      <c r="J3" s="265"/>
      <c r="K3" s="83"/>
    </row>
    <row r="4" spans="1:11">
      <c r="A4" s="265" t="s">
        <v>261</v>
      </c>
      <c r="B4" s="265"/>
      <c r="C4" s="265"/>
      <c r="D4" s="265"/>
      <c r="E4" s="265"/>
      <c r="F4" s="265"/>
      <c r="G4" s="265"/>
      <c r="H4" s="265"/>
      <c r="I4" s="265"/>
    </row>
    <row r="5" spans="1:11">
      <c r="A5" s="267" t="s">
        <v>181</v>
      </c>
      <c r="B5" s="267"/>
      <c r="C5" s="267"/>
      <c r="D5" s="267"/>
      <c r="E5" s="267"/>
      <c r="F5" s="267"/>
      <c r="G5" s="267"/>
      <c r="H5" s="267"/>
      <c r="I5" s="267"/>
      <c r="J5" s="267"/>
      <c r="K5" s="267"/>
    </row>
    <row r="6" spans="1:11">
      <c r="A6" s="267"/>
      <c r="B6" s="267"/>
      <c r="C6" s="267"/>
      <c r="D6" s="267"/>
      <c r="E6" s="267"/>
      <c r="F6" s="267"/>
      <c r="G6" s="267"/>
      <c r="H6" s="267"/>
      <c r="I6" s="267"/>
      <c r="J6" s="267"/>
      <c r="K6" s="267"/>
    </row>
    <row r="7" spans="1:11" s="89" customFormat="1" ht="82.8">
      <c r="A7" s="84" t="s">
        <v>74</v>
      </c>
      <c r="B7" s="85" t="s">
        <v>75</v>
      </c>
      <c r="C7" s="86" t="s">
        <v>76</v>
      </c>
      <c r="D7" s="87" t="s">
        <v>128</v>
      </c>
      <c r="E7" s="88" t="s">
        <v>132</v>
      </c>
      <c r="F7" s="87" t="s">
        <v>133</v>
      </c>
      <c r="G7" s="86" t="s">
        <v>77</v>
      </c>
      <c r="H7" s="86" t="s">
        <v>78</v>
      </c>
      <c r="I7" s="87" t="s">
        <v>79</v>
      </c>
      <c r="J7" s="87" t="s">
        <v>134</v>
      </c>
      <c r="K7" s="87" t="s">
        <v>135</v>
      </c>
    </row>
    <row r="8" spans="1:11" s="89" customFormat="1" ht="15.6">
      <c r="A8" s="175"/>
      <c r="B8" s="53" t="s">
        <v>211</v>
      </c>
      <c r="C8" s="42"/>
      <c r="D8" s="43"/>
      <c r="E8" s="90"/>
      <c r="F8" s="43"/>
      <c r="G8" s="42"/>
      <c r="H8" s="42"/>
      <c r="I8" s="44"/>
      <c r="J8" s="44"/>
      <c r="K8" s="44"/>
    </row>
    <row r="9" spans="1:11" s="89" customFormat="1" ht="14.4">
      <c r="A9" s="31">
        <v>1</v>
      </c>
      <c r="B9" s="31" t="s">
        <v>185</v>
      </c>
      <c r="C9" s="23" t="s">
        <v>163</v>
      </c>
      <c r="D9" s="46">
        <v>3.6</v>
      </c>
      <c r="E9" s="46">
        <v>40</v>
      </c>
      <c r="F9" s="59">
        <f t="shared" ref="F9:F11" si="0">E9*D9</f>
        <v>144</v>
      </c>
      <c r="G9" s="91"/>
      <c r="H9" s="91"/>
      <c r="I9" s="92"/>
      <c r="J9" s="93"/>
      <c r="K9" s="92"/>
    </row>
    <row r="10" spans="1:11" s="89" customFormat="1" ht="53.4" customHeight="1">
      <c r="A10" s="31">
        <v>2</v>
      </c>
      <c r="B10" s="94" t="s">
        <v>256</v>
      </c>
      <c r="C10" s="95" t="s">
        <v>202</v>
      </c>
      <c r="D10" s="96">
        <v>1</v>
      </c>
      <c r="E10" s="29">
        <v>840</v>
      </c>
      <c r="F10" s="29">
        <f t="shared" si="0"/>
        <v>840</v>
      </c>
      <c r="G10" s="97"/>
      <c r="H10" s="91"/>
      <c r="I10" s="92"/>
      <c r="J10" s="93"/>
      <c r="K10" s="92"/>
    </row>
    <row r="11" spans="1:11" s="89" customFormat="1" ht="27.6" customHeight="1">
      <c r="A11" s="31">
        <v>3</v>
      </c>
      <c r="B11" s="94" t="s">
        <v>203</v>
      </c>
      <c r="C11" s="95" t="s">
        <v>80</v>
      </c>
      <c r="D11" s="96">
        <v>8</v>
      </c>
      <c r="E11" s="29">
        <v>17</v>
      </c>
      <c r="F11" s="29">
        <f t="shared" si="0"/>
        <v>136</v>
      </c>
      <c r="G11" s="97"/>
      <c r="H11" s="91"/>
      <c r="I11" s="92"/>
      <c r="J11" s="93"/>
      <c r="K11" s="92"/>
    </row>
    <row r="12" spans="1:11" s="89" customFormat="1" ht="27.6">
      <c r="A12" s="31">
        <v>4</v>
      </c>
      <c r="B12" s="68" t="s">
        <v>212</v>
      </c>
      <c r="C12" s="69"/>
      <c r="D12" s="70"/>
      <c r="E12" s="98"/>
      <c r="F12" s="70">
        <f>SUM(F9:F11)</f>
        <v>1120</v>
      </c>
      <c r="G12" s="68" t="s">
        <v>213</v>
      </c>
      <c r="H12" s="71"/>
      <c r="I12" s="72"/>
      <c r="J12" s="99"/>
      <c r="K12" s="100">
        <f>SUM(K9:K11)</f>
        <v>0</v>
      </c>
    </row>
    <row r="13" spans="1:11" s="89" customFormat="1" ht="14.4">
      <c r="A13" s="31">
        <v>5</v>
      </c>
      <c r="B13" s="176"/>
      <c r="C13" s="177"/>
      <c r="D13" s="178"/>
      <c r="E13" s="29"/>
      <c r="F13" s="178"/>
      <c r="G13" s="176"/>
      <c r="H13" s="179"/>
      <c r="I13" s="180"/>
      <c r="J13" s="105"/>
      <c r="K13" s="181"/>
    </row>
    <row r="14" spans="1:11" s="89" customFormat="1" ht="31.2">
      <c r="A14" s="31">
        <v>6</v>
      </c>
      <c r="B14" s="41" t="s">
        <v>247</v>
      </c>
      <c r="C14" s="42"/>
      <c r="D14" s="43"/>
      <c r="E14" s="90"/>
      <c r="F14" s="43"/>
      <c r="G14" s="42"/>
      <c r="H14" s="42"/>
      <c r="I14" s="44"/>
      <c r="J14" s="44"/>
      <c r="K14" s="46"/>
    </row>
    <row r="15" spans="1:11" s="89" customFormat="1" ht="27.6">
      <c r="A15" s="31">
        <v>7</v>
      </c>
      <c r="B15" s="54" t="s">
        <v>210</v>
      </c>
      <c r="C15" s="101" t="s">
        <v>80</v>
      </c>
      <c r="D15" s="25">
        <v>1</v>
      </c>
      <c r="E15" s="56">
        <v>425</v>
      </c>
      <c r="F15" s="59">
        <f>E15*D15</f>
        <v>425</v>
      </c>
      <c r="G15" s="57"/>
      <c r="H15" s="101"/>
      <c r="I15" s="102"/>
      <c r="J15" s="102"/>
      <c r="K15" s="56"/>
    </row>
    <row r="16" spans="1:11" s="89" customFormat="1" ht="14.4">
      <c r="A16" s="31">
        <v>8</v>
      </c>
      <c r="B16" s="54" t="s">
        <v>204</v>
      </c>
      <c r="C16" s="55" t="s">
        <v>80</v>
      </c>
      <c r="D16" s="25">
        <v>5</v>
      </c>
      <c r="E16" s="56">
        <v>127.5</v>
      </c>
      <c r="F16" s="59">
        <f t="shared" ref="F16:F20" si="1">E16*D16</f>
        <v>637.5</v>
      </c>
      <c r="G16" s="103"/>
      <c r="H16" s="101"/>
      <c r="I16" s="60"/>
      <c r="J16" s="56"/>
      <c r="K16" s="56"/>
    </row>
    <row r="17" spans="1:11" s="89" customFormat="1" ht="14.4">
      <c r="A17" s="31">
        <v>9</v>
      </c>
      <c r="B17" s="104" t="s">
        <v>205</v>
      </c>
      <c r="C17" s="55" t="s">
        <v>80</v>
      </c>
      <c r="D17" s="25">
        <v>9</v>
      </c>
      <c r="E17" s="56">
        <v>127.5</v>
      </c>
      <c r="F17" s="59">
        <f t="shared" si="1"/>
        <v>1147.5</v>
      </c>
      <c r="G17" s="38" t="s">
        <v>124</v>
      </c>
      <c r="H17" s="25" t="s">
        <v>80</v>
      </c>
      <c r="I17" s="25">
        <f>D17*3</f>
        <v>27</v>
      </c>
      <c r="J17" s="105">
        <v>10.119999999999999</v>
      </c>
      <c r="K17" s="46">
        <f t="shared" ref="K17" si="2">J17*I17</f>
        <v>273.23999999999995</v>
      </c>
    </row>
    <row r="18" spans="1:11" s="89" customFormat="1" ht="14.4">
      <c r="A18" s="31">
        <v>10</v>
      </c>
      <c r="B18" s="104" t="s">
        <v>206</v>
      </c>
      <c r="C18" s="55" t="s">
        <v>80</v>
      </c>
      <c r="D18" s="25">
        <v>2</v>
      </c>
      <c r="E18" s="56">
        <v>127.5</v>
      </c>
      <c r="F18" s="59">
        <f t="shared" si="1"/>
        <v>255</v>
      </c>
      <c r="G18" s="38" t="s">
        <v>124</v>
      </c>
      <c r="H18" s="25" t="s">
        <v>80</v>
      </c>
      <c r="I18" s="25">
        <f>D18*2</f>
        <v>4</v>
      </c>
      <c r="J18" s="105">
        <v>10.119999999999999</v>
      </c>
      <c r="K18" s="46">
        <f t="shared" ref="K18:K19" si="3">J18*I18</f>
        <v>40.479999999999997</v>
      </c>
    </row>
    <row r="19" spans="1:11" s="89" customFormat="1" ht="14.4">
      <c r="A19" s="31">
        <v>11</v>
      </c>
      <c r="B19" s="104" t="s">
        <v>207</v>
      </c>
      <c r="C19" s="55" t="s">
        <v>80</v>
      </c>
      <c r="D19" s="25">
        <v>1</v>
      </c>
      <c r="E19" s="56">
        <v>127.5</v>
      </c>
      <c r="F19" s="59">
        <f t="shared" si="1"/>
        <v>127.5</v>
      </c>
      <c r="G19" s="38" t="s">
        <v>124</v>
      </c>
      <c r="H19" s="25" t="s">
        <v>80</v>
      </c>
      <c r="I19" s="25">
        <f>D19*2</f>
        <v>2</v>
      </c>
      <c r="J19" s="105">
        <v>10.119999999999999</v>
      </c>
      <c r="K19" s="46">
        <f t="shared" si="3"/>
        <v>20.239999999999998</v>
      </c>
    </row>
    <row r="20" spans="1:11" s="89" customFormat="1" ht="14.4">
      <c r="A20" s="31">
        <v>12</v>
      </c>
      <c r="B20" s="54" t="s">
        <v>208</v>
      </c>
      <c r="C20" s="55" t="s">
        <v>80</v>
      </c>
      <c r="D20" s="25">
        <v>1</v>
      </c>
      <c r="E20" s="56">
        <v>50</v>
      </c>
      <c r="F20" s="59">
        <f t="shared" si="1"/>
        <v>50</v>
      </c>
      <c r="G20" s="38" t="s">
        <v>124</v>
      </c>
      <c r="H20" s="25" t="s">
        <v>80</v>
      </c>
      <c r="I20" s="25">
        <f>D20*2</f>
        <v>2</v>
      </c>
      <c r="J20" s="105">
        <v>10.119999999999999</v>
      </c>
      <c r="K20" s="46">
        <f t="shared" ref="K20" si="4">J20*I20</f>
        <v>20.239999999999998</v>
      </c>
    </row>
    <row r="21" spans="1:11" s="89" customFormat="1" ht="14.4">
      <c r="A21" s="31">
        <v>13</v>
      </c>
      <c r="B21" s="106" t="s">
        <v>236</v>
      </c>
      <c r="C21" s="75" t="s">
        <v>80</v>
      </c>
      <c r="D21" s="76">
        <v>3</v>
      </c>
      <c r="E21" s="107">
        <v>50</v>
      </c>
      <c r="F21" s="107">
        <f t="shared" ref="F21" si="5">D21*E21</f>
        <v>150</v>
      </c>
      <c r="G21" s="77" t="s">
        <v>235</v>
      </c>
      <c r="H21" s="56" t="s">
        <v>80</v>
      </c>
      <c r="I21" s="56">
        <f>D21</f>
        <v>3</v>
      </c>
      <c r="J21" s="108">
        <v>10</v>
      </c>
      <c r="K21" s="105">
        <f t="shared" ref="K21:K22" si="6">I21*J21</f>
        <v>30</v>
      </c>
    </row>
    <row r="22" spans="1:11" s="89" customFormat="1" ht="14.4">
      <c r="A22" s="31">
        <v>14</v>
      </c>
      <c r="B22" s="200" t="s">
        <v>257</v>
      </c>
      <c r="C22" s="201" t="s">
        <v>80</v>
      </c>
      <c r="D22" s="202">
        <v>1</v>
      </c>
      <c r="E22" s="202">
        <v>127.5</v>
      </c>
      <c r="F22" s="191">
        <f t="shared" ref="F22:F33" si="7">E22*D22</f>
        <v>127.5</v>
      </c>
      <c r="G22" s="203" t="s">
        <v>262</v>
      </c>
      <c r="H22" s="204" t="s">
        <v>80</v>
      </c>
      <c r="I22" s="204">
        <v>1</v>
      </c>
      <c r="J22" s="204">
        <v>12000</v>
      </c>
      <c r="K22" s="204">
        <f t="shared" si="6"/>
        <v>12000</v>
      </c>
    </row>
    <row r="23" spans="1:11" s="89" customFormat="1" ht="27.6">
      <c r="A23" s="31">
        <v>15</v>
      </c>
      <c r="B23" s="200" t="s">
        <v>258</v>
      </c>
      <c r="C23" s="201" t="s">
        <v>80</v>
      </c>
      <c r="D23" s="202">
        <v>3</v>
      </c>
      <c r="E23" s="202">
        <v>169</v>
      </c>
      <c r="F23" s="191">
        <f t="shared" si="7"/>
        <v>507</v>
      </c>
      <c r="G23" s="205" t="s">
        <v>259</v>
      </c>
      <c r="H23" s="206" t="s">
        <v>80</v>
      </c>
      <c r="I23" s="207">
        <v>1</v>
      </c>
      <c r="J23" s="208" t="s">
        <v>108</v>
      </c>
      <c r="K23" s="209">
        <v>0</v>
      </c>
    </row>
    <row r="24" spans="1:11" s="89" customFormat="1" ht="14.4">
      <c r="A24" s="31">
        <v>16</v>
      </c>
      <c r="B24" s="200"/>
      <c r="C24" s="201"/>
      <c r="D24" s="202"/>
      <c r="E24" s="202"/>
      <c r="F24" s="191"/>
      <c r="G24" s="205" t="s">
        <v>260</v>
      </c>
      <c r="H24" s="206" t="s">
        <v>80</v>
      </c>
      <c r="I24" s="207">
        <v>2</v>
      </c>
      <c r="J24" s="208">
        <v>4500</v>
      </c>
      <c r="K24" s="209">
        <f t="shared" ref="K24:K25" si="8">J24*I24</f>
        <v>9000</v>
      </c>
    </row>
    <row r="25" spans="1:11" s="89" customFormat="1" ht="14.4">
      <c r="A25" s="31">
        <v>17</v>
      </c>
      <c r="B25" s="200"/>
      <c r="C25" s="201"/>
      <c r="D25" s="202"/>
      <c r="E25" s="202"/>
      <c r="F25" s="191"/>
      <c r="G25" s="205" t="s">
        <v>157</v>
      </c>
      <c r="H25" s="206" t="s">
        <v>80</v>
      </c>
      <c r="I25" s="207">
        <f>4*D23</f>
        <v>12</v>
      </c>
      <c r="J25" s="210">
        <v>25</v>
      </c>
      <c r="K25" s="209">
        <f t="shared" si="8"/>
        <v>300</v>
      </c>
    </row>
    <row r="26" spans="1:11" s="89" customFormat="1" ht="14.4">
      <c r="A26" s="31">
        <v>18</v>
      </c>
      <c r="B26" s="200" t="s">
        <v>209</v>
      </c>
      <c r="C26" s="201" t="s">
        <v>80</v>
      </c>
      <c r="D26" s="202">
        <v>1</v>
      </c>
      <c r="E26" s="202">
        <v>144</v>
      </c>
      <c r="F26" s="191">
        <f t="shared" si="7"/>
        <v>144</v>
      </c>
      <c r="G26" s="211" t="s">
        <v>161</v>
      </c>
      <c r="H26" s="206" t="s">
        <v>80</v>
      </c>
      <c r="I26" s="207">
        <v>8</v>
      </c>
      <c r="J26" s="207">
        <v>0.28999999999999998</v>
      </c>
      <c r="K26" s="209">
        <f t="shared" ref="K26:K27" si="9">J26*I26</f>
        <v>2.3199999999999998</v>
      </c>
    </row>
    <row r="27" spans="1:11" s="89" customFormat="1" ht="14.4">
      <c r="A27" s="31">
        <v>19</v>
      </c>
      <c r="B27" s="200" t="s">
        <v>270</v>
      </c>
      <c r="C27" s="201" t="s">
        <v>102</v>
      </c>
      <c r="D27" s="202">
        <v>5</v>
      </c>
      <c r="E27" s="202">
        <v>190</v>
      </c>
      <c r="F27" s="191">
        <f t="shared" si="7"/>
        <v>950</v>
      </c>
      <c r="G27" s="211" t="s">
        <v>271</v>
      </c>
      <c r="H27" s="206" t="s">
        <v>160</v>
      </c>
      <c r="I27" s="207">
        <v>5</v>
      </c>
      <c r="J27" s="207">
        <v>2500</v>
      </c>
      <c r="K27" s="209">
        <f t="shared" si="9"/>
        <v>12500</v>
      </c>
    </row>
    <row r="28" spans="1:11" s="89" customFormat="1" ht="27.6">
      <c r="A28" s="31">
        <v>20</v>
      </c>
      <c r="B28" s="200" t="s">
        <v>172</v>
      </c>
      <c r="C28" s="201" t="s">
        <v>80</v>
      </c>
      <c r="D28" s="202">
        <v>1</v>
      </c>
      <c r="E28" s="191">
        <v>238</v>
      </c>
      <c r="F28" s="191">
        <f t="shared" ref="F28:F29" si="10">D28*E28</f>
        <v>238</v>
      </c>
      <c r="G28" s="205" t="s">
        <v>125</v>
      </c>
      <c r="H28" s="206" t="s">
        <v>80</v>
      </c>
      <c r="I28" s="208">
        <f>D28</f>
        <v>1</v>
      </c>
      <c r="J28" s="208" t="s">
        <v>108</v>
      </c>
      <c r="K28" s="209">
        <v>0</v>
      </c>
    </row>
    <row r="29" spans="1:11" s="89" customFormat="1" ht="12" customHeight="1">
      <c r="A29" s="31">
        <v>21</v>
      </c>
      <c r="B29" s="32" t="s">
        <v>107</v>
      </c>
      <c r="C29" s="33" t="s">
        <v>80</v>
      </c>
      <c r="D29" s="29">
        <v>2</v>
      </c>
      <c r="E29" s="29">
        <v>55</v>
      </c>
      <c r="F29" s="29">
        <f t="shared" si="10"/>
        <v>110</v>
      </c>
      <c r="G29" s="35" t="s">
        <v>109</v>
      </c>
      <c r="H29" s="27" t="s">
        <v>80</v>
      </c>
      <c r="I29" s="40">
        <f>D29</f>
        <v>2</v>
      </c>
      <c r="J29" s="40" t="s">
        <v>108</v>
      </c>
      <c r="K29" s="46">
        <v>0</v>
      </c>
    </row>
    <row r="30" spans="1:11" s="89" customFormat="1" ht="14.4">
      <c r="A30" s="31">
        <v>22</v>
      </c>
      <c r="B30" s="110"/>
      <c r="C30" s="111"/>
      <c r="D30" s="24"/>
      <c r="E30" s="29"/>
      <c r="F30" s="29"/>
      <c r="G30" s="38" t="s">
        <v>124</v>
      </c>
      <c r="H30" s="25" t="s">
        <v>80</v>
      </c>
      <c r="I30" s="25">
        <f>D29*2</f>
        <v>4</v>
      </c>
      <c r="J30" s="105">
        <v>10.119999999999999</v>
      </c>
      <c r="K30" s="46">
        <f t="shared" ref="K30" si="11">J30*I30</f>
        <v>40.479999999999997</v>
      </c>
    </row>
    <row r="31" spans="1:11" s="89" customFormat="1" ht="27.6">
      <c r="A31" s="31">
        <v>23</v>
      </c>
      <c r="B31" s="68" t="s">
        <v>214</v>
      </c>
      <c r="C31" s="69"/>
      <c r="D31" s="70"/>
      <c r="E31" s="98"/>
      <c r="F31" s="70">
        <f>SUM(F15:F30)</f>
        <v>4869</v>
      </c>
      <c r="G31" s="68" t="s">
        <v>215</v>
      </c>
      <c r="H31" s="71"/>
      <c r="I31" s="72"/>
      <c r="J31" s="99"/>
      <c r="K31" s="100">
        <f>SUM(K15:K30)</f>
        <v>34227.000000000007</v>
      </c>
    </row>
    <row r="32" spans="1:11" s="89" customFormat="1" ht="15.6">
      <c r="A32" s="31">
        <v>24</v>
      </c>
      <c r="B32" s="41" t="s">
        <v>186</v>
      </c>
      <c r="C32" s="42"/>
      <c r="D32" s="43"/>
      <c r="E32" s="90"/>
      <c r="F32" s="59"/>
      <c r="G32" s="42"/>
      <c r="H32" s="42"/>
      <c r="I32" s="44"/>
      <c r="J32" s="44"/>
      <c r="K32" s="46"/>
    </row>
    <row r="33" spans="1:12" s="61" customFormat="1" ht="15.6">
      <c r="A33" s="31">
        <v>25</v>
      </c>
      <c r="B33" s="31" t="s">
        <v>126</v>
      </c>
      <c r="C33" s="212" t="s">
        <v>88</v>
      </c>
      <c r="D33" s="73">
        <v>4</v>
      </c>
      <c r="E33" s="73">
        <v>42</v>
      </c>
      <c r="F33" s="59">
        <f t="shared" si="7"/>
        <v>168</v>
      </c>
      <c r="G33" s="31" t="s">
        <v>199</v>
      </c>
      <c r="H33" s="31" t="s">
        <v>81</v>
      </c>
      <c r="I33" s="23">
        <f>D33*0.5</f>
        <v>2</v>
      </c>
      <c r="J33" s="23">
        <v>7.36</v>
      </c>
      <c r="K33" s="46">
        <f t="shared" ref="K33" si="12">J33*I33</f>
        <v>14.72</v>
      </c>
    </row>
    <row r="34" spans="1:12" s="89" customFormat="1" ht="27.6">
      <c r="A34" s="31">
        <v>26</v>
      </c>
      <c r="B34" s="34" t="s">
        <v>242</v>
      </c>
      <c r="C34" s="33" t="s">
        <v>86</v>
      </c>
      <c r="D34" s="29">
        <v>3.6</v>
      </c>
      <c r="E34" s="29">
        <v>210</v>
      </c>
      <c r="F34" s="29">
        <f>D34*E34</f>
        <v>756</v>
      </c>
      <c r="G34" s="36" t="s">
        <v>147</v>
      </c>
      <c r="H34" s="36" t="s">
        <v>82</v>
      </c>
      <c r="I34" s="25">
        <f>D34*0.1</f>
        <v>0.36000000000000004</v>
      </c>
      <c r="J34" s="25">
        <v>38.58</v>
      </c>
      <c r="K34" s="46">
        <f t="shared" ref="K34:K45" si="13">J34*I34</f>
        <v>13.888800000000002</v>
      </c>
    </row>
    <row r="35" spans="1:12" s="89" customFormat="1" ht="14.4">
      <c r="A35" s="31">
        <v>27</v>
      </c>
      <c r="B35" s="34"/>
      <c r="C35" s="23"/>
      <c r="D35" s="29"/>
      <c r="E35" s="29"/>
      <c r="F35" s="29"/>
      <c r="G35" s="36" t="s">
        <v>263</v>
      </c>
      <c r="H35" s="36" t="s">
        <v>87</v>
      </c>
      <c r="I35" s="25">
        <v>3.6</v>
      </c>
      <c r="J35" s="25">
        <v>583</v>
      </c>
      <c r="K35" s="46">
        <f t="shared" si="13"/>
        <v>2098.8000000000002</v>
      </c>
    </row>
    <row r="36" spans="1:12" s="89" customFormat="1" ht="14.4">
      <c r="A36" s="31">
        <v>28</v>
      </c>
      <c r="B36" s="34"/>
      <c r="C36" s="23"/>
      <c r="D36" s="29"/>
      <c r="E36" s="29"/>
      <c r="F36" s="29"/>
      <c r="G36" s="36" t="s">
        <v>199</v>
      </c>
      <c r="H36" s="36" t="s">
        <v>81</v>
      </c>
      <c r="I36" s="25">
        <f>D34*6</f>
        <v>21.6</v>
      </c>
      <c r="J36" s="25">
        <v>7.36</v>
      </c>
      <c r="K36" s="46">
        <f t="shared" si="13"/>
        <v>158.97600000000003</v>
      </c>
      <c r="L36" s="112"/>
    </row>
    <row r="37" spans="1:12" s="89" customFormat="1" ht="14.4">
      <c r="A37" s="31">
        <v>29</v>
      </c>
      <c r="B37" s="34"/>
      <c r="C37" s="23"/>
      <c r="D37" s="29"/>
      <c r="E37" s="29"/>
      <c r="F37" s="29"/>
      <c r="G37" s="36" t="s">
        <v>164</v>
      </c>
      <c r="H37" s="36" t="s">
        <v>81</v>
      </c>
      <c r="I37" s="25">
        <f>D34*0.3</f>
        <v>1.08</v>
      </c>
      <c r="J37" s="25">
        <v>97.5</v>
      </c>
      <c r="K37" s="46">
        <f t="shared" si="13"/>
        <v>105.30000000000001</v>
      </c>
    </row>
    <row r="38" spans="1:12" s="115" customFormat="1" ht="15.75" customHeight="1">
      <c r="A38" s="31">
        <v>30</v>
      </c>
      <c r="B38" s="94" t="s">
        <v>218</v>
      </c>
      <c r="C38" s="95" t="s">
        <v>86</v>
      </c>
      <c r="D38" s="113">
        <v>16</v>
      </c>
      <c r="E38" s="29">
        <v>119</v>
      </c>
      <c r="F38" s="29">
        <f t="shared" ref="F38" si="14">D38*E38</f>
        <v>1904</v>
      </c>
      <c r="G38" s="36" t="s">
        <v>219</v>
      </c>
      <c r="H38" s="35" t="s">
        <v>86</v>
      </c>
      <c r="I38" s="114">
        <v>18</v>
      </c>
      <c r="J38" s="29">
        <v>113.45</v>
      </c>
      <c r="K38" s="92">
        <f t="shared" ref="K38:K40" si="15">J38*I38</f>
        <v>2042.1000000000001</v>
      </c>
    </row>
    <row r="39" spans="1:12" s="115" customFormat="1" ht="15.75" customHeight="1">
      <c r="A39" s="31">
        <v>31</v>
      </c>
      <c r="B39" s="94"/>
      <c r="C39" s="95"/>
      <c r="D39" s="113"/>
      <c r="E39" s="29"/>
      <c r="F39" s="29"/>
      <c r="G39" s="36" t="s">
        <v>221</v>
      </c>
      <c r="H39" s="35" t="s">
        <v>80</v>
      </c>
      <c r="I39" s="114">
        <v>9</v>
      </c>
      <c r="J39" s="29">
        <v>144.16999999999999</v>
      </c>
      <c r="K39" s="92">
        <f t="shared" si="15"/>
        <v>1297.53</v>
      </c>
    </row>
    <row r="40" spans="1:12" s="115" customFormat="1" ht="15.75" customHeight="1">
      <c r="A40" s="31">
        <v>32</v>
      </c>
      <c r="B40" s="94"/>
      <c r="C40" s="95"/>
      <c r="D40" s="113"/>
      <c r="E40" s="29"/>
      <c r="F40" s="29"/>
      <c r="G40" s="36" t="s">
        <v>220</v>
      </c>
      <c r="H40" s="35" t="s">
        <v>80</v>
      </c>
      <c r="I40" s="114">
        <v>5</v>
      </c>
      <c r="J40" s="29">
        <v>93.35</v>
      </c>
      <c r="K40" s="92">
        <f t="shared" si="15"/>
        <v>466.75</v>
      </c>
    </row>
    <row r="41" spans="1:12" s="115" customFormat="1" ht="15.75" customHeight="1">
      <c r="A41" s="31">
        <v>33</v>
      </c>
      <c r="B41" s="94"/>
      <c r="C41" s="95"/>
      <c r="D41" s="113"/>
      <c r="E41" s="29"/>
      <c r="F41" s="29"/>
      <c r="G41" s="91" t="s">
        <v>184</v>
      </c>
      <c r="H41" s="91" t="s">
        <v>80</v>
      </c>
      <c r="I41" s="92">
        <v>0.25</v>
      </c>
      <c r="J41" s="93">
        <v>220</v>
      </c>
      <c r="K41" s="92">
        <f t="shared" ref="K41:K44" si="16">J41*I41</f>
        <v>55</v>
      </c>
    </row>
    <row r="42" spans="1:12" s="115" customFormat="1" ht="15.75" customHeight="1">
      <c r="A42" s="31">
        <v>34</v>
      </c>
      <c r="B42" s="94"/>
      <c r="C42" s="95"/>
      <c r="D42" s="113"/>
      <c r="E42" s="29"/>
      <c r="F42" s="29"/>
      <c r="G42" s="97" t="s">
        <v>166</v>
      </c>
      <c r="H42" s="91" t="s">
        <v>81</v>
      </c>
      <c r="I42" s="92">
        <f>D38*0.7</f>
        <v>11.2</v>
      </c>
      <c r="J42" s="93">
        <v>15.13</v>
      </c>
      <c r="K42" s="92">
        <f t="shared" si="16"/>
        <v>169.45599999999999</v>
      </c>
    </row>
    <row r="43" spans="1:12" s="115" customFormat="1" ht="15.75" customHeight="1">
      <c r="A43" s="31">
        <v>35</v>
      </c>
      <c r="B43" s="94"/>
      <c r="C43" s="95"/>
      <c r="D43" s="113"/>
      <c r="E43" s="29"/>
      <c r="F43" s="29"/>
      <c r="G43" s="91" t="s">
        <v>165</v>
      </c>
      <c r="H43" s="91" t="s">
        <v>80</v>
      </c>
      <c r="I43" s="92">
        <v>50</v>
      </c>
      <c r="J43" s="93">
        <v>0.92</v>
      </c>
      <c r="K43" s="92">
        <f t="shared" si="16"/>
        <v>46</v>
      </c>
    </row>
    <row r="44" spans="1:12" s="115" customFormat="1" ht="15.75" customHeight="1">
      <c r="A44" s="31">
        <v>36</v>
      </c>
      <c r="B44" s="94"/>
      <c r="C44" s="95"/>
      <c r="D44" s="113"/>
      <c r="E44" s="29"/>
      <c r="F44" s="29"/>
      <c r="G44" s="91" t="s">
        <v>264</v>
      </c>
      <c r="H44" s="91" t="s">
        <v>80</v>
      </c>
      <c r="I44" s="92">
        <v>24</v>
      </c>
      <c r="J44" s="93">
        <v>6.67</v>
      </c>
      <c r="K44" s="92">
        <f t="shared" si="16"/>
        <v>160.07999999999998</v>
      </c>
    </row>
    <row r="45" spans="1:12" s="89" customFormat="1" ht="39" customHeight="1">
      <c r="A45" s="31">
        <v>37</v>
      </c>
      <c r="B45" s="37" t="s">
        <v>265</v>
      </c>
      <c r="C45" s="39" t="s">
        <v>87</v>
      </c>
      <c r="D45" s="25">
        <v>16</v>
      </c>
      <c r="E45" s="29">
        <v>65</v>
      </c>
      <c r="F45" s="29">
        <f t="shared" ref="F45:F61" si="17">D45*E45</f>
        <v>1040</v>
      </c>
      <c r="G45" s="36" t="s">
        <v>146</v>
      </c>
      <c r="H45" s="25" t="s">
        <v>82</v>
      </c>
      <c r="I45" s="25">
        <f>D45*0.1+D46*0.27*0.1</f>
        <v>2.1022000000000003</v>
      </c>
      <c r="J45" s="25">
        <v>38.58</v>
      </c>
      <c r="K45" s="46">
        <f t="shared" si="13"/>
        <v>81.102876000000009</v>
      </c>
    </row>
    <row r="46" spans="1:12" s="89" customFormat="1" ht="39" customHeight="1">
      <c r="A46" s="31">
        <v>38</v>
      </c>
      <c r="B46" s="37" t="s">
        <v>182</v>
      </c>
      <c r="C46" s="39" t="s">
        <v>88</v>
      </c>
      <c r="D46" s="25">
        <v>18.600000000000001</v>
      </c>
      <c r="E46" s="29">
        <v>65</v>
      </c>
      <c r="F46" s="29">
        <f>D46*E46</f>
        <v>1209</v>
      </c>
      <c r="G46" s="109" t="s">
        <v>149</v>
      </c>
      <c r="H46" s="27" t="s">
        <v>81</v>
      </c>
      <c r="I46" s="24">
        <f>D45*1.5+(D46*0.27*1.5)</f>
        <v>31.533000000000001</v>
      </c>
      <c r="J46" s="25">
        <v>11.53</v>
      </c>
      <c r="K46" s="46">
        <f>J46*I46</f>
        <v>363.57549</v>
      </c>
    </row>
    <row r="47" spans="1:12" s="89" customFormat="1" ht="39" customHeight="1">
      <c r="A47" s="31">
        <v>39</v>
      </c>
      <c r="B47" s="37" t="s">
        <v>266</v>
      </c>
      <c r="C47" s="39" t="s">
        <v>80</v>
      </c>
      <c r="D47" s="25">
        <v>10</v>
      </c>
      <c r="E47" s="29">
        <v>56</v>
      </c>
      <c r="F47" s="29">
        <f>D47*E47</f>
        <v>560</v>
      </c>
      <c r="G47" s="109" t="s">
        <v>149</v>
      </c>
      <c r="H47" s="27" t="s">
        <v>81</v>
      </c>
      <c r="I47" s="24">
        <f>D47*1.5</f>
        <v>15</v>
      </c>
      <c r="J47" s="25">
        <v>12.53</v>
      </c>
      <c r="K47" s="46">
        <f>J47*I47</f>
        <v>187.95</v>
      </c>
    </row>
    <row r="48" spans="1:12" s="89" customFormat="1" ht="14.4">
      <c r="A48" s="31">
        <v>40</v>
      </c>
      <c r="B48" s="45" t="s">
        <v>275</v>
      </c>
      <c r="C48" s="39" t="s">
        <v>87</v>
      </c>
      <c r="D48" s="25">
        <v>44.4</v>
      </c>
      <c r="E48" s="29">
        <v>51</v>
      </c>
      <c r="F48" s="29">
        <f t="shared" ref="F48:F52" si="18">D48*E48</f>
        <v>2264.4</v>
      </c>
      <c r="G48" s="36" t="s">
        <v>147</v>
      </c>
      <c r="H48" s="25" t="s">
        <v>82</v>
      </c>
      <c r="I48" s="25">
        <f>D48*0.1+D49*0.3*0.1</f>
        <v>4.9980000000000002</v>
      </c>
      <c r="J48" s="25">
        <v>38.58</v>
      </c>
      <c r="K48" s="46">
        <f t="shared" ref="K48:K58" si="19">J48*I48</f>
        <v>192.82284000000001</v>
      </c>
    </row>
    <row r="49" spans="1:12" s="89" customFormat="1" ht="14.4">
      <c r="A49" s="31">
        <v>41</v>
      </c>
      <c r="B49" s="45" t="s">
        <v>217</v>
      </c>
      <c r="C49" s="39" t="s">
        <v>88</v>
      </c>
      <c r="D49" s="25">
        <v>18.600000000000001</v>
      </c>
      <c r="E49" s="29">
        <v>58</v>
      </c>
      <c r="F49" s="29">
        <f t="shared" si="18"/>
        <v>1078.8000000000002</v>
      </c>
      <c r="G49" s="38" t="s">
        <v>276</v>
      </c>
      <c r="H49" s="25" t="s">
        <v>82</v>
      </c>
      <c r="I49" s="25">
        <f>(D48+D49*0.6)/7*2</f>
        <v>15.874285714285715</v>
      </c>
      <c r="J49" s="25">
        <v>150</v>
      </c>
      <c r="K49" s="46">
        <f t="shared" si="19"/>
        <v>2381.1428571428573</v>
      </c>
    </row>
    <row r="50" spans="1:12" s="89" customFormat="1" ht="14.4">
      <c r="A50" s="31">
        <v>42</v>
      </c>
      <c r="B50" s="45" t="s">
        <v>156</v>
      </c>
      <c r="C50" s="39" t="s">
        <v>87</v>
      </c>
      <c r="D50" s="25">
        <v>11.6</v>
      </c>
      <c r="E50" s="29">
        <v>51</v>
      </c>
      <c r="F50" s="29">
        <f t="shared" si="18"/>
        <v>591.6</v>
      </c>
      <c r="G50" s="38" t="s">
        <v>147</v>
      </c>
      <c r="H50" s="25" t="s">
        <v>82</v>
      </c>
      <c r="I50" s="25">
        <f>D50*0.1</f>
        <v>1.1599999999999999</v>
      </c>
      <c r="J50" s="25">
        <v>38.58</v>
      </c>
      <c r="K50" s="46">
        <f t="shared" si="19"/>
        <v>44.752799999999993</v>
      </c>
      <c r="L50" s="115"/>
    </row>
    <row r="51" spans="1:12" s="89" customFormat="1" ht="14.4">
      <c r="A51" s="31">
        <v>43</v>
      </c>
      <c r="B51" s="34"/>
      <c r="C51" s="23"/>
      <c r="D51" s="29"/>
      <c r="E51" s="29"/>
      <c r="F51" s="29"/>
      <c r="G51" s="38" t="s">
        <v>277</v>
      </c>
      <c r="H51" s="39" t="s">
        <v>82</v>
      </c>
      <c r="I51" s="25">
        <f>D50/7*2</f>
        <v>3.3142857142857141</v>
      </c>
      <c r="J51" s="25">
        <v>550</v>
      </c>
      <c r="K51" s="46">
        <f t="shared" si="19"/>
        <v>1822.8571428571427</v>
      </c>
      <c r="L51" s="115"/>
    </row>
    <row r="52" spans="1:12" s="89" customFormat="1" ht="14.4">
      <c r="A52" s="31">
        <v>44</v>
      </c>
      <c r="B52" s="34" t="s">
        <v>158</v>
      </c>
      <c r="C52" s="23" t="s">
        <v>88</v>
      </c>
      <c r="D52" s="29">
        <v>5</v>
      </c>
      <c r="E52" s="29">
        <v>28</v>
      </c>
      <c r="F52" s="29">
        <f t="shared" si="18"/>
        <v>140</v>
      </c>
      <c r="G52" s="35" t="s">
        <v>167</v>
      </c>
      <c r="H52" s="27" t="s">
        <v>159</v>
      </c>
      <c r="I52" s="24">
        <v>5</v>
      </c>
      <c r="J52" s="24">
        <v>21.33</v>
      </c>
      <c r="K52" s="46">
        <f t="shared" si="19"/>
        <v>106.64999999999999</v>
      </c>
      <c r="L52" s="115"/>
    </row>
    <row r="53" spans="1:12" s="89" customFormat="1" ht="14.4">
      <c r="A53" s="31">
        <v>45</v>
      </c>
      <c r="B53" s="34"/>
      <c r="C53" s="23"/>
      <c r="D53" s="29"/>
      <c r="E53" s="29"/>
      <c r="F53" s="29"/>
      <c r="G53" s="35" t="s">
        <v>168</v>
      </c>
      <c r="H53" s="27" t="s">
        <v>160</v>
      </c>
      <c r="I53" s="24">
        <v>1</v>
      </c>
      <c r="J53" s="24">
        <v>18.3</v>
      </c>
      <c r="K53" s="46">
        <f t="shared" si="19"/>
        <v>18.3</v>
      </c>
      <c r="L53" s="115"/>
    </row>
    <row r="54" spans="1:12" s="89" customFormat="1" ht="14.4">
      <c r="A54" s="31">
        <v>46</v>
      </c>
      <c r="B54" s="34"/>
      <c r="C54" s="23"/>
      <c r="D54" s="29"/>
      <c r="E54" s="29"/>
      <c r="F54" s="29"/>
      <c r="G54" s="35" t="s">
        <v>169</v>
      </c>
      <c r="H54" s="27" t="s">
        <v>160</v>
      </c>
      <c r="I54" s="24">
        <v>1</v>
      </c>
      <c r="J54" s="24">
        <v>18.3</v>
      </c>
      <c r="K54" s="46">
        <f t="shared" si="19"/>
        <v>18.3</v>
      </c>
      <c r="L54" s="115"/>
    </row>
    <row r="55" spans="1:12" s="89" customFormat="1" ht="14.4">
      <c r="A55" s="31">
        <v>47</v>
      </c>
      <c r="B55" s="34"/>
      <c r="C55" s="23"/>
      <c r="D55" s="29"/>
      <c r="E55" s="29"/>
      <c r="F55" s="29"/>
      <c r="G55" s="35" t="s">
        <v>170</v>
      </c>
      <c r="H55" s="27" t="s">
        <v>160</v>
      </c>
      <c r="I55" s="24">
        <v>2</v>
      </c>
      <c r="J55" s="24">
        <v>18.3</v>
      </c>
      <c r="K55" s="46">
        <f t="shared" si="19"/>
        <v>36.6</v>
      </c>
      <c r="L55" s="115"/>
    </row>
    <row r="56" spans="1:12" s="89" customFormat="1" ht="14.4">
      <c r="A56" s="31">
        <v>48</v>
      </c>
      <c r="B56" s="34"/>
      <c r="C56" s="23"/>
      <c r="D56" s="29"/>
      <c r="E56" s="29"/>
      <c r="F56" s="29"/>
      <c r="G56" s="35" t="s">
        <v>171</v>
      </c>
      <c r="H56" s="27" t="s">
        <v>160</v>
      </c>
      <c r="I56" s="24">
        <v>1</v>
      </c>
      <c r="J56" s="24">
        <v>18.3</v>
      </c>
      <c r="K56" s="46">
        <f t="shared" si="19"/>
        <v>18.3</v>
      </c>
      <c r="L56" s="115"/>
    </row>
    <row r="57" spans="1:12" s="89" customFormat="1" ht="14.4">
      <c r="A57" s="31">
        <v>49</v>
      </c>
      <c r="B57" s="34"/>
      <c r="C57" s="23"/>
      <c r="D57" s="29"/>
      <c r="E57" s="29"/>
      <c r="F57" s="29"/>
      <c r="G57" s="109" t="s">
        <v>161</v>
      </c>
      <c r="H57" s="27" t="s">
        <v>162</v>
      </c>
      <c r="I57" s="24">
        <v>1</v>
      </c>
      <c r="J57" s="24">
        <v>29.6</v>
      </c>
      <c r="K57" s="46">
        <f t="shared" si="19"/>
        <v>29.6</v>
      </c>
      <c r="L57" s="115"/>
    </row>
    <row r="58" spans="1:12" s="89" customFormat="1" ht="27.6">
      <c r="A58" s="31">
        <v>50</v>
      </c>
      <c r="B58" s="34" t="s">
        <v>244</v>
      </c>
      <c r="C58" s="23" t="s">
        <v>80</v>
      </c>
      <c r="D58" s="29">
        <v>1</v>
      </c>
      <c r="E58" s="29">
        <v>3500</v>
      </c>
      <c r="F58" s="29">
        <f t="shared" si="17"/>
        <v>3500</v>
      </c>
      <c r="G58" s="35" t="s">
        <v>243</v>
      </c>
      <c r="H58" s="27" t="s">
        <v>160</v>
      </c>
      <c r="I58" s="24">
        <v>1</v>
      </c>
      <c r="J58" s="40">
        <v>5000</v>
      </c>
      <c r="K58" s="46">
        <f t="shared" si="19"/>
        <v>5000</v>
      </c>
    </row>
    <row r="59" spans="1:12" s="89" customFormat="1" ht="27.6">
      <c r="A59" s="31">
        <v>51</v>
      </c>
      <c r="B59" s="68" t="s">
        <v>90</v>
      </c>
      <c r="C59" s="69"/>
      <c r="D59" s="70"/>
      <c r="E59" s="98"/>
      <c r="F59" s="70">
        <f>SUM(F33:F58)</f>
        <v>13211.800000000001</v>
      </c>
      <c r="G59" s="68" t="s">
        <v>91</v>
      </c>
      <c r="H59" s="71"/>
      <c r="I59" s="72"/>
      <c r="J59" s="99"/>
      <c r="K59" s="100">
        <f>SUM(K33:K58)</f>
        <v>16930.554806</v>
      </c>
    </row>
    <row r="60" spans="1:12" s="89" customFormat="1" ht="15.6">
      <c r="A60" s="31">
        <v>52</v>
      </c>
      <c r="B60" s="53" t="s">
        <v>83</v>
      </c>
      <c r="C60" s="23"/>
      <c r="D60" s="46"/>
      <c r="E60" s="46"/>
      <c r="F60" s="46"/>
      <c r="G60" s="31"/>
      <c r="H60" s="23"/>
      <c r="I60" s="30"/>
      <c r="J60" s="30"/>
      <c r="K60" s="30"/>
    </row>
    <row r="61" spans="1:12" s="89" customFormat="1" ht="14.4">
      <c r="A61" s="31">
        <v>53</v>
      </c>
      <c r="B61" s="34" t="s">
        <v>100</v>
      </c>
      <c r="C61" s="23" t="s">
        <v>88</v>
      </c>
      <c r="D61" s="29">
        <v>160</v>
      </c>
      <c r="E61" s="29">
        <v>17</v>
      </c>
      <c r="F61" s="29">
        <f t="shared" si="17"/>
        <v>2720</v>
      </c>
      <c r="G61" s="31" t="s">
        <v>136</v>
      </c>
      <c r="H61" s="23" t="s">
        <v>88</v>
      </c>
      <c r="I61" s="116">
        <v>80</v>
      </c>
      <c r="J61" s="29">
        <v>31.67</v>
      </c>
      <c r="K61" s="24">
        <f t="shared" ref="K61:K69" si="20">J61*I61</f>
        <v>2533.6000000000004</v>
      </c>
      <c r="L61" s="115"/>
    </row>
    <row r="62" spans="1:12" s="89" customFormat="1" ht="14.4">
      <c r="A62" s="31">
        <v>54</v>
      </c>
      <c r="B62" s="45"/>
      <c r="C62" s="23"/>
      <c r="D62" s="29"/>
      <c r="E62" s="29"/>
      <c r="F62" s="29"/>
      <c r="G62" s="31" t="s">
        <v>179</v>
      </c>
      <c r="H62" s="23" t="s">
        <v>88</v>
      </c>
      <c r="I62" s="116">
        <v>85</v>
      </c>
      <c r="J62" s="29">
        <v>47.5</v>
      </c>
      <c r="K62" s="24">
        <f t="shared" si="20"/>
        <v>4037.5</v>
      </c>
      <c r="L62" s="115"/>
    </row>
    <row r="63" spans="1:12" s="89" customFormat="1" ht="14.4">
      <c r="A63" s="31">
        <v>55</v>
      </c>
      <c r="B63" s="45"/>
      <c r="C63" s="23"/>
      <c r="D63" s="29"/>
      <c r="E63" s="29"/>
      <c r="F63" s="29"/>
      <c r="G63" s="117" t="s">
        <v>173</v>
      </c>
      <c r="H63" s="23" t="s">
        <v>80</v>
      </c>
      <c r="I63" s="116">
        <v>3</v>
      </c>
      <c r="J63" s="29">
        <v>17.5</v>
      </c>
      <c r="K63" s="24">
        <f t="shared" si="20"/>
        <v>52.5</v>
      </c>
      <c r="L63" s="115"/>
    </row>
    <row r="64" spans="1:12" s="89" customFormat="1" ht="14.4">
      <c r="A64" s="31">
        <v>56</v>
      </c>
      <c r="B64" s="45"/>
      <c r="C64" s="23"/>
      <c r="D64" s="29"/>
      <c r="E64" s="29"/>
      <c r="F64" s="29"/>
      <c r="G64" s="35" t="s">
        <v>174</v>
      </c>
      <c r="H64" s="27" t="s">
        <v>89</v>
      </c>
      <c r="I64" s="116">
        <v>4</v>
      </c>
      <c r="J64" s="29">
        <v>137.5</v>
      </c>
      <c r="K64" s="24">
        <f t="shared" si="20"/>
        <v>550</v>
      </c>
      <c r="L64" s="115"/>
    </row>
    <row r="65" spans="1:11" s="89" customFormat="1" ht="27.6">
      <c r="A65" s="31">
        <v>57</v>
      </c>
      <c r="B65" s="45"/>
      <c r="C65" s="23"/>
      <c r="D65" s="29"/>
      <c r="E65" s="29"/>
      <c r="F65" s="29"/>
      <c r="G65" s="35" t="s">
        <v>96</v>
      </c>
      <c r="H65" s="27" t="s">
        <v>89</v>
      </c>
      <c r="I65" s="24">
        <v>1</v>
      </c>
      <c r="J65" s="29">
        <v>91.5</v>
      </c>
      <c r="K65" s="24">
        <f t="shared" si="20"/>
        <v>91.5</v>
      </c>
    </row>
    <row r="66" spans="1:11" s="89" customFormat="1" ht="27.6">
      <c r="A66" s="31">
        <v>58</v>
      </c>
      <c r="B66" s="34" t="s">
        <v>97</v>
      </c>
      <c r="C66" s="23" t="s">
        <v>88</v>
      </c>
      <c r="D66" s="29">
        <v>150</v>
      </c>
      <c r="E66" s="29">
        <v>11</v>
      </c>
      <c r="F66" s="29">
        <f t="shared" ref="F66:F128" si="21">D66*E66</f>
        <v>1650</v>
      </c>
      <c r="G66" s="35" t="s">
        <v>178</v>
      </c>
      <c r="H66" s="23" t="s">
        <v>80</v>
      </c>
      <c r="I66" s="24">
        <v>3</v>
      </c>
      <c r="J66" s="29">
        <v>356.67</v>
      </c>
      <c r="K66" s="24">
        <f t="shared" si="20"/>
        <v>1070.01</v>
      </c>
    </row>
    <row r="67" spans="1:11" s="89" customFormat="1" ht="14.4">
      <c r="A67" s="31">
        <v>59</v>
      </c>
      <c r="B67" s="34"/>
      <c r="C67" s="23"/>
      <c r="D67" s="29"/>
      <c r="E67" s="29"/>
      <c r="F67" s="29"/>
      <c r="G67" s="35" t="s">
        <v>174</v>
      </c>
      <c r="H67" s="27" t="s">
        <v>89</v>
      </c>
      <c r="I67" s="116">
        <v>1</v>
      </c>
      <c r="J67" s="29">
        <v>137.5</v>
      </c>
      <c r="K67" s="24">
        <f t="shared" si="20"/>
        <v>137.5</v>
      </c>
    </row>
    <row r="68" spans="1:11" s="89" customFormat="1" ht="27.6">
      <c r="A68" s="31">
        <v>60</v>
      </c>
      <c r="B68" s="34"/>
      <c r="C68" s="23"/>
      <c r="D68" s="29"/>
      <c r="E68" s="29"/>
      <c r="F68" s="29"/>
      <c r="G68" s="35" t="s">
        <v>96</v>
      </c>
      <c r="H68" s="27" t="s">
        <v>89</v>
      </c>
      <c r="I68" s="24">
        <v>1</v>
      </c>
      <c r="J68" s="29">
        <v>91.5</v>
      </c>
      <c r="K68" s="24">
        <f t="shared" si="20"/>
        <v>91.5</v>
      </c>
    </row>
    <row r="69" spans="1:11" s="89" customFormat="1" ht="14.4">
      <c r="A69" s="31">
        <v>61</v>
      </c>
      <c r="B69" s="34" t="s">
        <v>151</v>
      </c>
      <c r="C69" s="23" t="s">
        <v>88</v>
      </c>
      <c r="D69" s="29">
        <v>15</v>
      </c>
      <c r="E69" s="29">
        <v>14</v>
      </c>
      <c r="F69" s="29">
        <f t="shared" si="21"/>
        <v>210</v>
      </c>
      <c r="G69" s="34" t="s">
        <v>198</v>
      </c>
      <c r="H69" s="23" t="s">
        <v>88</v>
      </c>
      <c r="I69" s="24">
        <f>D69</f>
        <v>15</v>
      </c>
      <c r="J69" s="29">
        <v>35.83</v>
      </c>
      <c r="K69" s="24">
        <f t="shared" si="20"/>
        <v>537.44999999999993</v>
      </c>
    </row>
    <row r="70" spans="1:11" s="89" customFormat="1" ht="27.6">
      <c r="A70" s="31">
        <v>62</v>
      </c>
      <c r="B70" s="94" t="s">
        <v>152</v>
      </c>
      <c r="C70" s="95" t="s">
        <v>80</v>
      </c>
      <c r="D70" s="96">
        <v>2</v>
      </c>
      <c r="E70" s="29">
        <v>85</v>
      </c>
      <c r="F70" s="29">
        <f t="shared" si="21"/>
        <v>170</v>
      </c>
      <c r="G70" s="34" t="s">
        <v>153</v>
      </c>
      <c r="H70" s="23" t="s">
        <v>80</v>
      </c>
      <c r="I70" s="29">
        <f>D70</f>
        <v>2</v>
      </c>
      <c r="J70" s="29" t="s">
        <v>105</v>
      </c>
      <c r="K70" s="24">
        <v>0</v>
      </c>
    </row>
    <row r="71" spans="1:11" s="89" customFormat="1" ht="27.6">
      <c r="A71" s="31">
        <v>63</v>
      </c>
      <c r="B71" s="94" t="s">
        <v>154</v>
      </c>
      <c r="C71" s="95" t="s">
        <v>80</v>
      </c>
      <c r="D71" s="96">
        <v>1</v>
      </c>
      <c r="E71" s="29">
        <v>85</v>
      </c>
      <c r="F71" s="29">
        <f t="shared" si="21"/>
        <v>85</v>
      </c>
      <c r="G71" s="34" t="s">
        <v>155</v>
      </c>
      <c r="H71" s="23" t="s">
        <v>80</v>
      </c>
      <c r="I71" s="29">
        <v>1</v>
      </c>
      <c r="J71" s="29" t="s">
        <v>105</v>
      </c>
      <c r="K71" s="24">
        <v>0</v>
      </c>
    </row>
    <row r="72" spans="1:11" s="89" customFormat="1" ht="27.6">
      <c r="A72" s="31">
        <v>64</v>
      </c>
      <c r="B72" s="34" t="s">
        <v>245</v>
      </c>
      <c r="C72" s="23" t="s">
        <v>80</v>
      </c>
      <c r="D72" s="29">
        <v>1</v>
      </c>
      <c r="E72" s="29">
        <v>1067</v>
      </c>
      <c r="F72" s="29">
        <f t="shared" si="21"/>
        <v>1067</v>
      </c>
      <c r="G72" s="34" t="s">
        <v>197</v>
      </c>
      <c r="H72" s="23" t="s">
        <v>80</v>
      </c>
      <c r="I72" s="29">
        <v>1</v>
      </c>
      <c r="J72" s="29" t="s">
        <v>105</v>
      </c>
      <c r="K72" s="24">
        <v>0</v>
      </c>
    </row>
    <row r="73" spans="1:11" s="89" customFormat="1" ht="14.4">
      <c r="A73" s="31">
        <v>65</v>
      </c>
      <c r="B73" s="34" t="s">
        <v>272</v>
      </c>
      <c r="C73" s="23" t="s">
        <v>80</v>
      </c>
      <c r="D73" s="29">
        <v>1</v>
      </c>
      <c r="E73" s="29">
        <v>750</v>
      </c>
      <c r="F73" s="29">
        <f t="shared" si="21"/>
        <v>750</v>
      </c>
      <c r="G73" s="34" t="s">
        <v>273</v>
      </c>
      <c r="H73" s="23" t="s">
        <v>80</v>
      </c>
      <c r="I73" s="29">
        <v>1</v>
      </c>
      <c r="J73" s="29">
        <v>432.5</v>
      </c>
      <c r="K73" s="24">
        <f t="shared" ref="K73" si="22">I73*J73</f>
        <v>432.5</v>
      </c>
    </row>
    <row r="74" spans="1:11" s="89" customFormat="1" ht="27.6">
      <c r="A74" s="31">
        <v>66</v>
      </c>
      <c r="B74" s="34"/>
      <c r="C74" s="23"/>
      <c r="D74" s="29"/>
      <c r="E74" s="29"/>
      <c r="F74" s="29"/>
      <c r="G74" s="34" t="s">
        <v>176</v>
      </c>
      <c r="H74" s="23" t="s">
        <v>80</v>
      </c>
      <c r="I74" s="29">
        <v>4</v>
      </c>
      <c r="J74" s="29" t="s">
        <v>105</v>
      </c>
      <c r="K74" s="24">
        <v>0</v>
      </c>
    </row>
    <row r="75" spans="1:11" s="89" customFormat="1" ht="27.6">
      <c r="A75" s="31">
        <v>67</v>
      </c>
      <c r="B75" s="34"/>
      <c r="C75" s="23"/>
      <c r="D75" s="29"/>
      <c r="E75" s="29"/>
      <c r="F75" s="29"/>
      <c r="G75" s="34" t="s">
        <v>176</v>
      </c>
      <c r="H75" s="23" t="s">
        <v>80</v>
      </c>
      <c r="I75" s="23">
        <v>6</v>
      </c>
      <c r="J75" s="23" t="s">
        <v>105</v>
      </c>
      <c r="K75" s="23">
        <v>0</v>
      </c>
    </row>
    <row r="76" spans="1:11" s="89" customFormat="1" ht="14.4">
      <c r="A76" s="31">
        <v>68</v>
      </c>
      <c r="B76" s="34"/>
      <c r="C76" s="23"/>
      <c r="D76" s="29"/>
      <c r="E76" s="29"/>
      <c r="F76" s="29"/>
      <c r="G76" s="34" t="s">
        <v>189</v>
      </c>
      <c r="H76" s="23" t="s">
        <v>80</v>
      </c>
      <c r="I76" s="23">
        <v>4</v>
      </c>
      <c r="J76" s="23">
        <v>42.1</v>
      </c>
      <c r="K76" s="23">
        <f t="shared" ref="K76:K77" si="23">J76*I76</f>
        <v>168.4</v>
      </c>
    </row>
    <row r="77" spans="1:11" s="89" customFormat="1" ht="14.4">
      <c r="A77" s="31">
        <v>69</v>
      </c>
      <c r="B77" s="34"/>
      <c r="C77" s="23"/>
      <c r="D77" s="29"/>
      <c r="E77" s="29"/>
      <c r="F77" s="29"/>
      <c r="G77" s="34" t="s">
        <v>190</v>
      </c>
      <c r="H77" s="23" t="s">
        <v>80</v>
      </c>
      <c r="I77" s="23">
        <v>1</v>
      </c>
      <c r="J77" s="23">
        <v>1050</v>
      </c>
      <c r="K77" s="23">
        <f t="shared" si="23"/>
        <v>1050</v>
      </c>
    </row>
    <row r="78" spans="1:11" s="89" customFormat="1" ht="41.4">
      <c r="A78" s="31">
        <v>70</v>
      </c>
      <c r="B78" s="34" t="s">
        <v>216</v>
      </c>
      <c r="C78" s="23" t="s">
        <v>80</v>
      </c>
      <c r="D78" s="29">
        <v>2</v>
      </c>
      <c r="E78" s="29">
        <v>106</v>
      </c>
      <c r="F78" s="29">
        <f t="shared" ref="F78" si="24">D78*E78</f>
        <v>212</v>
      </c>
      <c r="G78" s="34" t="s">
        <v>127</v>
      </c>
      <c r="H78" s="23" t="s">
        <v>80</v>
      </c>
      <c r="I78" s="23">
        <f>D78</f>
        <v>2</v>
      </c>
      <c r="J78" s="23">
        <v>294</v>
      </c>
      <c r="K78" s="23">
        <f t="shared" ref="K78:K79" si="25">J78*I78</f>
        <v>588</v>
      </c>
    </row>
    <row r="79" spans="1:11" s="196" customFormat="1" ht="14.4">
      <c r="A79" s="31">
        <v>71</v>
      </c>
      <c r="B79" s="199" t="s">
        <v>268</v>
      </c>
      <c r="C79" s="193" t="s">
        <v>80</v>
      </c>
      <c r="D79" s="191">
        <v>1</v>
      </c>
      <c r="E79" s="191">
        <v>50</v>
      </c>
      <c r="F79" s="183">
        <f t="shared" ref="F79" si="26">D79*E79</f>
        <v>50</v>
      </c>
      <c r="G79" s="45" t="s">
        <v>267</v>
      </c>
      <c r="H79" s="47" t="s">
        <v>80</v>
      </c>
      <c r="I79" s="197">
        <v>1</v>
      </c>
      <c r="J79" s="197">
        <v>79.459999999999994</v>
      </c>
      <c r="K79" s="198">
        <f t="shared" si="25"/>
        <v>79.459999999999994</v>
      </c>
    </row>
    <row r="80" spans="1:11" s="89" customFormat="1" ht="14.4">
      <c r="A80" s="31">
        <v>72</v>
      </c>
      <c r="B80" s="34"/>
      <c r="C80" s="23"/>
      <c r="D80" s="29"/>
      <c r="E80" s="29"/>
      <c r="F80" s="29"/>
      <c r="G80" s="35"/>
      <c r="H80" s="27"/>
      <c r="I80" s="24"/>
      <c r="J80" s="29"/>
      <c r="K80" s="24"/>
    </row>
    <row r="81" spans="1:13" s="89" customFormat="1" ht="14.4">
      <c r="A81" s="31">
        <v>73</v>
      </c>
      <c r="B81" s="34" t="s">
        <v>98</v>
      </c>
      <c r="C81" s="23" t="s">
        <v>80</v>
      </c>
      <c r="D81" s="29">
        <v>4</v>
      </c>
      <c r="E81" s="29">
        <v>85</v>
      </c>
      <c r="F81" s="29">
        <f t="shared" si="21"/>
        <v>340</v>
      </c>
      <c r="G81" s="45" t="s">
        <v>150</v>
      </c>
      <c r="H81" s="39" t="s">
        <v>80</v>
      </c>
      <c r="I81" s="24">
        <f>D81</f>
        <v>4</v>
      </c>
      <c r="J81" s="29">
        <v>19.170000000000002</v>
      </c>
      <c r="K81" s="29">
        <f>J81*I81</f>
        <v>76.680000000000007</v>
      </c>
    </row>
    <row r="82" spans="1:13" s="89" customFormat="1" ht="27.6">
      <c r="A82" s="31">
        <v>74</v>
      </c>
      <c r="B82" s="34"/>
      <c r="C82" s="23"/>
      <c r="D82" s="29"/>
      <c r="E82" s="29"/>
      <c r="F82" s="29"/>
      <c r="G82" s="57" t="s">
        <v>200</v>
      </c>
      <c r="H82" s="58" t="s">
        <v>80</v>
      </c>
      <c r="I82" s="59">
        <v>102</v>
      </c>
      <c r="J82" s="59">
        <v>12.5</v>
      </c>
      <c r="K82" s="29">
        <f t="shared" ref="K82:K98" si="27">J82*I82</f>
        <v>1275</v>
      </c>
    </row>
    <row r="83" spans="1:13" s="89" customFormat="1" ht="27.6">
      <c r="A83" s="31">
        <v>75</v>
      </c>
      <c r="B83" s="34" t="s">
        <v>99</v>
      </c>
      <c r="C83" s="23" t="s">
        <v>80</v>
      </c>
      <c r="D83" s="29">
        <v>8</v>
      </c>
      <c r="E83" s="29">
        <v>68</v>
      </c>
      <c r="F83" s="29">
        <f t="shared" si="21"/>
        <v>544</v>
      </c>
      <c r="G83" s="37" t="s">
        <v>175</v>
      </c>
      <c r="H83" s="23" t="s">
        <v>80</v>
      </c>
      <c r="I83" s="29">
        <f>D83+D85</f>
        <v>10</v>
      </c>
      <c r="J83" s="29">
        <v>85</v>
      </c>
      <c r="K83" s="29">
        <f t="shared" si="27"/>
        <v>850</v>
      </c>
    </row>
    <row r="84" spans="1:13" s="89" customFormat="1" ht="14.4">
      <c r="A84" s="31">
        <v>76</v>
      </c>
      <c r="B84" s="34"/>
      <c r="C84" s="23"/>
      <c r="D84" s="29"/>
      <c r="E84" s="29"/>
      <c r="F84" s="29"/>
      <c r="G84" s="118" t="s">
        <v>148</v>
      </c>
      <c r="H84" s="23" t="s">
        <v>80</v>
      </c>
      <c r="I84" s="29">
        <f>D83-D85</f>
        <v>6</v>
      </c>
      <c r="J84" s="29">
        <v>4.17</v>
      </c>
      <c r="K84" s="29">
        <f t="shared" ref="K84" si="28">J84*I84</f>
        <v>25.02</v>
      </c>
    </row>
    <row r="85" spans="1:13" s="89" customFormat="1" ht="27.6">
      <c r="A85" s="31">
        <v>77</v>
      </c>
      <c r="B85" s="34" t="s">
        <v>183</v>
      </c>
      <c r="C85" s="23" t="s">
        <v>80</v>
      </c>
      <c r="D85" s="29">
        <v>2</v>
      </c>
      <c r="E85" s="29">
        <v>50</v>
      </c>
      <c r="F85" s="29">
        <f t="shared" ref="F85" si="29">D85*E85</f>
        <v>100</v>
      </c>
      <c r="G85" s="35" t="s">
        <v>137</v>
      </c>
      <c r="H85" s="27" t="s">
        <v>80</v>
      </c>
      <c r="I85" s="24">
        <f>D85</f>
        <v>2</v>
      </c>
      <c r="J85" s="29">
        <v>87.5</v>
      </c>
      <c r="K85" s="29">
        <f t="shared" si="27"/>
        <v>175</v>
      </c>
    </row>
    <row r="86" spans="1:13" s="89" customFormat="1" ht="14.4">
      <c r="A86" s="31">
        <v>78</v>
      </c>
      <c r="B86" s="31"/>
      <c r="C86" s="23"/>
      <c r="D86" s="29"/>
      <c r="E86" s="29"/>
      <c r="F86" s="29"/>
      <c r="G86" s="34" t="s">
        <v>101</v>
      </c>
      <c r="H86" s="23" t="s">
        <v>80</v>
      </c>
      <c r="I86" s="29">
        <v>17</v>
      </c>
      <c r="J86" s="105">
        <v>41.67</v>
      </c>
      <c r="K86" s="29">
        <f t="shared" si="27"/>
        <v>708.39</v>
      </c>
    </row>
    <row r="87" spans="1:13" s="89" customFormat="1" ht="27.6">
      <c r="A87" s="31">
        <v>79</v>
      </c>
      <c r="B87" s="34" t="s">
        <v>106</v>
      </c>
      <c r="C87" s="23" t="s">
        <v>80</v>
      </c>
      <c r="D87" s="29">
        <v>4</v>
      </c>
      <c r="E87" s="29">
        <v>68</v>
      </c>
      <c r="F87" s="29">
        <f t="shared" si="21"/>
        <v>272</v>
      </c>
      <c r="G87" s="31" t="s">
        <v>177</v>
      </c>
      <c r="H87" s="23" t="s">
        <v>80</v>
      </c>
      <c r="I87" s="29">
        <v>2</v>
      </c>
      <c r="J87" s="29">
        <v>71.75</v>
      </c>
      <c r="K87" s="29">
        <f t="shared" si="27"/>
        <v>143.5</v>
      </c>
    </row>
    <row r="88" spans="1:13" s="89" customFormat="1" ht="27.6">
      <c r="A88" s="31">
        <v>80</v>
      </c>
      <c r="B88" s="34"/>
      <c r="C88" s="23"/>
      <c r="D88" s="29"/>
      <c r="E88" s="29"/>
      <c r="F88" s="29"/>
      <c r="G88" s="31" t="s">
        <v>188</v>
      </c>
      <c r="H88" s="23" t="s">
        <v>80</v>
      </c>
      <c r="I88" s="29">
        <v>1</v>
      </c>
      <c r="J88" s="29">
        <v>87.5</v>
      </c>
      <c r="K88" s="29">
        <f t="shared" si="27"/>
        <v>87.5</v>
      </c>
    </row>
    <row r="89" spans="1:13" s="89" customFormat="1" ht="14.4">
      <c r="A89" s="31">
        <v>81</v>
      </c>
      <c r="B89" s="31"/>
      <c r="C89" s="23"/>
      <c r="D89" s="29"/>
      <c r="E89" s="29"/>
      <c r="F89" s="29"/>
      <c r="G89" s="119" t="s">
        <v>148</v>
      </c>
      <c r="H89" s="23" t="s">
        <v>80</v>
      </c>
      <c r="I89" s="29">
        <f>D87</f>
        <v>4</v>
      </c>
      <c r="J89" s="29">
        <v>4.17</v>
      </c>
      <c r="K89" s="29">
        <f t="shared" si="27"/>
        <v>16.68</v>
      </c>
      <c r="L89" s="115"/>
      <c r="M89" s="115"/>
    </row>
    <row r="90" spans="1:13" s="89" customFormat="1" ht="14.4">
      <c r="A90" s="31">
        <v>82</v>
      </c>
      <c r="B90" s="194"/>
      <c r="C90" s="195"/>
      <c r="D90" s="29"/>
      <c r="E90" s="29"/>
      <c r="F90" s="29"/>
      <c r="G90" s="34" t="s">
        <v>101</v>
      </c>
      <c r="H90" s="23" t="s">
        <v>80</v>
      </c>
      <c r="I90" s="29">
        <v>3</v>
      </c>
      <c r="J90" s="105">
        <v>41.67</v>
      </c>
      <c r="K90" s="29">
        <f t="shared" ref="K90" si="30">J90*I90</f>
        <v>125.01</v>
      </c>
      <c r="L90" s="115"/>
      <c r="M90" s="115"/>
    </row>
    <row r="91" spans="1:13" s="89" customFormat="1" ht="27.6">
      <c r="A91" s="31">
        <v>83</v>
      </c>
      <c r="B91" s="120" t="s">
        <v>222</v>
      </c>
      <c r="C91" s="121" t="s">
        <v>88</v>
      </c>
      <c r="D91" s="59">
        <v>6</v>
      </c>
      <c r="E91" s="60">
        <v>34</v>
      </c>
      <c r="F91" s="60">
        <f t="shared" ref="F91:F96" si="31">E91*D91</f>
        <v>204</v>
      </c>
      <c r="G91" s="122" t="s">
        <v>223</v>
      </c>
      <c r="H91" s="123" t="s">
        <v>80</v>
      </c>
      <c r="I91" s="59">
        <v>4</v>
      </c>
      <c r="J91" s="59">
        <v>258</v>
      </c>
      <c r="K91" s="59">
        <f t="shared" si="27"/>
        <v>1032</v>
      </c>
    </row>
    <row r="92" spans="1:13" s="89" customFormat="1" ht="27.6">
      <c r="A92" s="31">
        <v>84</v>
      </c>
      <c r="B92" s="124" t="s">
        <v>224</v>
      </c>
      <c r="C92" s="121" t="s">
        <v>88</v>
      </c>
      <c r="D92" s="59">
        <v>6</v>
      </c>
      <c r="E92" s="60">
        <v>59</v>
      </c>
      <c r="F92" s="60">
        <f t="shared" si="31"/>
        <v>354</v>
      </c>
      <c r="G92" s="122" t="s">
        <v>225</v>
      </c>
      <c r="H92" s="125" t="s">
        <v>226</v>
      </c>
      <c r="I92" s="59">
        <v>2</v>
      </c>
      <c r="J92" s="59">
        <v>320</v>
      </c>
      <c r="K92" s="29">
        <f t="shared" si="27"/>
        <v>640</v>
      </c>
    </row>
    <row r="93" spans="1:13" s="89" customFormat="1" ht="27.6">
      <c r="A93" s="31">
        <v>85</v>
      </c>
      <c r="B93" s="124"/>
      <c r="C93" s="121"/>
      <c r="D93" s="59"/>
      <c r="E93" s="60"/>
      <c r="F93" s="60"/>
      <c r="G93" s="122" t="s">
        <v>227</v>
      </c>
      <c r="H93" s="126" t="s">
        <v>226</v>
      </c>
      <c r="I93" s="59">
        <v>3</v>
      </c>
      <c r="J93" s="59">
        <v>46.67</v>
      </c>
      <c r="K93" s="29">
        <f t="shared" si="27"/>
        <v>140.01</v>
      </c>
    </row>
    <row r="94" spans="1:13" s="89" customFormat="1" ht="14.4">
      <c r="A94" s="31">
        <v>86</v>
      </c>
      <c r="B94" s="120" t="s">
        <v>228</v>
      </c>
      <c r="C94" s="121" t="s">
        <v>88</v>
      </c>
      <c r="D94" s="59">
        <v>5</v>
      </c>
      <c r="E94" s="60">
        <v>14</v>
      </c>
      <c r="F94" s="60">
        <f t="shared" si="31"/>
        <v>70</v>
      </c>
      <c r="G94" s="122" t="s">
        <v>229</v>
      </c>
      <c r="H94" s="123" t="s">
        <v>88</v>
      </c>
      <c r="I94" s="59">
        <f>D94*1.1</f>
        <v>5.5</v>
      </c>
      <c r="J94" s="59">
        <v>15</v>
      </c>
      <c r="K94" s="29">
        <f t="shared" si="27"/>
        <v>82.5</v>
      </c>
    </row>
    <row r="95" spans="1:13" s="89" customFormat="1" ht="14.4">
      <c r="A95" s="31">
        <v>87</v>
      </c>
      <c r="B95" s="127"/>
      <c r="C95" s="123"/>
      <c r="D95" s="59"/>
      <c r="E95" s="60"/>
      <c r="F95" s="60"/>
      <c r="G95" s="122" t="s">
        <v>230</v>
      </c>
      <c r="H95" s="123" t="s">
        <v>80</v>
      </c>
      <c r="I95" s="59">
        <v>5</v>
      </c>
      <c r="J95" s="59">
        <v>26.67</v>
      </c>
      <c r="K95" s="29">
        <f t="shared" si="27"/>
        <v>133.35000000000002</v>
      </c>
    </row>
    <row r="96" spans="1:13" s="89" customFormat="1" ht="14.4">
      <c r="A96" s="31">
        <v>88</v>
      </c>
      <c r="B96" s="128" t="s">
        <v>231</v>
      </c>
      <c r="C96" s="129" t="s">
        <v>88</v>
      </c>
      <c r="D96" s="59">
        <v>5</v>
      </c>
      <c r="E96" s="60">
        <v>51</v>
      </c>
      <c r="F96" s="60">
        <f t="shared" si="31"/>
        <v>255</v>
      </c>
      <c r="G96" s="54" t="s">
        <v>232</v>
      </c>
      <c r="H96" s="123" t="s">
        <v>80</v>
      </c>
      <c r="I96" s="59">
        <f>D96</f>
        <v>5</v>
      </c>
      <c r="J96" s="59">
        <v>166.67</v>
      </c>
      <c r="K96" s="29">
        <f t="shared" si="27"/>
        <v>833.34999999999991</v>
      </c>
    </row>
    <row r="97" spans="1:13" s="89" customFormat="1" ht="14.4">
      <c r="A97" s="31">
        <v>89</v>
      </c>
      <c r="B97" s="128"/>
      <c r="C97" s="130"/>
      <c r="D97" s="131"/>
      <c r="E97" s="132"/>
      <c r="F97" s="132"/>
      <c r="G97" s="122" t="s">
        <v>233</v>
      </c>
      <c r="H97" s="123" t="s">
        <v>80</v>
      </c>
      <c r="I97" s="59">
        <f>D96</f>
        <v>5</v>
      </c>
      <c r="J97" s="59">
        <v>14.33</v>
      </c>
      <c r="K97" s="29">
        <f t="shared" si="27"/>
        <v>71.650000000000006</v>
      </c>
    </row>
    <row r="98" spans="1:13" s="89" customFormat="1" ht="27.6">
      <c r="A98" s="31">
        <v>90</v>
      </c>
      <c r="B98" s="124"/>
      <c r="C98" s="121"/>
      <c r="D98" s="133"/>
      <c r="E98" s="132"/>
      <c r="F98" s="132"/>
      <c r="G98" s="45" t="s">
        <v>234</v>
      </c>
      <c r="H98" s="134" t="s">
        <v>80</v>
      </c>
      <c r="I98" s="29">
        <v>5</v>
      </c>
      <c r="J98" s="59">
        <v>50</v>
      </c>
      <c r="K98" s="29">
        <f t="shared" si="27"/>
        <v>250</v>
      </c>
    </row>
    <row r="99" spans="1:13" s="89" customFormat="1" ht="27.6">
      <c r="A99" s="31">
        <v>91</v>
      </c>
      <c r="B99" s="31" t="s">
        <v>191</v>
      </c>
      <c r="C99" s="23" t="s">
        <v>88</v>
      </c>
      <c r="D99" s="29">
        <v>3</v>
      </c>
      <c r="E99" s="29">
        <v>59</v>
      </c>
      <c r="F99" s="29">
        <f t="shared" si="21"/>
        <v>177</v>
      </c>
      <c r="G99" s="119" t="s">
        <v>192</v>
      </c>
      <c r="H99" s="23" t="s">
        <v>80</v>
      </c>
      <c r="I99" s="29">
        <v>3</v>
      </c>
      <c r="J99" s="29" t="s">
        <v>105</v>
      </c>
      <c r="K99" s="29"/>
      <c r="L99" s="115"/>
      <c r="M99" s="115"/>
    </row>
    <row r="100" spans="1:13" s="89" customFormat="1" ht="14.4">
      <c r="A100" s="31">
        <v>92</v>
      </c>
      <c r="B100" s="31" t="s">
        <v>193</v>
      </c>
      <c r="C100" s="23" t="s">
        <v>80</v>
      </c>
      <c r="D100" s="29">
        <v>1</v>
      </c>
      <c r="E100" s="29">
        <v>51</v>
      </c>
      <c r="F100" s="29">
        <f t="shared" si="21"/>
        <v>51</v>
      </c>
      <c r="G100" s="119" t="s">
        <v>194</v>
      </c>
      <c r="H100" s="23" t="s">
        <v>80</v>
      </c>
      <c r="I100" s="29">
        <v>1</v>
      </c>
      <c r="J100" s="29">
        <v>375</v>
      </c>
      <c r="K100" s="24">
        <f t="shared" ref="K100:K105" si="32">J100*I100</f>
        <v>375</v>
      </c>
      <c r="L100" s="115"/>
      <c r="M100" s="115"/>
    </row>
    <row r="101" spans="1:13" s="187" customFormat="1" ht="14.4">
      <c r="A101" s="31">
        <v>93</v>
      </c>
      <c r="B101" s="182" t="s">
        <v>248</v>
      </c>
      <c r="C101" s="58" t="s">
        <v>88</v>
      </c>
      <c r="D101" s="59">
        <v>20</v>
      </c>
      <c r="E101" s="183">
        <v>79</v>
      </c>
      <c r="F101" s="60">
        <f>D101*E101</f>
        <v>1580</v>
      </c>
      <c r="G101" s="184" t="s">
        <v>249</v>
      </c>
      <c r="H101" s="101" t="s">
        <v>80</v>
      </c>
      <c r="I101" s="60">
        <v>1</v>
      </c>
      <c r="J101" s="185">
        <v>166</v>
      </c>
      <c r="K101" s="186">
        <f t="shared" si="32"/>
        <v>166</v>
      </c>
    </row>
    <row r="102" spans="1:13" s="187" customFormat="1" ht="14.4">
      <c r="A102" s="31">
        <v>94</v>
      </c>
      <c r="B102" s="182"/>
      <c r="C102" s="58"/>
      <c r="D102" s="59"/>
      <c r="E102" s="183"/>
      <c r="F102" s="60"/>
      <c r="G102" s="184" t="s">
        <v>250</v>
      </c>
      <c r="H102" s="101" t="s">
        <v>80</v>
      </c>
      <c r="I102" s="60">
        <v>9</v>
      </c>
      <c r="J102" s="185">
        <v>324.17</v>
      </c>
      <c r="K102" s="186">
        <f t="shared" si="32"/>
        <v>2917.53</v>
      </c>
    </row>
    <row r="103" spans="1:13" s="187" customFormat="1" ht="14.4">
      <c r="A103" s="31">
        <v>95</v>
      </c>
      <c r="B103" s="57"/>
      <c r="C103" s="58"/>
      <c r="D103" s="59"/>
      <c r="E103" s="183"/>
      <c r="F103" s="60"/>
      <c r="G103" s="188" t="s">
        <v>251</v>
      </c>
      <c r="H103" s="189" t="s">
        <v>80</v>
      </c>
      <c r="I103" s="60">
        <v>5</v>
      </c>
      <c r="J103" s="185">
        <v>45.83</v>
      </c>
      <c r="K103" s="186">
        <f t="shared" si="32"/>
        <v>229.14999999999998</v>
      </c>
    </row>
    <row r="104" spans="1:13" s="187" customFormat="1" ht="14.4">
      <c r="A104" s="31">
        <v>96</v>
      </c>
      <c r="B104" s="57"/>
      <c r="C104" s="58"/>
      <c r="D104" s="59"/>
      <c r="E104" s="183"/>
      <c r="F104" s="60"/>
      <c r="G104" s="188" t="s">
        <v>252</v>
      </c>
      <c r="H104" s="189" t="s">
        <v>253</v>
      </c>
      <c r="I104" s="60">
        <v>20</v>
      </c>
      <c r="J104" s="185">
        <v>136.66999999999999</v>
      </c>
      <c r="K104" s="186">
        <f t="shared" si="32"/>
        <v>2733.3999999999996</v>
      </c>
    </row>
    <row r="105" spans="1:13" s="190" customFormat="1" ht="14.4">
      <c r="A105" s="31">
        <v>97</v>
      </c>
      <c r="B105" s="182" t="s">
        <v>254</v>
      </c>
      <c r="C105" s="58" t="s">
        <v>80</v>
      </c>
      <c r="D105" s="59">
        <v>30</v>
      </c>
      <c r="E105" s="183">
        <v>76</v>
      </c>
      <c r="F105" s="60">
        <f>D105*E105</f>
        <v>2280</v>
      </c>
      <c r="G105" s="122" t="s">
        <v>255</v>
      </c>
      <c r="H105" s="101" t="s">
        <v>80</v>
      </c>
      <c r="I105" s="60">
        <f>D105</f>
        <v>30</v>
      </c>
      <c r="J105" s="185">
        <v>763</v>
      </c>
      <c r="K105" s="186">
        <f t="shared" si="32"/>
        <v>22890</v>
      </c>
    </row>
    <row r="106" spans="1:13" s="135" customFormat="1" ht="29.4" customHeight="1">
      <c r="A106" s="31">
        <v>98</v>
      </c>
      <c r="B106" s="182" t="s">
        <v>269</v>
      </c>
      <c r="C106" s="58" t="s">
        <v>80</v>
      </c>
      <c r="D106" s="58">
        <v>8</v>
      </c>
      <c r="E106" s="58">
        <v>125</v>
      </c>
      <c r="F106" s="58">
        <f>D106*E106</f>
        <v>1000</v>
      </c>
      <c r="G106" s="192" t="s">
        <v>274</v>
      </c>
      <c r="H106" s="193" t="s">
        <v>80</v>
      </c>
      <c r="I106" s="191">
        <v>8</v>
      </c>
      <c r="J106" s="191">
        <v>535</v>
      </c>
      <c r="K106" s="186">
        <f>J106*I106</f>
        <v>4280</v>
      </c>
      <c r="L106" s="115"/>
      <c r="M106" s="115"/>
    </row>
    <row r="107" spans="1:13" s="135" customFormat="1" ht="29.4" customHeight="1">
      <c r="A107" s="31">
        <v>99</v>
      </c>
      <c r="B107" s="34"/>
      <c r="C107" s="25"/>
      <c r="D107" s="25"/>
      <c r="E107" s="29"/>
      <c r="F107" s="29"/>
      <c r="G107" s="57" t="s">
        <v>200</v>
      </c>
      <c r="H107" s="58" t="s">
        <v>80</v>
      </c>
      <c r="I107" s="59">
        <v>222</v>
      </c>
      <c r="J107" s="59">
        <v>12.5</v>
      </c>
      <c r="K107" s="59">
        <f t="shared" ref="K107" si="33">I107*J107</f>
        <v>2775</v>
      </c>
      <c r="L107" s="115"/>
      <c r="M107" s="115"/>
    </row>
    <row r="108" spans="1:13" s="135" customFormat="1" ht="29.4" customHeight="1">
      <c r="A108" s="31">
        <v>100</v>
      </c>
      <c r="B108" s="34" t="s">
        <v>195</v>
      </c>
      <c r="C108" s="25" t="s">
        <v>80</v>
      </c>
      <c r="D108" s="25">
        <v>1</v>
      </c>
      <c r="E108" s="29">
        <v>153</v>
      </c>
      <c r="F108" s="29">
        <f t="shared" si="21"/>
        <v>153</v>
      </c>
      <c r="G108" s="57" t="s">
        <v>196</v>
      </c>
      <c r="H108" s="58" t="s">
        <v>80</v>
      </c>
      <c r="I108" s="59">
        <v>2</v>
      </c>
      <c r="J108" s="29" t="s">
        <v>105</v>
      </c>
      <c r="K108" s="59"/>
      <c r="L108" s="115"/>
      <c r="M108" s="115"/>
    </row>
    <row r="109" spans="1:13" s="135" customFormat="1" ht="29.4" customHeight="1">
      <c r="A109" s="31">
        <v>101</v>
      </c>
      <c r="B109" s="34" t="s">
        <v>278</v>
      </c>
      <c r="C109" s="25" t="s">
        <v>80</v>
      </c>
      <c r="D109" s="25">
        <v>1</v>
      </c>
      <c r="E109" s="29">
        <v>350</v>
      </c>
      <c r="F109" s="29">
        <f t="shared" si="21"/>
        <v>350</v>
      </c>
      <c r="G109" s="57"/>
      <c r="H109" s="58"/>
      <c r="I109" s="59"/>
      <c r="J109" s="29"/>
      <c r="K109" s="59"/>
      <c r="L109" s="115"/>
      <c r="M109" s="115"/>
    </row>
    <row r="110" spans="1:13" ht="27.6">
      <c r="A110" s="31">
        <v>102</v>
      </c>
      <c r="B110" s="31" t="s">
        <v>104</v>
      </c>
      <c r="C110" s="23" t="s">
        <v>102</v>
      </c>
      <c r="D110" s="29">
        <v>1</v>
      </c>
      <c r="E110" s="29">
        <v>1200</v>
      </c>
      <c r="F110" s="29">
        <f t="shared" si="21"/>
        <v>1200</v>
      </c>
      <c r="G110" s="119"/>
      <c r="H110" s="23"/>
      <c r="I110" s="29"/>
      <c r="J110" s="105"/>
      <c r="K110" s="24"/>
    </row>
    <row r="111" spans="1:13" s="136" customFormat="1">
      <c r="A111" s="31">
        <v>103</v>
      </c>
      <c r="B111" s="31" t="s">
        <v>103</v>
      </c>
      <c r="C111" s="23" t="s">
        <v>80</v>
      </c>
      <c r="D111" s="29">
        <v>1</v>
      </c>
      <c r="E111" s="29">
        <v>3000</v>
      </c>
      <c r="F111" s="29">
        <f t="shared" si="21"/>
        <v>3000</v>
      </c>
      <c r="G111" s="31"/>
      <c r="H111" s="23"/>
      <c r="I111" s="29"/>
      <c r="J111" s="105"/>
      <c r="K111" s="105"/>
    </row>
    <row r="112" spans="1:13" s="136" customFormat="1" ht="46.8">
      <c r="A112" s="31">
        <v>104</v>
      </c>
      <c r="B112" s="137" t="s">
        <v>92</v>
      </c>
      <c r="C112" s="137"/>
      <c r="D112" s="137"/>
      <c r="E112" s="138"/>
      <c r="F112" s="139">
        <f>SUM(F61:F111)</f>
        <v>18844</v>
      </c>
      <c r="G112" s="137" t="s">
        <v>93</v>
      </c>
      <c r="H112" s="137"/>
      <c r="I112" s="137"/>
      <c r="J112" s="137"/>
      <c r="K112" s="139">
        <f>SUM(K61:K111)</f>
        <v>54451.64</v>
      </c>
    </row>
    <row r="113" spans="1:11" s="136" customFormat="1" ht="15.6">
      <c r="A113" s="31">
        <v>105</v>
      </c>
      <c r="B113" s="41"/>
      <c r="C113" s="41"/>
      <c r="D113" s="41"/>
      <c r="E113" s="53"/>
      <c r="F113" s="140"/>
      <c r="G113" s="41"/>
      <c r="H113" s="41"/>
      <c r="I113" s="41"/>
      <c r="J113" s="41"/>
      <c r="K113" s="141"/>
    </row>
    <row r="114" spans="1:11" s="89" customFormat="1" ht="15.6">
      <c r="A114" s="31">
        <v>106</v>
      </c>
      <c r="B114" s="53" t="s">
        <v>84</v>
      </c>
      <c r="C114" s="47"/>
      <c r="D114" s="48"/>
      <c r="E114" s="53"/>
      <c r="F114" s="41"/>
      <c r="G114" s="42"/>
      <c r="H114" s="47"/>
      <c r="I114" s="49"/>
      <c r="J114" s="49"/>
      <c r="K114" s="49"/>
    </row>
    <row r="115" spans="1:11" s="89" customFormat="1" ht="27.6">
      <c r="A115" s="31">
        <v>107</v>
      </c>
      <c r="B115" s="32" t="s">
        <v>110</v>
      </c>
      <c r="C115" s="33" t="s">
        <v>80</v>
      </c>
      <c r="D115" s="29">
        <v>1</v>
      </c>
      <c r="E115" s="29">
        <v>204</v>
      </c>
      <c r="F115" s="29">
        <f t="shared" si="21"/>
        <v>204</v>
      </c>
      <c r="G115" s="35" t="s">
        <v>117</v>
      </c>
      <c r="H115" s="27" t="s">
        <v>80</v>
      </c>
      <c r="I115" s="29">
        <v>1</v>
      </c>
      <c r="J115" s="29" t="s">
        <v>108</v>
      </c>
      <c r="K115" s="105">
        <v>0</v>
      </c>
    </row>
    <row r="116" spans="1:11" s="89" customFormat="1" ht="27.6">
      <c r="A116" s="31">
        <v>108</v>
      </c>
      <c r="B116" s="32"/>
      <c r="C116" s="33"/>
      <c r="D116" s="29"/>
      <c r="E116" s="29"/>
      <c r="F116" s="29"/>
      <c r="G116" s="35" t="s">
        <v>116</v>
      </c>
      <c r="H116" s="27" t="s">
        <v>80</v>
      </c>
      <c r="I116" s="29">
        <v>1</v>
      </c>
      <c r="J116" s="29" t="s">
        <v>108</v>
      </c>
      <c r="K116" s="105">
        <v>0</v>
      </c>
    </row>
    <row r="117" spans="1:11" s="142" customFormat="1" ht="27.6">
      <c r="A117" s="31">
        <v>109</v>
      </c>
      <c r="B117" s="32" t="s">
        <v>111</v>
      </c>
      <c r="C117" s="33" t="s">
        <v>80</v>
      </c>
      <c r="D117" s="29">
        <v>1</v>
      </c>
      <c r="E117" s="29">
        <v>51</v>
      </c>
      <c r="F117" s="29">
        <f t="shared" si="21"/>
        <v>51</v>
      </c>
      <c r="G117" s="35" t="s">
        <v>118</v>
      </c>
      <c r="H117" s="27" t="s">
        <v>80</v>
      </c>
      <c r="I117" s="29">
        <v>1</v>
      </c>
      <c r="J117" s="29" t="s">
        <v>108</v>
      </c>
      <c r="K117" s="105">
        <v>0</v>
      </c>
    </row>
    <row r="118" spans="1:11" s="142" customFormat="1" ht="27.6">
      <c r="A118" s="31">
        <v>110</v>
      </c>
      <c r="B118" s="32" t="s">
        <v>112</v>
      </c>
      <c r="C118" s="33" t="s">
        <v>88</v>
      </c>
      <c r="D118" s="29">
        <v>142</v>
      </c>
      <c r="E118" s="29">
        <v>15</v>
      </c>
      <c r="F118" s="29">
        <f t="shared" si="21"/>
        <v>2130</v>
      </c>
      <c r="G118" s="35" t="s">
        <v>122</v>
      </c>
      <c r="H118" s="27" t="s">
        <v>88</v>
      </c>
      <c r="I118" s="24">
        <f>D118*1.05</f>
        <v>149.1</v>
      </c>
      <c r="J118" s="29">
        <v>20.83</v>
      </c>
      <c r="K118" s="24">
        <f>J118*I118</f>
        <v>3105.7529999999997</v>
      </c>
    </row>
    <row r="119" spans="1:11" ht="14.4">
      <c r="A119" s="31">
        <v>111</v>
      </c>
      <c r="B119" s="32" t="s">
        <v>113</v>
      </c>
      <c r="C119" s="33" t="s">
        <v>80</v>
      </c>
      <c r="D119" s="29">
        <v>19</v>
      </c>
      <c r="E119" s="29">
        <v>20</v>
      </c>
      <c r="F119" s="29">
        <f t="shared" si="21"/>
        <v>380</v>
      </c>
      <c r="G119" s="35" t="s">
        <v>115</v>
      </c>
      <c r="H119" s="27" t="s">
        <v>80</v>
      </c>
      <c r="I119" s="24">
        <f>D119</f>
        <v>19</v>
      </c>
      <c r="J119" s="29">
        <v>2.87</v>
      </c>
      <c r="K119" s="24">
        <f t="shared" ref="K119:K121" si="34">J119*I119</f>
        <v>54.53</v>
      </c>
    </row>
    <row r="120" spans="1:11" ht="27.6">
      <c r="A120" s="31">
        <v>112</v>
      </c>
      <c r="B120" s="143" t="s">
        <v>114</v>
      </c>
      <c r="C120" s="144" t="s">
        <v>80</v>
      </c>
      <c r="D120" s="29">
        <v>4</v>
      </c>
      <c r="E120" s="29">
        <v>52</v>
      </c>
      <c r="F120" s="29">
        <f t="shared" si="21"/>
        <v>208</v>
      </c>
      <c r="G120" s="35" t="s">
        <v>123</v>
      </c>
      <c r="H120" s="27" t="s">
        <v>80</v>
      </c>
      <c r="I120" s="24">
        <f>D120</f>
        <v>4</v>
      </c>
      <c r="J120" s="29">
        <v>283.67</v>
      </c>
      <c r="K120" s="24">
        <f t="shared" si="34"/>
        <v>1134.68</v>
      </c>
    </row>
    <row r="121" spans="1:11" s="89" customFormat="1" ht="27.6">
      <c r="A121" s="31">
        <v>113</v>
      </c>
      <c r="B121" s="143"/>
      <c r="C121" s="144"/>
      <c r="D121" s="29"/>
      <c r="E121" s="29"/>
      <c r="F121" s="29"/>
      <c r="G121" s="35" t="s">
        <v>137</v>
      </c>
      <c r="H121" s="27" t="s">
        <v>80</v>
      </c>
      <c r="I121" s="24">
        <f>D120</f>
        <v>4</v>
      </c>
      <c r="J121" s="29">
        <v>87.5</v>
      </c>
      <c r="K121" s="24">
        <f t="shared" si="34"/>
        <v>350</v>
      </c>
    </row>
    <row r="122" spans="1:11" s="89" customFormat="1" ht="28.2">
      <c r="A122" s="31">
        <v>114</v>
      </c>
      <c r="B122" s="62" t="s">
        <v>94</v>
      </c>
      <c r="C122" s="63"/>
      <c r="D122" s="64"/>
      <c r="E122" s="98"/>
      <c r="F122" s="139">
        <f>SUM(F115:F121)</f>
        <v>2973</v>
      </c>
      <c r="G122" s="65" t="s">
        <v>95</v>
      </c>
      <c r="H122" s="66"/>
      <c r="I122" s="67"/>
      <c r="J122" s="99"/>
      <c r="K122" s="139">
        <f>SUM(K115:K121)</f>
        <v>4644.9629999999997</v>
      </c>
    </row>
    <row r="123" spans="1:11" s="89" customFormat="1" ht="15.6">
      <c r="A123" s="31">
        <v>115</v>
      </c>
      <c r="B123" s="41" t="s">
        <v>85</v>
      </c>
      <c r="C123" s="47"/>
      <c r="D123" s="48"/>
      <c r="E123" s="48"/>
      <c r="F123" s="48"/>
      <c r="G123" s="50"/>
      <c r="H123" s="51"/>
      <c r="I123" s="49"/>
      <c r="J123" s="49"/>
      <c r="K123" s="49"/>
    </row>
    <row r="124" spans="1:11" s="89" customFormat="1" ht="27.6">
      <c r="A124" s="31">
        <v>116</v>
      </c>
      <c r="B124" s="45" t="s">
        <v>246</v>
      </c>
      <c r="C124" s="23" t="s">
        <v>87</v>
      </c>
      <c r="D124" s="52">
        <v>33.42</v>
      </c>
      <c r="E124" s="29">
        <v>37</v>
      </c>
      <c r="F124" s="29">
        <f t="shared" si="21"/>
        <v>1236.54</v>
      </c>
      <c r="G124" s="26"/>
      <c r="H124" s="27"/>
      <c r="I124" s="24"/>
      <c r="J124" s="24"/>
      <c r="K124" s="24"/>
    </row>
    <row r="125" spans="1:11" s="89" customFormat="1" ht="14.4">
      <c r="A125" s="31">
        <v>117</v>
      </c>
      <c r="B125" s="45" t="s">
        <v>180</v>
      </c>
      <c r="C125" s="23" t="s">
        <v>86</v>
      </c>
      <c r="D125" s="52">
        <v>18</v>
      </c>
      <c r="E125" s="29">
        <v>22</v>
      </c>
      <c r="F125" s="29">
        <f t="shared" si="21"/>
        <v>396</v>
      </c>
      <c r="G125" s="26" t="s">
        <v>201</v>
      </c>
      <c r="H125" s="27" t="s">
        <v>163</v>
      </c>
      <c r="I125" s="24">
        <v>20</v>
      </c>
      <c r="J125" s="24">
        <v>6.4</v>
      </c>
      <c r="K125" s="24">
        <f>I125*J125</f>
        <v>128</v>
      </c>
    </row>
    <row r="126" spans="1:11" s="89" customFormat="1" ht="14.4">
      <c r="A126" s="31">
        <v>118</v>
      </c>
      <c r="B126" s="45" t="s">
        <v>119</v>
      </c>
      <c r="C126" s="23" t="s">
        <v>121</v>
      </c>
      <c r="D126" s="52">
        <v>0.5</v>
      </c>
      <c r="E126" s="29">
        <v>246</v>
      </c>
      <c r="F126" s="29">
        <f t="shared" si="21"/>
        <v>123</v>
      </c>
      <c r="G126" s="26" t="s">
        <v>145</v>
      </c>
      <c r="H126" s="27" t="s">
        <v>80</v>
      </c>
      <c r="I126" s="24">
        <v>25</v>
      </c>
      <c r="J126" s="24">
        <v>9.5</v>
      </c>
      <c r="K126" s="24">
        <f>I126*J126</f>
        <v>237.5</v>
      </c>
    </row>
    <row r="127" spans="1:11" s="89" customFormat="1" ht="14.4">
      <c r="A127" s="31">
        <v>119</v>
      </c>
      <c r="B127" s="28" t="s">
        <v>241</v>
      </c>
      <c r="C127" s="23" t="s">
        <v>120</v>
      </c>
      <c r="D127" s="29">
        <v>1</v>
      </c>
      <c r="E127" s="29">
        <v>1130</v>
      </c>
      <c r="F127" s="29">
        <f t="shared" si="21"/>
        <v>1130</v>
      </c>
      <c r="G127" s="26"/>
      <c r="H127" s="27"/>
      <c r="I127" s="30"/>
      <c r="J127" s="24"/>
      <c r="K127" s="24"/>
    </row>
    <row r="128" spans="1:11" s="89" customFormat="1" ht="27.6">
      <c r="A128" s="31">
        <v>120</v>
      </c>
      <c r="B128" s="31" t="s">
        <v>240</v>
      </c>
      <c r="C128" s="145" t="s">
        <v>187</v>
      </c>
      <c r="D128" s="24">
        <v>1</v>
      </c>
      <c r="E128" s="29">
        <v>2500</v>
      </c>
      <c r="F128" s="29">
        <f t="shared" si="21"/>
        <v>2500</v>
      </c>
      <c r="G128" s="26"/>
      <c r="H128" s="27"/>
      <c r="I128" s="30"/>
      <c r="J128" s="24"/>
      <c r="K128" s="24"/>
    </row>
    <row r="129" spans="1:13" ht="27.6">
      <c r="A129" s="22"/>
      <c r="B129" s="62" t="s">
        <v>131</v>
      </c>
      <c r="C129" s="63"/>
      <c r="D129" s="64"/>
      <c r="E129" s="64"/>
      <c r="F129" s="64">
        <f>SUM(F124:F128)</f>
        <v>5385.54</v>
      </c>
      <c r="G129" s="74" t="s">
        <v>142</v>
      </c>
      <c r="H129" s="66"/>
      <c r="I129" s="67"/>
      <c r="J129" s="146"/>
      <c r="K129" s="139">
        <f>SUM(K124:K128)</f>
        <v>365.5</v>
      </c>
    </row>
    <row r="130" spans="1:13" ht="14.4">
      <c r="A130" s="22"/>
      <c r="B130" s="147"/>
      <c r="C130" s="148"/>
      <c r="D130" s="149"/>
      <c r="E130" s="150"/>
      <c r="F130" s="151"/>
      <c r="G130" s="152" t="s">
        <v>138</v>
      </c>
      <c r="H130" s="153"/>
      <c r="I130" s="154"/>
      <c r="J130" s="154"/>
      <c r="K130" s="155">
        <f>K12+K31+K129+K122+K112+K59</f>
        <v>110619.657806</v>
      </c>
    </row>
    <row r="131" spans="1:13" ht="14.4">
      <c r="A131" s="22"/>
      <c r="B131" s="152" t="s">
        <v>139</v>
      </c>
      <c r="C131" s="153"/>
      <c r="D131" s="156"/>
      <c r="E131" s="157"/>
      <c r="F131" s="158">
        <f>F12+F31+F129+F122+F112+F59</f>
        <v>46403.340000000004</v>
      </c>
      <c r="G131" s="159" t="s">
        <v>140</v>
      </c>
      <c r="H131" s="160">
        <v>0.03</v>
      </c>
      <c r="I131" s="154"/>
      <c r="J131" s="154"/>
      <c r="K131" s="155">
        <f>K130*H131</f>
        <v>3318.5897341800001</v>
      </c>
    </row>
    <row r="132" spans="1:13" ht="14.4">
      <c r="A132" s="161"/>
      <c r="B132" s="159"/>
      <c r="C132" s="162"/>
      <c r="D132" s="163"/>
      <c r="E132" s="164"/>
      <c r="F132" s="158"/>
      <c r="G132" s="165" t="s">
        <v>130</v>
      </c>
      <c r="H132" s="153"/>
      <c r="I132" s="154"/>
      <c r="J132" s="154"/>
      <c r="K132" s="155">
        <f>K130+K131</f>
        <v>113938.24754018</v>
      </c>
      <c r="M132" s="166"/>
    </row>
    <row r="133" spans="1:13" ht="14.4">
      <c r="A133" s="161"/>
      <c r="B133" s="165" t="s">
        <v>129</v>
      </c>
      <c r="C133" s="167"/>
      <c r="D133" s="156"/>
      <c r="E133" s="157"/>
      <c r="F133" s="158">
        <f>F131</f>
        <v>46403.340000000004</v>
      </c>
      <c r="G133" s="165" t="s">
        <v>143</v>
      </c>
      <c r="H133" s="167"/>
      <c r="I133" s="154"/>
      <c r="J133" s="154"/>
      <c r="K133" s="155">
        <f>F133+K132</f>
        <v>160341.58754018001</v>
      </c>
      <c r="M133" s="166"/>
    </row>
    <row r="134" spans="1:13" ht="14.4">
      <c r="A134" s="161"/>
      <c r="B134" s="168"/>
      <c r="C134" s="167"/>
      <c r="D134" s="168"/>
      <c r="E134" s="169"/>
      <c r="F134" s="168"/>
      <c r="G134" s="165" t="s">
        <v>141</v>
      </c>
      <c r="H134" s="167"/>
      <c r="I134" s="154"/>
      <c r="J134" s="154"/>
      <c r="K134" s="155">
        <f>K133*0.2</f>
        <v>32068.317508036005</v>
      </c>
    </row>
    <row r="135" spans="1:13" ht="14.4">
      <c r="A135" s="161"/>
      <c r="B135" s="168"/>
      <c r="C135" s="167"/>
      <c r="D135" s="168"/>
      <c r="E135" s="169"/>
      <c r="F135" s="168"/>
      <c r="G135" s="165" t="s">
        <v>144</v>
      </c>
      <c r="H135" s="167"/>
      <c r="I135" s="154"/>
      <c r="J135" s="154"/>
      <c r="K135" s="155">
        <f>K134+K133</f>
        <v>192409.90504821602</v>
      </c>
    </row>
    <row r="138" spans="1:13" ht="15.6">
      <c r="B138" s="172" t="s">
        <v>237</v>
      </c>
    </row>
    <row r="140" spans="1:13" ht="15.6">
      <c r="A140" s="173"/>
      <c r="B140" s="172" t="s">
        <v>238</v>
      </c>
    </row>
    <row r="141" spans="1:13" ht="15.6">
      <c r="A141" s="173"/>
      <c r="B141" s="174" t="s">
        <v>239</v>
      </c>
    </row>
  </sheetData>
  <autoFilter ref="A7:I135"/>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2023-03-24T09:02:18Z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