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 тт харків людвіга свободи 52\"/>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Лист1!$A$7:$I$224</definedName>
    <definedName name="Виконується">#REF!</definedName>
  </definedNames>
  <calcPr calcId="162913"/>
</workbook>
</file>

<file path=xl/calcChain.xml><?xml version="1.0" encoding="utf-8"?>
<calcChain xmlns="http://schemas.openxmlformats.org/spreadsheetml/2006/main">
  <c r="K202" i="51" l="1"/>
  <c r="F126" i="51" l="1"/>
  <c r="K127" i="51"/>
  <c r="K126" i="51"/>
  <c r="K82" i="51"/>
  <c r="F80" i="51"/>
  <c r="I187" i="51" l="1"/>
  <c r="K199" i="51"/>
  <c r="F199" i="51"/>
  <c r="K112" i="51"/>
  <c r="F112" i="51"/>
  <c r="F69" i="51" l="1"/>
  <c r="F71" i="51"/>
  <c r="F73" i="51"/>
  <c r="F74" i="51"/>
  <c r="F81" i="51"/>
  <c r="F89" i="51"/>
  <c r="F95" i="51"/>
  <c r="F103" i="51"/>
  <c r="K63" i="51"/>
  <c r="F60" i="51"/>
  <c r="F61" i="51"/>
  <c r="F62" i="51"/>
  <c r="F48" i="51"/>
  <c r="F51" i="51"/>
  <c r="F55" i="51"/>
  <c r="F39" i="51"/>
  <c r="F27" i="51"/>
  <c r="F26" i="51"/>
  <c r="F25" i="51"/>
  <c r="F24" i="51"/>
  <c r="F23" i="51"/>
  <c r="F16" i="51"/>
  <c r="K215" i="51" l="1"/>
  <c r="F215" i="51"/>
  <c r="K72" i="51"/>
  <c r="K73" i="51"/>
  <c r="K71" i="51"/>
  <c r="K69" i="51"/>
  <c r="K149" i="51"/>
  <c r="K192" i="51"/>
  <c r="K191" i="51"/>
  <c r="K190" i="51"/>
  <c r="K189" i="51"/>
  <c r="F189" i="51"/>
  <c r="K198" i="51"/>
  <c r="K197" i="51"/>
  <c r="K196" i="51"/>
  <c r="F195" i="51"/>
  <c r="K187" i="51" l="1"/>
  <c r="I174" i="51" l="1"/>
  <c r="K162" i="51"/>
  <c r="I161" i="51"/>
  <c r="K161" i="51" s="1"/>
  <c r="F161" i="51"/>
  <c r="K160" i="51"/>
  <c r="F160" i="51"/>
  <c r="K159" i="51"/>
  <c r="K158" i="51"/>
  <c r="K145" i="51"/>
  <c r="K102" i="51"/>
  <c r="K101" i="51"/>
  <c r="K100" i="51"/>
  <c r="K88" i="51"/>
  <c r="K89" i="51"/>
  <c r="K90" i="51"/>
  <c r="K91" i="51"/>
  <c r="K92" i="51"/>
  <c r="K93" i="51"/>
  <c r="K94" i="51"/>
  <c r="K95" i="51"/>
  <c r="K96" i="51"/>
  <c r="K97" i="51"/>
  <c r="K98" i="51"/>
  <c r="K99" i="51"/>
  <c r="K111" i="51"/>
  <c r="F111" i="51"/>
  <c r="K110" i="51"/>
  <c r="K109" i="51"/>
  <c r="K108" i="51"/>
  <c r="F108" i="51"/>
  <c r="K74" i="51" l="1"/>
  <c r="I87" i="51" l="1"/>
  <c r="K87" i="51" s="1"/>
  <c r="K86" i="51"/>
  <c r="K81" i="51"/>
  <c r="K83" i="51"/>
  <c r="K84" i="51"/>
  <c r="K85" i="51"/>
  <c r="I107" i="51"/>
  <c r="K107" i="51" s="1"/>
  <c r="K131" i="51"/>
  <c r="F131" i="51"/>
  <c r="I113" i="51"/>
  <c r="I103" i="51"/>
  <c r="K103" i="51" s="1"/>
  <c r="I64" i="51"/>
  <c r="K64" i="51" s="1"/>
  <c r="I68" i="51"/>
  <c r="K68" i="51" s="1"/>
  <c r="I67" i="51"/>
  <c r="K67" i="51" s="1"/>
  <c r="I66" i="51"/>
  <c r="K66" i="51" s="1"/>
  <c r="I65" i="51"/>
  <c r="K65" i="51" s="1"/>
  <c r="K58" i="51"/>
  <c r="K54" i="51"/>
  <c r="K50" i="51"/>
  <c r="K53" i="51"/>
  <c r="K52" i="51"/>
  <c r="K61" i="51"/>
  <c r="K57" i="51"/>
  <c r="K55" i="51"/>
  <c r="K56" i="51"/>
  <c r="K46" i="51"/>
  <c r="K47" i="51"/>
  <c r="K48" i="51"/>
  <c r="K49" i="51"/>
  <c r="K20" i="51"/>
  <c r="K19" i="51"/>
  <c r="K30" i="51" l="1"/>
  <c r="K51" i="51"/>
  <c r="K45" i="51"/>
  <c r="K44" i="51"/>
  <c r="F64" i="51"/>
  <c r="F65" i="51"/>
  <c r="K79" i="51"/>
  <c r="I78" i="51"/>
  <c r="K78" i="51" s="1"/>
  <c r="K77" i="51"/>
  <c r="K76" i="51"/>
  <c r="K75" i="51"/>
  <c r="F29" i="51"/>
  <c r="F28" i="51"/>
  <c r="F22" i="51"/>
  <c r="F21" i="51"/>
  <c r="F19" i="51"/>
  <c r="F18" i="51"/>
  <c r="F17" i="51"/>
  <c r="F44" i="51"/>
  <c r="F11" i="51"/>
  <c r="F10" i="51"/>
  <c r="F15" i="51"/>
  <c r="F13" i="51" l="1"/>
  <c r="F14" i="51"/>
  <c r="K132" i="51" l="1"/>
  <c r="F132" i="51"/>
  <c r="F164" i="51"/>
  <c r="F167" i="51"/>
  <c r="F166" i="51"/>
  <c r="F168" i="51"/>
  <c r="K164" i="51"/>
  <c r="K165" i="51"/>
  <c r="K166" i="51"/>
  <c r="K167" i="51"/>
  <c r="K168" i="51"/>
  <c r="K169" i="51"/>
  <c r="K122" i="51"/>
  <c r="F194" i="51" l="1"/>
  <c r="K170" i="51"/>
  <c r="K163" i="51"/>
  <c r="F163" i="51"/>
  <c r="F122" i="51" l="1"/>
  <c r="I106" i="51" l="1"/>
  <c r="F137" i="51"/>
  <c r="I140" i="51"/>
  <c r="K140" i="51" s="1"/>
  <c r="I139" i="51"/>
  <c r="K139" i="51" s="1"/>
  <c r="I138" i="51"/>
  <c r="K138" i="51" s="1"/>
  <c r="I137" i="51"/>
  <c r="K137" i="51" s="1"/>
  <c r="K135" i="51" l="1"/>
  <c r="K136" i="51"/>
  <c r="F135" i="51"/>
  <c r="F134" i="51"/>
  <c r="F187" i="51"/>
  <c r="F186" i="51"/>
  <c r="K130" i="51"/>
  <c r="K129" i="51"/>
  <c r="I128" i="51"/>
  <c r="F128" i="51"/>
  <c r="F118" i="51" l="1"/>
  <c r="K118" i="51"/>
  <c r="K125" i="51"/>
  <c r="K124" i="51"/>
  <c r="D124" i="51"/>
  <c r="F124" i="51" s="1"/>
  <c r="F123" i="51"/>
  <c r="F121" i="51"/>
  <c r="K119" i="51"/>
  <c r="F105" i="51"/>
  <c r="K180" i="51" l="1"/>
  <c r="K185" i="51"/>
  <c r="F185" i="51"/>
  <c r="K184" i="51"/>
  <c r="K183" i="51"/>
  <c r="K182" i="51"/>
  <c r="K181" i="51"/>
  <c r="F181" i="51"/>
  <c r="F119" i="51" l="1"/>
  <c r="I114" i="51" l="1"/>
  <c r="K174" i="51"/>
  <c r="F176" i="51"/>
  <c r="D177" i="51"/>
  <c r="I33" i="51"/>
  <c r="K33" i="51" s="1"/>
  <c r="I41" i="51"/>
  <c r="K41" i="51" s="1"/>
  <c r="I40" i="51"/>
  <c r="F40" i="51"/>
  <c r="K38" i="51"/>
  <c r="I37" i="51"/>
  <c r="K37" i="51" s="1"/>
  <c r="I36" i="51"/>
  <c r="F38" i="51"/>
  <c r="F12" i="51"/>
  <c r="F9" i="51"/>
  <c r="F30" i="51" l="1"/>
  <c r="K42" i="51"/>
  <c r="K216" i="51"/>
  <c r="K172" i="51"/>
  <c r="K175" i="51"/>
  <c r="K177" i="51"/>
  <c r="K178" i="51"/>
  <c r="K144" i="51"/>
  <c r="K146" i="51"/>
  <c r="K147" i="51"/>
  <c r="K148" i="51"/>
  <c r="K150" i="51"/>
  <c r="K151" i="51"/>
  <c r="K120" i="51"/>
  <c r="K105" i="51"/>
  <c r="F216" i="51"/>
  <c r="F217" i="51"/>
  <c r="F207" i="51"/>
  <c r="F208" i="51"/>
  <c r="F209" i="51"/>
  <c r="F210" i="51"/>
  <c r="F200" i="51"/>
  <c r="F201" i="51"/>
  <c r="F155" i="51"/>
  <c r="F156" i="51"/>
  <c r="F35" i="51"/>
  <c r="F36" i="51"/>
  <c r="F33" i="51"/>
  <c r="F120" i="51"/>
  <c r="F114" i="51"/>
  <c r="F116" i="51"/>
  <c r="K156" i="51" l="1"/>
  <c r="F193" i="51" l="1"/>
  <c r="K173" i="51"/>
  <c r="K188" i="51" l="1"/>
  <c r="K113" i="51" l="1"/>
  <c r="F113" i="51"/>
  <c r="F104" i="51"/>
  <c r="F34" i="51"/>
  <c r="F42" i="51" s="1"/>
  <c r="F143" i="51" l="1"/>
  <c r="F149" i="51"/>
  <c r="F152" i="51"/>
  <c r="F154" i="51"/>
  <c r="F171" i="51"/>
  <c r="F173" i="51"/>
  <c r="F177" i="51"/>
  <c r="F205" i="51"/>
  <c r="F212" i="51" s="1"/>
  <c r="F214" i="51"/>
  <c r="F218" i="51" s="1"/>
  <c r="F106" i="51"/>
  <c r="F141" i="51" s="1"/>
  <c r="K176" i="51"/>
  <c r="F202" i="51" l="1"/>
  <c r="F220" i="51" s="1"/>
  <c r="I211" i="51"/>
  <c r="I210" i="51"/>
  <c r="I209" i="51"/>
  <c r="I117" i="51"/>
  <c r="K117" i="51" s="1"/>
  <c r="K106" i="51" l="1"/>
  <c r="K114" i="51" l="1"/>
  <c r="F222" i="51" l="1"/>
  <c r="I115" i="51"/>
  <c r="K115" i="51" s="1"/>
  <c r="I116" i="51"/>
  <c r="K116" i="51" s="1"/>
  <c r="K141" i="51" s="1"/>
  <c r="I152" i="51" l="1"/>
  <c r="K152" i="51" s="1"/>
  <c r="I154" i="51" l="1"/>
  <c r="I171" i="51"/>
  <c r="I179" i="51"/>
  <c r="K179" i="51" s="1"/>
  <c r="K143" i="51" l="1"/>
  <c r="K218" i="51" l="1"/>
  <c r="K171" i="51" l="1"/>
  <c r="K211" i="51" l="1"/>
  <c r="K210" i="51"/>
  <c r="K209" i="51"/>
  <c r="K208" i="51"/>
  <c r="K212" i="51" s="1"/>
  <c r="K219" i="51" s="1"/>
  <c r="K220" i="51" l="1"/>
  <c r="K221" i="51" s="1"/>
  <c r="K222" i="51" s="1"/>
  <c r="K223" i="51" s="1"/>
  <c r="K224" i="51" s="1"/>
</calcChain>
</file>

<file path=xl/sharedStrings.xml><?xml version="1.0" encoding="utf-8"?>
<sst xmlns="http://schemas.openxmlformats.org/spreadsheetml/2006/main" count="682" uniqueCount="400">
  <si>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</si>
  <si>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</si>
  <si>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</si>
  <si>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</si>
  <si>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</si>
  <si>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</si>
  <si>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</si>
  <si>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</si>
  <si>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</si>
  <si>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</si>
  <si>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</si>
  <si>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</si>
  <si>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</si>
  <si>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</si>
  <si>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</si>
  <si>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</si>
  <si>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</si>
  <si>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</si>
  <si>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</si>
  <si>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</si>
  <si>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</si>
  <si>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</si>
  <si>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</si>
  <si>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</si>
  <si>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</si>
  <si>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</si>
  <si>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</si>
  <si>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</si>
  <si>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</si>
  <si>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</si>
  <si>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</si>
  <si>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</si>
  <si>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</si>
  <si>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</si>
  <si>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</si>
  <si>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</si>
  <si>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</si>
  <si>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</si>
  <si>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</si>
  <si>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</si>
  <si>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</si>
  <si>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</si>
  <si>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</si>
  <si>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</si>
  <si>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</si>
  <si>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</si>
  <si>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</si>
  <si>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</si>
  <si>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</si>
  <si>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</si>
  <si>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</si>
  <si>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</si>
  <si>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</si>
  <si>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</si>
  <si>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</si>
  <si>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</si>
  <si>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</si>
  <si>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</si>
  <si>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</si>
  <si>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</si>
  <si>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</si>
  <si>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</si>
  <si>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</si>
  <si>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</si>
  <si>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</si>
  <si>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</si>
  <si>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</si>
  <si>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</si>
  <si>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</si>
  <si>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</si>
  <si>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</si>
  <si>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</si>
  <si>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</si>
  <si>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</si>
  <si>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</si>
  <si>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</si>
  <si>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</si>
  <si>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</si>
  <si>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</si>
  <si>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</si>
  <si>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</si>
  <si>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</si>
  <si>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</si>
  <si>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</si>
  <si>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</si>
  <si>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</si>
  <si>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</si>
  <si>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</si>
  <si>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</si>
  <si>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</si>
  <si>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</si>
  <si>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</si>
  <si>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</si>
  <si>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</si>
  <si>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</si>
  <si>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</si>
  <si>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</si>
  <si>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</si>
  <si>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</si>
  <si>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</si>
  <si>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</si>
  <si>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</si>
  <si>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</si>
  <si>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</si>
  <si>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</si>
  <si>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</si>
  <si>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</si>
  <si>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</si>
  <si>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</si>
  <si>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</si>
  <si>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</si>
  <si>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</si>
  <si>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</si>
  <si>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</si>
  <si>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</si>
  <si>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</si>
  <si>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</si>
  <si>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</si>
  <si>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</si>
  <si>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</si>
  <si>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</si>
  <si>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</si>
  <si>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</si>
  <si>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</si>
  <si>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</si>
  <si>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Штробління підлоги з заробленням</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</si>
  <si>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</si>
  <si>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</si>
  <si>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</si>
  <si>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</si>
  <si>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</si>
  <si>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</si>
  <si>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</si>
  <si>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</si>
  <si>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</si>
  <si>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</si>
  <si>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</si>
  <si>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</si>
  <si>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</si>
  <si>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</si>
  <si>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</si>
  <si>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</si>
  <si>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</si>
  <si>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</si>
  <si>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</si>
  <si>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</si>
  <si>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</si>
  <si>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</si>
  <si>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</si>
  <si>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</si>
  <si>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</si>
  <si>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</si>
  <si>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</si>
  <si>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</si>
  <si>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</si>
  <si>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</si>
  <si>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</si>
  <si>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Анкер розпірний з болтом 10х80 EU 10x80 мм</t>
  </si>
  <si>
    <t xml:space="preserve">Монтаж ПВХ плінтуса на саморізи </t>
  </si>
  <si>
    <t>мп</t>
  </si>
  <si>
    <t>Саморіз по металу 3.5x25 мм 100 шт Expert Fix</t>
  </si>
  <si>
    <t>м2</t>
  </si>
  <si>
    <t xml:space="preserve">Фуга Ceresit CE 40 aguastatic </t>
  </si>
  <si>
    <t>Плінтус ПВХ TIS 18х56х2500 мм</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</si>
  <si>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</si>
  <si>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</si>
  <si>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</si>
  <si>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</si>
  <si>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</si>
  <si>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Кабель силовой монолит ЗЗЦМ ВВГнгд 3х2,5 медь</t>
  </si>
  <si>
    <t>Фарбування дверей в комплекті</t>
  </si>
  <si>
    <t xml:space="preserve">Монтаж розеток накладних  </t>
  </si>
  <si>
    <t>Демонтаж керамічної плитки</t>
  </si>
  <si>
    <t>Загально будівельні роботи</t>
  </si>
  <si>
    <t>Вимикач двоклавішний Schneider Electric Asfora самозажиммаючий 10 А 220В IP20 білий EPH0300122</t>
  </si>
  <si>
    <t>монтаж та підключення ДБЖ</t>
  </si>
  <si>
    <t>ДБЖ</t>
  </si>
  <si>
    <t>Кабель акустичний Одескабель Loudspeaker Cable Hi-Fi, 2х1,5 кв.мм</t>
  </si>
  <si>
    <t>серцевина замка</t>
  </si>
  <si>
    <t>Колодка клемна E.NEXT e.lc.pro.pl.3 з натискним важелем 5 шт. сірий</t>
  </si>
  <si>
    <t xml:space="preserve">Монатаж куточка споживача </t>
  </si>
  <si>
    <t>Монтаж шафи 600</t>
  </si>
  <si>
    <t xml:space="preserve">Монтаж столу 500*1000 </t>
  </si>
  <si>
    <t>закріплення касового ящика</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</si>
  <si>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</si>
  <si>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</si>
  <si>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</si>
  <si>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</si>
  <si>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</si>
  <si>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Прокладання кабеля до 4 мм2</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</si>
  <si>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</si>
  <si>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</si>
  <si>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</si>
  <si>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Монтаж шафи металевої 1000*500*2000 з перенесенням</t>
  </si>
  <si>
    <t>Укладання плитки с прирізкою (підготвка, грунтування, укладання,затирання швів)</t>
  </si>
  <si>
    <t>Післябудівельне прибирання,враховуючи мийку скляних вітрин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</si>
  <si>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</si>
  <si>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</si>
  <si>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</si>
  <si>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</si>
  <si>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</si>
  <si>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</si>
  <si>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LED світильник LightMaster LLT201, потужність 30Вт,  4000K</t>
  </si>
  <si>
    <t>м/п</t>
  </si>
  <si>
    <t>Заміна плит стелі Армстронг</t>
  </si>
  <si>
    <t>Вирівнювання стелі типу Армстронг</t>
  </si>
  <si>
    <t>Стержень закрепляющий L=500, 4 мм INDUSTRY</t>
  </si>
  <si>
    <t>Встановлення дотягувача</t>
  </si>
  <si>
    <t>Доводчик дверний Geze TS 1500 80 кг</t>
  </si>
  <si>
    <t xml:space="preserve">Встановлення розсувної рещітки </t>
  </si>
  <si>
    <t>Встановлення глухої рещітки</t>
  </si>
  <si>
    <t>Фарбування мелалевих поверхонь (рещітки)</t>
  </si>
  <si>
    <t>Емаль Delfi ПФ-115 біла глянець 0,9 кг</t>
  </si>
  <si>
    <t>Розчинник Уайт-спірит Хімреактив 0,94 л</t>
  </si>
  <si>
    <t xml:space="preserve">Заміна фурнітури </t>
  </si>
  <si>
    <t>ручка</t>
  </si>
  <si>
    <t>Встановлення теплової завіси з підключенням</t>
  </si>
  <si>
    <t>Підвіс тросовий LightMaster 2 шт./уп. 150 см сталь D2002</t>
  </si>
  <si>
    <t>Затискач для троса подвійний 2 мм</t>
  </si>
  <si>
    <t>Монтаж трекових світильників</t>
  </si>
  <si>
    <t>Монтаж світильників Армстронг</t>
  </si>
  <si>
    <t>Фасад</t>
  </si>
  <si>
    <t xml:space="preserve">Демонтаж плитки з ганку </t>
  </si>
  <si>
    <t>Заміна антиковзуючих планок</t>
  </si>
  <si>
    <t>планки б/в</t>
  </si>
  <si>
    <t>саморіз</t>
  </si>
  <si>
    <t>Плитка  30*30</t>
  </si>
  <si>
    <t>Клей для плитки Ceresit СМ12</t>
  </si>
  <si>
    <t xml:space="preserve">Світло-звуко-сигнальний індикатор AD22R червоний </t>
  </si>
  <si>
    <t>Вилка штепсельна 16А</t>
  </si>
  <si>
    <t>м</t>
  </si>
  <si>
    <t>Ballu BHC-L10-S06</t>
  </si>
  <si>
    <t>рещітка розсувна 2,25х2,1м (поставка замовника)</t>
  </si>
  <si>
    <t>рещітка глуха 2,25х1,25м(поставка замовника)</t>
  </si>
  <si>
    <t>пог.м.</t>
  </si>
  <si>
    <t>Виготовлення напрямних рейок для розсувної решітки (зварювальні роботи)</t>
  </si>
  <si>
    <t>Підключення кабелю електроживлення від виведення (з-під підлоги) до столу відкритої викладки через колодку на 6 гнізд</t>
  </si>
  <si>
    <t>Колодка із заземленням 6 гн.</t>
  </si>
  <si>
    <t>Дюбель 6х40 мм поліпропілен 100 шт Expert Fix</t>
  </si>
  <si>
    <t>упак.</t>
  </si>
  <si>
    <t>Встановлення обігрівача настінного, UDEN 600х660</t>
  </si>
  <si>
    <t>Обігрівач настінного, UDEN 600х660</t>
  </si>
  <si>
    <t>матеріал ( в акті розписати)</t>
  </si>
  <si>
    <t>компл</t>
  </si>
  <si>
    <t>Вимикач одноклавішний одноклавішний UP! (Underprice) без підсвітки білий 2201 WHITE</t>
  </si>
  <si>
    <t>кабель ПВС 3х2,5</t>
  </si>
  <si>
    <t>кабель ПВС 2х1,5</t>
  </si>
  <si>
    <t>Канал кабельний Expert 25x25 мм 2 м білий</t>
  </si>
  <si>
    <t>Клема швидкого монтажу WAGO 221-413 на 3 провідники з важелями 3 шт. прозорий 22-2613У-W</t>
  </si>
  <si>
    <t>Прокладання кабель-каналу</t>
  </si>
  <si>
    <t>фреон</t>
  </si>
  <si>
    <t>Дефектний акт</t>
  </si>
  <si>
    <r>
      <t>Меблі та обладнання (</t>
    </r>
    <r>
      <rPr>
        <b/>
        <sz val="11"/>
        <rFont val="Times New Roman"/>
        <family val="1"/>
        <charset val="204"/>
      </rPr>
      <t>з розвантаженням та занесенням)</t>
    </r>
  </si>
  <si>
    <t>Монтаж вимикачів накладних</t>
  </si>
  <si>
    <t>Демонтаж цементно-піщаної стяжки</t>
  </si>
  <si>
    <t>Демонтаж мінеральної вати</t>
  </si>
  <si>
    <t>Демонтаж стелі Армстронг</t>
  </si>
  <si>
    <t>Демонтаж освітлювальний приборів</t>
  </si>
  <si>
    <t>Демонтаж стелі з пластику</t>
  </si>
  <si>
    <t>Заливка цементно-піщаної стяжки</t>
  </si>
  <si>
    <t xml:space="preserve">Демонтаж пластикових труб </t>
  </si>
  <si>
    <t>м.пог</t>
  </si>
  <si>
    <t>Монтаж пластикових труб</t>
  </si>
  <si>
    <t>Демонтаж радіаторів опалення</t>
  </si>
  <si>
    <t xml:space="preserve">Демонтаж металевих конструкцій </t>
  </si>
  <si>
    <t>Демонтаж двернї фурнітури (навіси вхіднох двері)</t>
  </si>
  <si>
    <t>Профіль BauGut ARMOSTEEL UW 75/3 м 0,5 мм</t>
  </si>
  <si>
    <t>Профиль BauGut ARMOSTEEL CW 75/3 м 0,5 мм</t>
  </si>
  <si>
    <t>Саморіз по дереву для гіпсокартону 3,5x25 мм 50шт</t>
  </si>
  <si>
    <t xml:space="preserve">Шпаклівка Knauf Fugenfuller </t>
  </si>
  <si>
    <t>Дюбель ударный 6x40 мм 20 шт. с ударным шурупом</t>
  </si>
  <si>
    <t>Крестовина канализационная Armakan 110/110/110/45 (AHP05)</t>
  </si>
  <si>
    <t>ТТ</t>
  </si>
  <si>
    <t>Демонтаж облицювання стін з пластикових панелей</t>
  </si>
  <si>
    <t>Демонтаж стінових перегородок (оздоблення пластикові панелі/гіпсокартон)</t>
  </si>
  <si>
    <t>Демонтаж кондиціонера (зі збереженням)</t>
  </si>
  <si>
    <t>Демонатаж ЩР (для подальшого використання)</t>
  </si>
  <si>
    <t>демонтаж дверей (полотно+коробка+лиштва)</t>
  </si>
  <si>
    <t>Демонтаж електрофурнітури (розетки, вимикачі, датчики)</t>
  </si>
  <si>
    <t>Муфта комбинированная наружная UP! (Underprice) ППР 25х1/2"</t>
  </si>
  <si>
    <t xml:space="preserve">Заглушка внутренняя VA 1/2" А1001А </t>
  </si>
  <si>
    <t>демонтаж унітазу (зі збереженням)</t>
  </si>
  <si>
    <t>демонтаж умивальника (зі збереженням)</t>
  </si>
  <si>
    <t>демонтаж змішувача (зі збереженням)</t>
  </si>
  <si>
    <t xml:space="preserve">монтаж/збирання стелажа </t>
  </si>
  <si>
    <t xml:space="preserve">стелаж </t>
  </si>
  <si>
    <t>монтаж каналізаційних труб та фітінгів</t>
  </si>
  <si>
    <t>Кран с американкой 1/2" FERRO PL 400 латунный шар (FE0554)</t>
  </si>
  <si>
    <t>Кран угловой Water House 101B 1/2х1/2''</t>
  </si>
  <si>
    <t>Угол установочный FADO S.r.l 20х1/2'', PPU30 (8008271140137)</t>
  </si>
  <si>
    <t>Уголок Thermo Alliance PPR 20 90° (11066014)</t>
  </si>
  <si>
    <t>Труба полипропиленовая Wavin 20 PN 16/ STR025P16X, 4м</t>
  </si>
  <si>
    <t>Крепление для труб ASG ПП 20 (1415266821)</t>
  </si>
  <si>
    <t>Шланг Water House с мет. плетением 1/2"х3/8" ВВ 20</t>
  </si>
  <si>
    <t>Комплект арматуры для бачка унитаза Water House штоковый с боковым подключением пластик 1/2"</t>
  </si>
  <si>
    <t>Кріплення для унітаза з білою кришкою 6x80 мм 2 шт EXPERT FIX</t>
  </si>
  <si>
    <t>комп</t>
  </si>
  <si>
    <t>унітаз бу (раніше демонтований)</t>
  </si>
  <si>
    <t>монтаж змішувача</t>
  </si>
  <si>
    <t>умивальник БУ (раніше демонтований)</t>
  </si>
  <si>
    <t>Змішувач для умивальника GH Liam 10.273.000</t>
  </si>
  <si>
    <t>Труба каналізаційна Інсталпласт ПП 50х1,8х2000</t>
  </si>
  <si>
    <t>Коліно каналізаційне Ostendorf ПП d50x45°</t>
  </si>
  <si>
    <t>бойлер 10л</t>
  </si>
  <si>
    <t>Кран кульовий для поливу Professional 1/2″ NV-4018 PR (000009846)</t>
  </si>
  <si>
    <t>Труба каналізаційна Інсталпласт 110х2,7х500 мм</t>
  </si>
  <si>
    <t>Гофра для унітазу Nova 7011N 600 мм (TU-16820)</t>
  </si>
  <si>
    <t>Стяжка для підлоги Polimin СЦ-5 (шар 10-100 мм) 25 кг</t>
  </si>
  <si>
    <t>Плитка Cersanit Henley  Grey 30x60</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</si>
  <si>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</si>
  <si>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</si>
  <si>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</si>
  <si>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</si>
  <si>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Плита підвісної стелі БУ (раніше демонтовані)</t>
  </si>
  <si>
    <t>фреономагістраль</t>
  </si>
  <si>
    <t>монтаж кондиціонера ( перенесення з подовженням траси)</t>
  </si>
  <si>
    <t>ТО кондиціонера з дозаправкою</t>
  </si>
  <si>
    <t>Шпаклювання стін і перегородок  (2-во разова шпаклівка  грунтовка і шліфування)</t>
  </si>
  <si>
    <t xml:space="preserve">Шпаклівка akril-putzs 27 кг кг 60,00  37,00 
</t>
  </si>
  <si>
    <t>Фарба інтер'єрна акрилова  RAL 7047</t>
  </si>
  <si>
    <t>Фарба інтер'єрна акрилова  RAL7047</t>
  </si>
  <si>
    <t>Фарбування стін (за 2 рази + грунт) ral 7047</t>
  </si>
  <si>
    <t>Саморез по металу 3.5x25 мм 1000 шт</t>
  </si>
  <si>
    <t>профіль cd-60 3м</t>
  </si>
  <si>
    <t>Гіпсокартон Knauf 3000x1200х12,5 мм</t>
  </si>
  <si>
    <t>Підвіс П-подібний INDUSTRY універсальний 60х125 0.7 мм</t>
  </si>
  <si>
    <t xml:space="preserve">Шпаклівка PK-52
</t>
  </si>
  <si>
    <t>Склострічка самоклейка 50мм х45м</t>
  </si>
  <si>
    <t>профіль ud-27 3м</t>
  </si>
  <si>
    <t xml:space="preserve">Встановлення дерев'яних дверних блоків  </t>
  </si>
  <si>
    <t>Піна монтажна SOUDAL PRO 750 мл</t>
  </si>
  <si>
    <t>Двері-гармошка Vinci Decor Melody 820 мм арктичний білий( в СВ)</t>
  </si>
  <si>
    <t>Посилення ГКЛ перегородок металевой конструкцій в місці встановлення дверей</t>
  </si>
  <si>
    <t>брус деревяний 50*50 2м/п</t>
  </si>
  <si>
    <t>монтаж стелі типу Армстронг</t>
  </si>
  <si>
    <t>Плита підвісної стелі Armstrong Ecomin Retail Board KCS 600х600х12 мм</t>
  </si>
  <si>
    <t>Профіль Javelin 1200 мм 24/30 мм</t>
  </si>
  <si>
    <t>Профіль Javelin 3600 мм 24/30 мм</t>
  </si>
  <si>
    <t>Профіль Javelin 600 мм 24/30 мм</t>
  </si>
  <si>
    <t>Кутник пристінний Javelin T1919 HC13 кутовий 3 м 19x19 мм</t>
  </si>
  <si>
    <t>Стрижень з загином L=250, 4 мм</t>
  </si>
  <si>
    <t>Стрижень закріплювальний L=250, 4 мм INDUSTRY</t>
  </si>
  <si>
    <t>Підвіс пружинний Метелик INDUSTRY</t>
  </si>
  <si>
    <t>Кабель силовой монолит ЗЗЦМ ВВГнгд 5х6 медь</t>
  </si>
  <si>
    <t>Щит існуючий</t>
  </si>
  <si>
    <t>Перемикач 3-х позиційний 25А 2Р</t>
  </si>
  <si>
    <t xml:space="preserve"> Пускатель шнейдер</t>
  </si>
  <si>
    <t>Монтаж свтло звукового індикатора</t>
  </si>
  <si>
    <t xml:space="preserve">Підключення кабелю електроживлення від виведення (зі стелі) до столу відкритої викладки через колодку на 6 гнізд </t>
  </si>
  <si>
    <t xml:space="preserve">Колодка BORSAN з захистними шторками із заземленням </t>
  </si>
  <si>
    <t>Кабель спиральный 3*0.75 6000мм</t>
  </si>
  <si>
    <t>Монтаж світильників з ПРА (аваріний)</t>
  </si>
  <si>
    <t>світильник 600*600 аварійний</t>
  </si>
  <si>
    <t>Вивіз сміття (машина до 5 т)</t>
  </si>
  <si>
    <t>Світильник LED VIDEX 40W ART 5000K</t>
  </si>
  <si>
    <t xml:space="preserve">Встановлення обігрівача </t>
  </si>
  <si>
    <t>Обігрівач БИЛЮКС Б 1250 (Матеріал Замовника)</t>
  </si>
  <si>
    <t>уп</t>
  </si>
  <si>
    <t>Зажим для тросу</t>
  </si>
  <si>
    <t>Гвинт метричний</t>
  </si>
  <si>
    <t>Трос 2 мм (10м)</t>
  </si>
  <si>
    <t>Монтаж підвісних світильників</t>
  </si>
  <si>
    <t>Світлодіодний світильник X-LED квадрат (440x440x43) LSNK-80</t>
  </si>
  <si>
    <t>монтаж проводу</t>
  </si>
  <si>
    <t>м.п</t>
  </si>
  <si>
    <t>провод шввп 2*0.75 прзорий</t>
  </si>
  <si>
    <t>дюбель распорний</t>
  </si>
  <si>
    <t>стяжка кабельная</t>
  </si>
  <si>
    <t>Труба гофрированная с протяжкой Expert ПВХ 20 мм / 50 м</t>
  </si>
  <si>
    <t>монтаж подіума для встановлення унітазу з OSB</t>
  </si>
  <si>
    <t>матеріали (OSB 18, брус, метизи) - при поданні АВР розписати матеріали</t>
  </si>
  <si>
    <t>монтаж ліноліуму (на подіум )</t>
  </si>
  <si>
    <t>Линолеум Shape Chicago 1 King Floor 3 м</t>
  </si>
  <si>
    <t>монтаж кутника</t>
  </si>
  <si>
    <t>Лестничный профиль рифленый Braz Line 24,5x10x900 мм серебро BLB-5301-00-0200-09</t>
  </si>
  <si>
    <t>Клей монтажный Lacrysil Бешеная Липучка акриловый белый 1,2 кг</t>
  </si>
  <si>
    <t xml:space="preserve">Закриття плівкою </t>
  </si>
  <si>
    <t>Плівка поліетиленова будівельна рукав 1,5 м 100 мкм Чорний</t>
  </si>
  <si>
    <t>демонтаж електропроводки (до 100м2)(прибрати кабель в стелі,обрізати в стінах,знеструмити і т.д.)</t>
  </si>
  <si>
    <t>встановлення запорної арматури (кранів)</t>
  </si>
  <si>
    <t>Монтаж унітаза (з підключенням)</t>
  </si>
  <si>
    <t>монтаж умивальника  (з підключенням)</t>
  </si>
  <si>
    <t>монтаж бойлера  (з підключенням)</t>
  </si>
  <si>
    <t>шланг для води</t>
  </si>
  <si>
    <t>монтаж облицювання стін з г/к (каркас+обшивка,зароблення швів)</t>
  </si>
  <si>
    <t xml:space="preserve">Пристрій перегородок ГКЛ в 1 шар (каркас + обшивка,зароблення швів) </t>
  </si>
  <si>
    <t>Двері білі гладкі глухі в комплекті з ручкоюю та замком (полотно 900 та 700мм)( в акті розписати)</t>
  </si>
  <si>
    <t>Фарбування металевих колон 60*60мм</t>
  </si>
  <si>
    <t>Грунт-эмаль Protex 5в1 акриловая антикоррозионная RAL 3020 красный шелковистый мат 0,7 кг</t>
  </si>
  <si>
    <t>монтаж та підключення регуляторів для обігрівачів</t>
  </si>
  <si>
    <t xml:space="preserve">шт </t>
  </si>
  <si>
    <t>Терморегулятор Heat Plus M5.16 белый (M516W)</t>
  </si>
  <si>
    <t xml:space="preserve">Найменування будови та її адреса : Відкриття нової ТТ  за адресою: м.Харків, пр-т Людвіга Свободи, 52 </t>
  </si>
  <si>
    <t>монтаж утеплювача 50мм (за облицюванням г/к)</t>
  </si>
  <si>
    <t>утеплювач 50мм (існуючий)</t>
  </si>
  <si>
    <t>Гіпсокартон Knauf 3000x1200х12,5 мм (вологостійкий)</t>
  </si>
  <si>
    <t>монтаж рулонних жалюзей на вікна/двері</t>
  </si>
  <si>
    <t>жалюзь рулонна з ручним приводома 1,46*1,6м, ( колір, матеріал додатково погодити з замовником)</t>
  </si>
  <si>
    <t>жалюзь рулонна з ручним приводома 0,8*1,6м, ( колір, матеріал додатково погодити з замовником)</t>
  </si>
  <si>
    <t>монтаж ЩР (з розключенням) до 24 мод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</si>
</sst>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5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indexed="8"/>
      <name val="Times New Roman"/>
      <family val="1"/>
      <charset val="204"/>
    </font>
    <font>
      <sz val="11"/>
      <color rgb="FF000000"/>
      <name val="Times New Roman"/>
      <family val="1"/>
      <charset val="204"/>
    </font>
    <font>
      <u/>
      <sz val="11"/>
      <color theme="1"/>
      <name val="Times New Roman"/>
      <family val="1"/>
      <charset val="204"/>
    </font>
    <font>
      <b/>
      <u/>
      <sz val="11"/>
      <color theme="1"/>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theme="0"/>
        <bgColor rgb="FFFFFFCC"/>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5">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46"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6">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4" fontId="43" fillId="4" borderId="1" xfId="49" applyNumberFormat="1" applyFont="1" applyFill="1" applyBorder="1" applyAlignment="1">
      <alignment horizontal="left" wrapText="1"/>
    </xf>
    <xf numFmtId="4" fontId="43" fillId="4" borderId="1" xfId="49" applyNumberFormat="1" applyFont="1" applyFill="1" applyBorder="1" applyAlignment="1">
      <alignment horizontal="center" vertical="center"/>
    </xf>
    <xf numFmtId="49" fontId="43" fillId="4" borderId="1" xfId="49" applyNumberFormat="1" applyFont="1" applyFill="1" applyBorder="1" applyAlignment="1" applyProtection="1">
      <alignment horizontal="left" wrapText="1"/>
      <protection locked="0"/>
    </xf>
    <xf numFmtId="0" fontId="45" fillId="9" borderId="1" xfId="20" applyFont="1" applyFill="1" applyBorder="1" applyAlignment="1" applyProtection="1">
      <alignment horizontal="left" wrapText="1"/>
    </xf>
    <xf numFmtId="4" fontId="45" fillId="9" borderId="1" xfId="49" applyNumberFormat="1" applyFont="1" applyFill="1" applyBorder="1" applyAlignment="1">
      <alignment horizontal="center" vertical="center" wrapText="1"/>
    </xf>
    <xf numFmtId="0" fontId="45" fillId="9" borderId="1" xfId="20" applyFont="1" applyFill="1" applyBorder="1" applyAlignment="1" applyProtection="1">
      <alignment horizontal="left" vertical="center" wrapText="1"/>
    </xf>
    <xf numFmtId="4" fontId="45" fillId="9" borderId="1" xfId="49" applyNumberFormat="1" applyFont="1" applyFill="1" applyBorder="1" applyAlignment="1">
      <alignment horizontal="center" vertical="center"/>
    </xf>
    <xf numFmtId="0" fontId="45" fillId="9" borderId="1" xfId="49" applyFont="1" applyFill="1" applyBorder="1" applyAlignment="1">
      <alignment horizontal="left" wrapText="1"/>
    </xf>
    <xf numFmtId="0" fontId="43" fillId="0" borderId="0" xfId="0" applyFont="1"/>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center" wrapText="1"/>
    </xf>
    <xf numFmtId="4" fontId="43" fillId="4" borderId="1" xfId="49" applyNumberFormat="1" applyFont="1" applyFill="1" applyBorder="1" applyAlignment="1">
      <alignment horizontal="center" wrapText="1"/>
    </xf>
    <xf numFmtId="0" fontId="43" fillId="4" borderId="0" xfId="0" applyFont="1" applyFill="1"/>
    <xf numFmtId="0" fontId="43" fillId="2" borderId="0" xfId="60" applyFont="1" applyFill="1" applyAlignment="1">
      <alignment horizontal="left" vertical="top"/>
    </xf>
    <xf numFmtId="1" fontId="43" fillId="0" borderId="1" xfId="60" applyNumberFormat="1" applyFont="1" applyFill="1" applyBorder="1" applyAlignment="1">
      <alignment horizontal="left" vertical="top"/>
    </xf>
    <xf numFmtId="4" fontId="43" fillId="0" borderId="0" xfId="0" applyNumberFormat="1" applyFont="1"/>
    <xf numFmtId="0" fontId="43" fillId="0" borderId="0" xfId="0" applyFont="1" applyAlignment="1">
      <alignment horizontal="center" vertical="center"/>
    </xf>
    <xf numFmtId="0" fontId="43" fillId="0" borderId="0" xfId="0" applyFont="1" applyAlignment="1">
      <alignment horizontal="center"/>
    </xf>
    <xf numFmtId="1" fontId="43" fillId="4" borderId="1" xfId="49" applyNumberFormat="1" applyFont="1" applyFill="1" applyBorder="1" applyAlignment="1">
      <alignment horizontal="center" vertical="center"/>
    </xf>
    <xf numFmtId="0" fontId="47" fillId="0" borderId="0" xfId="0" applyFont="1"/>
    <xf numFmtId="0" fontId="47" fillId="4" borderId="16" xfId="6" applyFont="1" applyFill="1" applyBorder="1" applyAlignment="1">
      <alignment vertical="center" wrapText="1"/>
    </xf>
    <xf numFmtId="0" fontId="43" fillId="0" borderId="1" xfId="0" applyFont="1" applyFill="1" applyBorder="1" applyAlignment="1">
      <alignment horizontal="left"/>
    </xf>
    <xf numFmtId="0" fontId="43" fillId="0" borderId="1" xfId="0" applyFont="1" applyBorder="1" applyAlignment="1">
      <alignment horizontal="center" vertical="center"/>
    </xf>
    <xf numFmtId="0" fontId="43" fillId="0" borderId="1" xfId="0" applyFont="1" applyBorder="1" applyAlignment="1">
      <alignment horizontal="left"/>
    </xf>
    <xf numFmtId="0" fontId="43" fillId="0" borderId="1" xfId="0" applyFont="1" applyBorder="1" applyAlignment="1">
      <alignment horizontal="center"/>
    </xf>
    <xf numFmtId="4" fontId="43" fillId="2" borderId="1" xfId="49" applyNumberFormat="1" applyFont="1" applyFill="1" applyBorder="1" applyAlignment="1">
      <alignment horizontal="center" vertical="center"/>
    </xf>
    <xf numFmtId="0" fontId="45" fillId="2" borderId="1" xfId="49" applyFont="1" applyFill="1" applyBorder="1" applyAlignment="1">
      <alignment horizontal="left" wrapText="1"/>
    </xf>
    <xf numFmtId="0" fontId="45" fillId="2" borderId="1" xfId="49" applyFont="1" applyFill="1" applyBorder="1" applyAlignment="1">
      <alignment horizontal="center" vertical="center" wrapText="1"/>
    </xf>
    <xf numFmtId="166" fontId="43" fillId="2" borderId="1" xfId="49" applyNumberFormat="1" applyFont="1" applyFill="1" applyBorder="1" applyAlignment="1">
      <alignment horizontal="center" vertical="center"/>
    </xf>
    <xf numFmtId="166" fontId="45" fillId="2" borderId="1" xfId="49" applyNumberFormat="1" applyFont="1" applyFill="1" applyBorder="1" applyAlignment="1">
      <alignment horizontal="center" vertical="center"/>
    </xf>
    <xf numFmtId="4" fontId="43" fillId="2" borderId="1" xfId="49" applyNumberFormat="1" applyFont="1" applyFill="1" applyBorder="1" applyAlignment="1">
      <alignment horizontal="left" wrapText="1"/>
    </xf>
    <xf numFmtId="4" fontId="43" fillId="2" borderId="1" xfId="49" applyNumberFormat="1" applyFont="1" applyFill="1" applyBorder="1" applyAlignment="1">
      <alignment horizontal="center" wrapText="1"/>
    </xf>
    <xf numFmtId="4" fontId="45" fillId="2" borderId="1" xfId="49" applyNumberFormat="1" applyFont="1" applyFill="1" applyBorder="1" applyAlignment="1">
      <alignment horizontal="center" vertical="center"/>
    </xf>
    <xf numFmtId="0" fontId="45" fillId="2" borderId="1" xfId="29" applyFont="1" applyFill="1" applyBorder="1" applyAlignment="1">
      <alignment horizontal="left" wrapText="1"/>
    </xf>
    <xf numFmtId="10" fontId="45" fillId="2" borderId="1" xfId="49" applyNumberFormat="1" applyFont="1" applyFill="1" applyBorder="1" applyAlignment="1">
      <alignment horizontal="center" vertical="center" wrapText="1"/>
    </xf>
    <xf numFmtId="9" fontId="45" fillId="2" borderId="1" xfId="49" applyNumberFormat="1" applyFont="1" applyFill="1" applyBorder="1" applyAlignment="1">
      <alignment horizontal="center" vertical="center" wrapText="1"/>
    </xf>
    <xf numFmtId="4" fontId="43" fillId="2" borderId="1" xfId="49" applyNumberFormat="1" applyFont="1" applyFill="1" applyBorder="1" applyAlignment="1">
      <alignment horizontal="left"/>
    </xf>
    <xf numFmtId="4" fontId="43" fillId="2" borderId="1" xfId="49" applyNumberFormat="1" applyFont="1" applyFill="1" applyBorder="1" applyAlignment="1">
      <alignment horizontal="center"/>
    </xf>
    <xf numFmtId="0" fontId="45" fillId="2" borderId="1" xfId="49" applyFont="1" applyFill="1" applyBorder="1" applyAlignment="1">
      <alignment horizontal="left"/>
    </xf>
    <xf numFmtId="0" fontId="43" fillId="2" borderId="1" xfId="49" applyFont="1" applyFill="1" applyBorder="1" applyAlignment="1">
      <alignment horizontal="center" vertical="center"/>
    </xf>
    <xf numFmtId="0" fontId="43" fillId="2" borderId="1" xfId="49" applyFont="1" applyFill="1" applyBorder="1" applyAlignment="1">
      <alignment horizontal="left"/>
    </xf>
    <xf numFmtId="0" fontId="43" fillId="2" borderId="1" xfId="49" applyFont="1" applyFill="1" applyBorder="1" applyAlignment="1">
      <alignment horizontal="center"/>
    </xf>
    <xf numFmtId="0" fontId="45" fillId="4" borderId="1" xfId="49" applyFont="1" applyFill="1" applyBorder="1" applyAlignment="1">
      <alignment horizontal="center" wrapText="1"/>
    </xf>
    <xf numFmtId="166" fontId="43" fillId="0" borderId="1" xfId="49" applyNumberFormat="1" applyFont="1" applyFill="1" applyBorder="1" applyAlignment="1">
      <alignment horizontal="center" vertical="center" wrapText="1"/>
    </xf>
    <xf numFmtId="166" fontId="43" fillId="9" borderId="1" xfId="49" applyNumberFormat="1" applyFont="1" applyFill="1" applyBorder="1" applyAlignment="1">
      <alignment horizontal="center" vertical="center" wrapText="1"/>
    </xf>
    <xf numFmtId="166" fontId="43" fillId="9" borderId="1" xfId="9" applyNumberFormat="1" applyFont="1" applyFill="1" applyBorder="1" applyAlignment="1" applyProtection="1">
      <alignment horizontal="center" vertical="center" wrapText="1"/>
      <protection locked="0"/>
    </xf>
    <xf numFmtId="166" fontId="45" fillId="9" borderId="1" xfId="9" applyNumberFormat="1" applyFont="1" applyFill="1" applyBorder="1" applyAlignment="1" applyProtection="1">
      <alignment horizontal="center" vertical="center" wrapText="1"/>
      <protection locked="0"/>
    </xf>
    <xf numFmtId="0" fontId="45" fillId="4" borderId="1" xfId="20" applyFont="1" applyFill="1" applyBorder="1" applyAlignment="1" applyProtection="1">
      <alignment horizontal="left" wrapText="1"/>
    </xf>
    <xf numFmtId="0" fontId="45" fillId="4" borderId="1" xfId="29" applyFont="1" applyFill="1" applyBorder="1" applyAlignment="1" applyProtection="1">
      <alignment horizontal="center" vertical="center" wrapText="1"/>
    </xf>
    <xf numFmtId="4" fontId="45" fillId="4" borderId="1" xfId="49" applyNumberFormat="1" applyFont="1" applyFill="1" applyBorder="1" applyAlignment="1">
      <alignment horizontal="center" vertical="center" wrapText="1"/>
    </xf>
    <xf numFmtId="49" fontId="45" fillId="4" borderId="1" xfId="49" applyNumberFormat="1" applyFont="1" applyFill="1" applyBorder="1" applyAlignment="1" applyProtection="1">
      <alignment horizontal="center" vertical="center" wrapText="1"/>
      <protection locked="0"/>
    </xf>
    <xf numFmtId="4" fontId="45" fillId="4" borderId="1" xfId="49" applyNumberFormat="1" applyFont="1" applyFill="1" applyBorder="1" applyAlignment="1">
      <alignment horizontal="center" vertical="center"/>
    </xf>
    <xf numFmtId="166" fontId="43" fillId="4" borderId="1" xfId="9" applyNumberFormat="1" applyFont="1" applyFill="1" applyBorder="1" applyAlignment="1" applyProtection="1">
      <alignment horizontal="center" vertical="center" wrapText="1"/>
      <protection locked="0"/>
    </xf>
    <xf numFmtId="166" fontId="45" fillId="4" borderId="1" xfId="9" applyNumberFormat="1" applyFont="1" applyFill="1" applyBorder="1" applyAlignment="1" applyProtection="1">
      <alignment horizontal="center" vertical="center" wrapText="1"/>
      <protection locked="0"/>
    </xf>
    <xf numFmtId="0" fontId="45" fillId="4" borderId="1" xfId="49" applyFont="1" applyFill="1" applyBorder="1" applyAlignment="1">
      <alignment horizontal="left" wrapText="1"/>
    </xf>
    <xf numFmtId="0" fontId="43" fillId="4" borderId="1" xfId="0" applyFont="1" applyFill="1" applyBorder="1" applyAlignment="1">
      <alignment vertical="center" wrapText="1"/>
    </xf>
    <xf numFmtId="166" fontId="43" fillId="4" borderId="1" xfId="0" applyNumberFormat="1" applyFont="1" applyFill="1" applyBorder="1" applyAlignment="1">
      <alignment horizontal="center" vertical="center"/>
    </xf>
    <xf numFmtId="166" fontId="43" fillId="4" borderId="1" xfId="49" applyNumberFormat="1" applyFont="1" applyFill="1" applyBorder="1" applyAlignment="1">
      <alignment horizontal="center" vertical="center"/>
    </xf>
    <xf numFmtId="166" fontId="43" fillId="4" borderId="1" xfId="0" applyNumberFormat="1" applyFont="1" applyFill="1" applyBorder="1" applyAlignment="1">
      <alignment horizontal="left" vertical="center" wrapText="1"/>
    </xf>
    <xf numFmtId="0" fontId="43" fillId="4" borderId="1" xfId="0" applyFont="1" applyFill="1" applyBorder="1" applyAlignment="1">
      <alignment horizontal="center" vertical="center"/>
    </xf>
    <xf numFmtId="49" fontId="43" fillId="4" borderId="1" xfId="49" applyNumberFormat="1" applyFont="1" applyFill="1" applyBorder="1" applyAlignment="1" applyProtection="1">
      <alignment horizontal="left" vertical="top" wrapText="1"/>
      <protection locked="0"/>
    </xf>
    <xf numFmtId="166" fontId="43" fillId="4" borderId="16" xfId="0" applyNumberFormat="1" applyFont="1" applyFill="1" applyBorder="1" applyAlignment="1">
      <alignment horizontal="center" vertical="center"/>
    </xf>
    <xf numFmtId="166" fontId="43" fillId="4" borderId="1" xfId="9" applyNumberFormat="1" applyFont="1" applyFill="1" applyBorder="1" applyAlignment="1">
      <alignment horizontal="center" vertical="center"/>
    </xf>
    <xf numFmtId="0" fontId="43" fillId="4" borderId="1" xfId="0" applyFont="1" applyFill="1" applyBorder="1" applyAlignment="1">
      <alignment wrapText="1"/>
    </xf>
    <xf numFmtId="49" fontId="43" fillId="4" borderId="1" xfId="49" applyNumberFormat="1" applyFont="1" applyFill="1" applyBorder="1" applyAlignment="1" applyProtection="1">
      <alignment horizontal="left" vertical="center" wrapText="1"/>
      <protection locked="0"/>
    </xf>
    <xf numFmtId="166" fontId="43" fillId="4" borderId="1" xfId="49" applyNumberFormat="1" applyFont="1" applyFill="1" applyBorder="1" applyAlignment="1" applyProtection="1">
      <alignment horizontal="center" vertical="center" wrapText="1"/>
      <protection locked="0"/>
    </xf>
    <xf numFmtId="0" fontId="43" fillId="4" borderId="1" xfId="20" applyFont="1" applyFill="1" applyBorder="1" applyAlignment="1" applyProtection="1">
      <alignment horizontal="left" vertical="center" wrapText="1"/>
    </xf>
    <xf numFmtId="0" fontId="43" fillId="4" borderId="1" xfId="29" applyFont="1" applyFill="1" applyBorder="1" applyAlignment="1" applyProtection="1">
      <alignment horizontal="center" vertical="center" wrapText="1"/>
    </xf>
    <xf numFmtId="0" fontId="43" fillId="4" borderId="1" xfId="49" applyFont="1" applyFill="1" applyBorder="1" applyAlignment="1">
      <alignment horizontal="left" vertical="center"/>
    </xf>
    <xf numFmtId="0" fontId="43" fillId="4" borderId="1" xfId="49" applyFont="1" applyFill="1" applyBorder="1" applyAlignment="1">
      <alignment horizontal="center" vertical="center"/>
    </xf>
    <xf numFmtId="2" fontId="43" fillId="4" borderId="1" xfId="49" applyNumberFormat="1" applyFont="1" applyFill="1" applyBorder="1" applyAlignment="1">
      <alignment horizontal="center" wrapText="1"/>
    </xf>
    <xf numFmtId="0" fontId="43" fillId="4" borderId="1" xfId="49" applyFont="1" applyFill="1" applyBorder="1" applyAlignment="1">
      <alignment horizontal="left" vertical="center" wrapText="1"/>
    </xf>
    <xf numFmtId="166" fontId="43" fillId="4" borderId="1" xfId="0" applyNumberFormat="1" applyFont="1" applyFill="1" applyBorder="1" applyAlignment="1">
      <alignment horizontal="left" vertical="center"/>
    </xf>
    <xf numFmtId="0" fontId="43" fillId="4" borderId="1" xfId="9" applyFont="1" applyFill="1" applyBorder="1" applyAlignment="1">
      <alignment horizontal="left" wrapText="1"/>
    </xf>
    <xf numFmtId="0" fontId="43" fillId="4" borderId="1" xfId="9" applyFont="1" applyFill="1" applyBorder="1" applyAlignment="1">
      <alignment horizontal="center" vertical="center" wrapText="1"/>
    </xf>
    <xf numFmtId="4" fontId="43" fillId="4" borderId="1" xfId="60" applyNumberFormat="1" applyFont="1" applyFill="1" applyBorder="1" applyAlignment="1">
      <alignment horizontal="center" vertical="center"/>
    </xf>
    <xf numFmtId="0" fontId="43" fillId="4" borderId="1" xfId="0" applyFont="1" applyFill="1" applyBorder="1"/>
    <xf numFmtId="166" fontId="43" fillId="4" borderId="16" xfId="49" applyNumberFormat="1" applyFont="1" applyFill="1" applyBorder="1" applyAlignment="1">
      <alignment horizontal="center" vertical="center"/>
    </xf>
    <xf numFmtId="0" fontId="43" fillId="4" borderId="1" xfId="0" applyFont="1" applyFill="1" applyBorder="1" applyAlignment="1">
      <alignment horizontal="left" vertical="center" wrapText="1"/>
    </xf>
    <xf numFmtId="2" fontId="43" fillId="4" borderId="1" xfId="49" applyNumberFormat="1" applyFont="1" applyFill="1" applyBorder="1" applyAlignment="1" applyProtection="1">
      <alignment horizontal="center" vertical="center" wrapText="1"/>
      <protection locked="0"/>
    </xf>
    <xf numFmtId="0" fontId="43" fillId="4" borderId="1" xfId="20" applyFont="1" applyFill="1" applyBorder="1" applyAlignment="1" applyProtection="1">
      <alignment horizontal="center" vertical="center" wrapText="1"/>
    </xf>
    <xf numFmtId="166" fontId="47" fillId="4" borderId="1" xfId="9" applyNumberFormat="1" applyFont="1" applyFill="1" applyBorder="1" applyAlignment="1">
      <alignment horizontal="center" vertical="center"/>
    </xf>
    <xf numFmtId="0" fontId="45" fillId="4" borderId="1" xfId="20" applyFont="1" applyFill="1" applyBorder="1" applyAlignment="1" applyProtection="1">
      <alignment horizontal="left" vertical="center" wrapText="1"/>
    </xf>
    <xf numFmtId="0" fontId="47" fillId="4" borderId="1" xfId="9" applyNumberFormat="1" applyFont="1" applyFill="1" applyBorder="1" applyAlignment="1">
      <alignment horizontal="center" vertical="center"/>
    </xf>
    <xf numFmtId="2" fontId="43" fillId="4" borderId="1" xfId="0" applyNumberFormat="1" applyFont="1" applyFill="1" applyBorder="1" applyAlignment="1">
      <alignment horizontal="center"/>
    </xf>
    <xf numFmtId="0" fontId="43" fillId="4" borderId="1" xfId="0" applyFont="1" applyFill="1" applyBorder="1" applyAlignment="1">
      <alignment vertical="center"/>
    </xf>
    <xf numFmtId="166" fontId="47" fillId="4" borderId="1" xfId="49" applyNumberFormat="1" applyFont="1" applyFill="1" applyBorder="1" applyAlignment="1">
      <alignment horizontal="center" vertical="center" wrapText="1"/>
    </xf>
    <xf numFmtId="0" fontId="47" fillId="4" borderId="16" xfId="0" applyFont="1" applyFill="1" applyBorder="1" applyAlignment="1">
      <alignment horizontal="center" vertical="center"/>
    </xf>
    <xf numFmtId="2" fontId="47" fillId="4" borderId="16" xfId="0" applyNumberFormat="1" applyFont="1" applyFill="1" applyBorder="1" applyAlignment="1">
      <alignment horizontal="center" vertical="center"/>
    </xf>
    <xf numFmtId="0" fontId="43" fillId="4" borderId="16" xfId="49" applyFont="1" applyFill="1" applyBorder="1" applyAlignment="1">
      <alignment horizontal="left" wrapText="1"/>
    </xf>
    <xf numFmtId="0" fontId="43" fillId="4" borderId="16" xfId="49" applyFont="1" applyFill="1" applyBorder="1" applyAlignment="1">
      <alignment horizontal="center" vertical="center" wrapText="1"/>
    </xf>
    <xf numFmtId="0" fontId="43" fillId="4" borderId="1" xfId="0" applyFont="1" applyFill="1" applyBorder="1" applyAlignment="1">
      <alignment horizontal="center" vertical="center" wrapText="1"/>
    </xf>
    <xf numFmtId="166" fontId="49" fillId="4" borderId="1" xfId="49" applyNumberFormat="1" applyFont="1" applyFill="1" applyBorder="1" applyAlignment="1">
      <alignment horizontal="center" vertical="center" wrapText="1"/>
    </xf>
    <xf numFmtId="0" fontId="47" fillId="4" borderId="1" xfId="0" applyFont="1" applyFill="1" applyBorder="1" applyAlignment="1">
      <alignment horizontal="left" vertical="center" wrapText="1"/>
    </xf>
    <xf numFmtId="0" fontId="47" fillId="4" borderId="1" xfId="0" applyFont="1" applyFill="1" applyBorder="1" applyAlignment="1">
      <alignment horizontal="center" vertical="center"/>
    </xf>
    <xf numFmtId="0" fontId="47" fillId="4" borderId="1" xfId="0" applyFont="1" applyFill="1" applyBorder="1" applyAlignment="1">
      <alignment wrapText="1"/>
    </xf>
    <xf numFmtId="0" fontId="47" fillId="4" borderId="1" xfId="49" applyFont="1" applyFill="1" applyBorder="1" applyAlignment="1">
      <alignment horizontal="center" vertical="center" wrapText="1"/>
    </xf>
    <xf numFmtId="0" fontId="45" fillId="9" borderId="1" xfId="49" applyFont="1" applyFill="1" applyBorder="1" applyAlignment="1">
      <alignment horizontal="center" wrapText="1"/>
    </xf>
    <xf numFmtId="166" fontId="45" fillId="9" borderId="1" xfId="49" applyNumberFormat="1" applyFont="1" applyFill="1" applyBorder="1" applyAlignment="1">
      <alignment horizontal="center" vertical="center" wrapText="1"/>
    </xf>
    <xf numFmtId="166" fontId="45" fillId="4" borderId="1" xfId="49" applyNumberFormat="1" applyFont="1" applyFill="1" applyBorder="1" applyAlignment="1">
      <alignment horizontal="center" wrapText="1"/>
    </xf>
    <xf numFmtId="166" fontId="45" fillId="4" borderId="1" xfId="49" applyNumberFormat="1" applyFont="1" applyFill="1" applyBorder="1" applyAlignment="1">
      <alignment horizontal="left" wrapText="1"/>
    </xf>
    <xf numFmtId="0" fontId="43" fillId="4" borderId="1" xfId="58" applyFont="1" applyFill="1" applyBorder="1" applyAlignment="1" applyProtection="1">
      <alignment horizontal="left" vertical="center" wrapText="1"/>
    </xf>
    <xf numFmtId="0" fontId="43" fillId="4" borderId="1" xfId="59" applyFont="1" applyFill="1" applyBorder="1" applyAlignment="1" applyProtection="1">
      <alignment horizontal="center" vertical="center" wrapText="1"/>
    </xf>
    <xf numFmtId="166" fontId="43" fillId="4" borderId="1" xfId="3" applyNumberFormat="1" applyFont="1" applyFill="1" applyBorder="1" applyAlignment="1">
      <alignment horizontal="center" vertical="center" wrapText="1"/>
    </xf>
    <xf numFmtId="0" fontId="43" fillId="4" borderId="1" xfId="0" applyFont="1" applyFill="1" applyBorder="1" applyAlignment="1">
      <alignment horizontal="left" wrapText="1"/>
    </xf>
    <xf numFmtId="1" fontId="43" fillId="0" borderId="1" xfId="49" applyNumberFormat="1" applyFont="1" applyFill="1" applyBorder="1" applyAlignment="1">
      <alignment horizontal="center" vertical="center"/>
    </xf>
    <xf numFmtId="166" fontId="43" fillId="9" borderId="1" xfId="49" applyNumberFormat="1" applyFont="1" applyFill="1" applyBorder="1" applyAlignment="1">
      <alignment horizontal="center" vertical="center"/>
    </xf>
    <xf numFmtId="0" fontId="47" fillId="4" borderId="1" xfId="9" applyFont="1" applyFill="1" applyBorder="1" applyAlignment="1">
      <alignment horizontal="left" wrapText="1"/>
    </xf>
    <xf numFmtId="2" fontId="47" fillId="4" borderId="1" xfId="0" applyNumberFormat="1" applyFont="1" applyFill="1" applyBorder="1" applyAlignment="1">
      <alignment horizontal="center" vertical="top"/>
    </xf>
    <xf numFmtId="0" fontId="47" fillId="4" borderId="1" xfId="9" applyFont="1" applyFill="1" applyBorder="1" applyAlignment="1">
      <alignment horizontal="left" vertical="center" wrapText="1"/>
    </xf>
    <xf numFmtId="49" fontId="47" fillId="4" borderId="1" xfId="49" applyNumberFormat="1" applyFont="1" applyFill="1" applyBorder="1" applyAlignment="1" applyProtection="1">
      <alignment horizontal="left" vertical="top" wrapText="1"/>
      <protection locked="0"/>
    </xf>
    <xf numFmtId="166" fontId="47" fillId="4" borderId="1" xfId="49" applyNumberFormat="1" applyFont="1" applyFill="1" applyBorder="1" applyAlignment="1" applyProtection="1">
      <alignment horizontal="center" vertical="center" wrapText="1"/>
      <protection locked="0"/>
    </xf>
    <xf numFmtId="49" fontId="47" fillId="4" borderId="1" xfId="49" applyNumberFormat="1" applyFont="1" applyFill="1" applyBorder="1" applyAlignment="1" applyProtection="1">
      <alignment horizontal="center" vertical="center" wrapText="1"/>
      <protection locked="0"/>
    </xf>
    <xf numFmtId="0" fontId="43" fillId="4" borderId="1" xfId="49" applyFont="1" applyFill="1" applyBorder="1" applyAlignment="1">
      <alignment horizontal="center" wrapText="1"/>
    </xf>
    <xf numFmtId="166" fontId="43" fillId="4" borderId="1" xfId="0" applyNumberFormat="1" applyFont="1" applyFill="1" applyBorder="1" applyAlignment="1">
      <alignment horizontal="center" vertical="center" wrapText="1"/>
    </xf>
    <xf numFmtId="4" fontId="43" fillId="4" borderId="1" xfId="49" applyNumberFormat="1" applyFont="1" applyFill="1" applyBorder="1" applyAlignment="1">
      <alignment horizontal="center"/>
    </xf>
    <xf numFmtId="0" fontId="47" fillId="0" borderId="0" xfId="0" applyFont="1" applyFill="1"/>
    <xf numFmtId="0" fontId="47" fillId="4" borderId="0" xfId="0" applyFont="1" applyFill="1"/>
    <xf numFmtId="0" fontId="43" fillId="4" borderId="1" xfId="49" applyFont="1" applyFill="1" applyBorder="1" applyAlignment="1">
      <alignment horizontal="left" wrapText="1"/>
    </xf>
    <xf numFmtId="4" fontId="43" fillId="4" borderId="1" xfId="49" applyNumberFormat="1" applyFont="1" applyFill="1" applyBorder="1" applyAlignment="1">
      <alignment horizontal="left"/>
    </xf>
    <xf numFmtId="0" fontId="43" fillId="4" borderId="1" xfId="49" applyFont="1" applyFill="1" applyBorder="1" applyAlignment="1">
      <alignment horizontal="center" vertical="center" wrapText="1"/>
    </xf>
    <xf numFmtId="4" fontId="43" fillId="4" borderId="1" xfId="49" applyNumberFormat="1" applyFont="1" applyFill="1" applyBorder="1" applyAlignment="1">
      <alignment horizontal="center" vertical="center" wrapText="1"/>
    </xf>
    <xf numFmtId="49" fontId="43"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left"/>
    </xf>
    <xf numFmtId="0" fontId="45" fillId="9" borderId="1" xfId="29" applyFont="1" applyFill="1" applyBorder="1" applyAlignment="1" applyProtection="1">
      <alignment horizontal="center" vertical="center" wrapText="1"/>
    </xf>
    <xf numFmtId="49" fontId="45" fillId="9" borderId="1" xfId="49" applyNumberFormat="1" applyFont="1" applyFill="1" applyBorder="1" applyAlignment="1" applyProtection="1">
      <alignment horizontal="center" vertical="center" wrapText="1"/>
      <protection locked="0"/>
    </xf>
    <xf numFmtId="166" fontId="43" fillId="4" borderId="1" xfId="49" applyNumberFormat="1" applyFont="1" applyFill="1" applyBorder="1" applyAlignment="1">
      <alignment horizontal="center" vertical="center" wrapText="1"/>
    </xf>
    <xf numFmtId="166" fontId="47" fillId="4" borderId="1" xfId="49" applyNumberFormat="1" applyFont="1" applyFill="1" applyBorder="1" applyAlignment="1">
      <alignment horizontal="center" vertical="center"/>
    </xf>
    <xf numFmtId="0" fontId="43" fillId="0" borderId="0" xfId="0" applyFont="1" applyFill="1"/>
    <xf numFmtId="4" fontId="47" fillId="2" borderId="1" xfId="49" applyNumberFormat="1" applyFont="1" applyFill="1" applyBorder="1" applyAlignment="1">
      <alignment horizontal="left"/>
    </xf>
    <xf numFmtId="49" fontId="47" fillId="4" borderId="1" xfId="49" applyNumberFormat="1" applyFont="1" applyFill="1" applyBorder="1" applyAlignment="1" applyProtection="1">
      <alignment horizontal="left" wrapText="1"/>
      <protection locked="0"/>
    </xf>
    <xf numFmtId="4" fontId="47" fillId="4" borderId="1" xfId="49" applyNumberFormat="1" applyFont="1" applyFill="1" applyBorder="1" applyAlignment="1">
      <alignment horizontal="left" vertical="top"/>
    </xf>
    <xf numFmtId="0" fontId="47" fillId="4" borderId="0" xfId="49" applyFont="1" applyFill="1" applyAlignment="1">
      <alignment horizontal="left" vertical="top"/>
    </xf>
    <xf numFmtId="0" fontId="47" fillId="0" borderId="0" xfId="49" applyFont="1" applyAlignment="1">
      <alignment horizontal="left" vertical="top"/>
    </xf>
    <xf numFmtId="166" fontId="45" fillId="4" borderId="0" xfId="0" applyNumberFormat="1" applyFont="1" applyFill="1" applyAlignment="1">
      <alignment horizontal="center" vertical="center" wrapText="1"/>
    </xf>
    <xf numFmtId="0" fontId="43" fillId="4" borderId="1" xfId="0" applyFont="1" applyFill="1" applyBorder="1" applyAlignment="1">
      <alignment horizontal="left" vertical="top"/>
    </xf>
    <xf numFmtId="0" fontId="43" fillId="4" borderId="1" xfId="0" applyFont="1" applyFill="1" applyBorder="1" applyAlignment="1">
      <alignment horizontal="center" vertical="top"/>
    </xf>
    <xf numFmtId="2" fontId="43" fillId="4" borderId="1" xfId="0" applyNumberFormat="1" applyFont="1" applyFill="1" applyBorder="1" applyAlignment="1">
      <alignment horizontal="center" vertical="top"/>
    </xf>
    <xf numFmtId="0" fontId="43" fillId="0" borderId="0" xfId="49" applyFont="1" applyAlignment="1">
      <alignment horizontal="center" vertical="top"/>
    </xf>
    <xf numFmtId="0" fontId="43" fillId="0" borderId="0" xfId="49" applyFont="1" applyAlignment="1">
      <alignment horizontal="left" vertical="top"/>
    </xf>
    <xf numFmtId="0" fontId="43" fillId="0" borderId="0" xfId="49" applyFont="1" applyAlignment="1">
      <alignment vertical="top"/>
    </xf>
    <xf numFmtId="166" fontId="43" fillId="0" borderId="0" xfId="49" applyNumberFormat="1" applyFont="1" applyAlignment="1">
      <alignment horizontal="center" vertical="center"/>
    </xf>
    <xf numFmtId="0" fontId="47" fillId="4" borderId="1" xfId="0" applyFont="1" applyFill="1" applyBorder="1" applyAlignment="1">
      <alignment horizontal="center" vertical="top"/>
    </xf>
    <xf numFmtId="0" fontId="43" fillId="4" borderId="0" xfId="49" applyFont="1" applyFill="1" applyBorder="1" applyAlignment="1">
      <alignment horizontal="left" wrapText="1"/>
    </xf>
    <xf numFmtId="166" fontId="47" fillId="4" borderId="1" xfId="0" applyNumberFormat="1" applyFont="1" applyFill="1" applyBorder="1" applyAlignment="1">
      <alignment horizontal="center" vertical="center"/>
    </xf>
    <xf numFmtId="2" fontId="47" fillId="4" borderId="1" xfId="49" applyNumberFormat="1" applyFont="1" applyFill="1" applyBorder="1" applyAlignment="1" applyProtection="1">
      <alignment horizontal="center" vertical="center" wrapText="1"/>
      <protection locked="0"/>
    </xf>
    <xf numFmtId="166" fontId="50" fillId="4" borderId="1" xfId="0" applyNumberFormat="1" applyFont="1" applyFill="1" applyBorder="1" applyAlignment="1">
      <alignment horizontal="center" vertical="center"/>
    </xf>
    <xf numFmtId="0" fontId="47" fillId="4" borderId="1" xfId="0" applyFont="1" applyFill="1" applyBorder="1" applyAlignment="1">
      <alignment horizontal="center" vertical="top" wrapText="1"/>
    </xf>
    <xf numFmtId="0" fontId="47" fillId="0" borderId="0" xfId="0" applyFont="1" applyFill="1" applyAlignment="1">
      <alignment horizontal="left" vertical="center"/>
    </xf>
    <xf numFmtId="0" fontId="51" fillId="0" borderId="0" xfId="6" applyFont="1"/>
    <xf numFmtId="166" fontId="47" fillId="4" borderId="1" xfId="9" applyNumberFormat="1" applyFont="1" applyFill="1" applyBorder="1" applyAlignment="1" applyProtection="1">
      <alignment horizontal="center" vertical="center" wrapText="1"/>
      <protection locked="0"/>
    </xf>
    <xf numFmtId="0" fontId="47" fillId="4" borderId="1" xfId="49" applyFont="1" applyFill="1" applyBorder="1" applyAlignment="1">
      <alignment horizontal="left" vertical="center" wrapText="1"/>
    </xf>
    <xf numFmtId="166" fontId="47" fillId="0" borderId="1" xfId="49" applyNumberFormat="1" applyFont="1" applyFill="1" applyBorder="1" applyAlignment="1">
      <alignment horizontal="center" vertical="center"/>
    </xf>
    <xf numFmtId="0" fontId="50" fillId="4" borderId="1" xfId="0" applyFont="1" applyFill="1" applyBorder="1" applyAlignment="1">
      <alignment horizontal="left" wrapText="1"/>
    </xf>
    <xf numFmtId="0" fontId="50" fillId="4" borderId="1" xfId="0" applyFont="1" applyFill="1" applyBorder="1" applyAlignment="1">
      <alignment horizontal="center" vertical="center" wrapText="1"/>
    </xf>
    <xf numFmtId="167" fontId="50" fillId="4" borderId="1" xfId="0" applyNumberFormat="1" applyFont="1" applyFill="1" applyBorder="1" applyAlignment="1">
      <alignment horizontal="center" vertical="center" wrapText="1"/>
    </xf>
    <xf numFmtId="167" fontId="50" fillId="10" borderId="1" xfId="0" applyNumberFormat="1" applyFont="1" applyFill="1" applyBorder="1" applyAlignment="1">
      <alignment horizontal="center" vertical="center" wrapText="1"/>
    </xf>
    <xf numFmtId="0" fontId="47" fillId="4" borderId="1" xfId="0" applyFont="1" applyFill="1" applyBorder="1" applyAlignment="1">
      <alignment horizontal="left"/>
    </xf>
    <xf numFmtId="2" fontId="47" fillId="4" borderId="1" xfId="0" applyNumberFormat="1" applyFont="1" applyFill="1" applyBorder="1" applyAlignment="1">
      <alignment horizontal="left"/>
    </xf>
    <xf numFmtId="0" fontId="43" fillId="0" borderId="0" xfId="0" applyFont="1" applyFill="1" applyAlignment="1">
      <alignment horizontal="left" vertical="center"/>
    </xf>
    <xf numFmtId="0" fontId="52" fillId="2" borderId="0" xfId="49" applyFont="1" applyFill="1" applyBorder="1" applyAlignment="1">
      <alignment horizontal="left"/>
    </xf>
    <xf numFmtId="0" fontId="52" fillId="0" borderId="0" xfId="49" applyFont="1" applyFill="1" applyBorder="1" applyAlignment="1">
      <alignment horizontal="left" vertical="top" wrapText="1"/>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45" fillId="4" borderId="0" xfId="0" applyFont="1" applyFill="1" applyAlignment="1">
      <alignment horizontal="left" vertical="top" wrapText="1"/>
    </xf>
    <xf numFmtId="0" fontId="45" fillId="0" borderId="0" xfId="60" applyFont="1" applyAlignment="1">
      <alignment horizontal="left"/>
    </xf>
    <xf numFmtId="0" fontId="45" fillId="4" borderId="0" xfId="0" applyFont="1" applyFill="1" applyBorder="1" applyAlignment="1">
      <alignment horizontal="center" vertical="center" wrapText="1"/>
    </xf>
    <xf numFmtId="49" fontId="47" fillId="4" borderId="1" xfId="49" applyNumberFormat="1" applyFont="1" applyFill="1" applyBorder="1" applyAlignment="1" applyProtection="1">
      <alignment horizontal="left" vertical="center" wrapText="1"/>
      <protection locked="0"/>
    </xf>
    <xf numFmtId="4" fontId="47" fillId="4" borderId="1" xfId="49" applyNumberFormat="1" applyFont="1" applyFill="1" applyBorder="1" applyAlignment="1">
      <alignment horizontal="left" vertical="center"/>
    </xf>
    <xf numFmtId="2" fontId="47" fillId="4" borderId="1" xfId="0" applyNumberFormat="1" applyFont="1" applyFill="1" applyBorder="1" applyAlignment="1">
      <alignment horizontal="center" vertical="center"/>
    </xf>
    <xf numFmtId="4" fontId="47" fillId="2" borderId="1" xfId="49" applyNumberFormat="1" applyFont="1" applyFill="1" applyBorder="1" applyAlignment="1">
      <alignment horizontal="center" vertical="center"/>
    </xf>
  </cellXfs>
  <cellStyles count="75">
    <cellStyle name="60% — акцент2 2" xfId="23"/>
    <cellStyle name="Excel Built-in Normal" xfId="26"/>
    <cellStyle name="Heading 2 2" xfId="27"/>
    <cellStyle name="Normal 2" xfId="29"/>
    <cellStyle name="Normal 2 2" xfId="20"/>
    <cellStyle name="Normal 2 2 2" xfId="58"/>
    <cellStyle name="Normal 2 2 2 2" xfId="73"/>
    <cellStyle name="Normal 2 3" xfId="21"/>
    <cellStyle name="Normal 2 3 2" xfId="64"/>
    <cellStyle name="Normal 2 4" xfId="59"/>
    <cellStyle name="Normal 2 4 2" xfId="74"/>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для себестоимости 2" xfId="67"/>
    <cellStyle name="Обычный" xfId="0" builtinId="0"/>
    <cellStyle name="Обычный 2" xfId="25"/>
    <cellStyle name="Обычный 2 2" xfId="49"/>
    <cellStyle name="Обычный 2 2 2" xfId="60"/>
    <cellStyle name="Обычный 3" xfId="7"/>
    <cellStyle name="Обычный 3 2" xfId="50"/>
    <cellStyle name="Обычный 3 2 2" xfId="68"/>
    <cellStyle name="Обычный 3 3" xfId="61"/>
    <cellStyle name="Обычный 4" xfId="1"/>
    <cellStyle name="Обычный 4 2" xfId="11"/>
    <cellStyle name="Обычный 4 2 2" xfId="51"/>
    <cellStyle name="Обычный 4 2 2 2" xfId="69"/>
    <cellStyle name="Обычный 5" xfId="4"/>
    <cellStyle name="Обычный 6" xfId="10"/>
    <cellStyle name="Обычный 6 2" xfId="52"/>
    <cellStyle name="Обычный 6 2 2" xfId="53"/>
    <cellStyle name="Обычный 6 2 2 2" xfId="71"/>
    <cellStyle name="Обычный 6 2 3" xfId="70"/>
    <cellStyle name="Обычный 6 3" xfId="54"/>
    <cellStyle name="Обычный 6 3 2" xfId="72"/>
    <cellStyle name="Обычный 6 4" xfId="62"/>
    <cellStyle name="Обычный 7" xfId="13"/>
    <cellStyle name="Обычный 7 2" xfId="30"/>
    <cellStyle name="Обычный 7 2 2" xfId="65"/>
    <cellStyle name="Обычный 7 3" xfId="63"/>
    <cellStyle name="Обычный 8" xfId="16"/>
    <cellStyle name="Обычный 8 2" xfId="55"/>
    <cellStyle name="Обычный 9" xfId="33"/>
    <cellStyle name="Обычный 9 2" xfId="66"/>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87" t="s">
        <v>0</v>
      </c>
      <c r="B1" s="188"/>
      <c r="C1" s="188"/>
      <c r="D1" s="188"/>
      <c r="E1" s="188"/>
      <c r="F1" s="188"/>
      <c r="G1" s="188"/>
      <c r="H1" s="188"/>
      <c r="I1" s="188"/>
      <c r="J1" s="188"/>
      <c r="K1" s="188"/>
      <c r="L1" s="188"/>
      <c r="M1" s="188"/>
      <c r="N1" s="188"/>
      <c r="O1" s="188"/>
      <c r="P1" s="188"/>
      <c r="Q1" s="188"/>
    </row>
    <row r="2" spans="1:18" ht="30" customHeight="1">
      <c r="A2" s="189" t="s">
        <v>1</v>
      </c>
      <c r="B2" s="190"/>
      <c r="C2" s="190"/>
      <c r="D2" s="190"/>
      <c r="E2" s="190"/>
      <c r="F2" s="190"/>
      <c r="G2" s="190"/>
      <c r="H2" s="190"/>
      <c r="I2" s="190"/>
      <c r="J2" s="190"/>
      <c r="K2" s="190"/>
      <c r="L2" s="190"/>
      <c r="M2" s="190"/>
      <c r="N2" s="190"/>
      <c r="O2" s="190"/>
      <c r="P2" s="190"/>
      <c r="Q2" s="190"/>
    </row>
    <row r="3" spans="1:18" ht="20.25" customHeight="1">
      <c r="B3" s="11"/>
      <c r="C3" s="11"/>
      <c r="D3" s="11"/>
      <c r="E3" s="191" t="s">
        <v>2</v>
      </c>
      <c r="F3" s="192"/>
      <c r="G3" s="193"/>
      <c r="H3" s="193"/>
      <c r="I3" s="193"/>
      <c r="J3" s="193"/>
      <c r="K3" s="193"/>
      <c r="L3" s="193"/>
      <c r="M3" s="193"/>
      <c r="N3" s="193"/>
      <c r="O3" s="11"/>
      <c r="P3" s="11"/>
      <c r="Q3" s="11"/>
    </row>
    <row r="4" spans="1:18">
      <c r="B4" s="11"/>
      <c r="C4" s="11"/>
      <c r="D4" s="11"/>
      <c r="E4" s="12"/>
      <c r="F4" s="13"/>
      <c r="G4" s="14"/>
      <c r="H4" s="14"/>
      <c r="I4" s="14"/>
      <c r="J4" s="14"/>
      <c r="K4" s="14"/>
      <c r="L4" s="14"/>
      <c r="M4" s="14"/>
      <c r="N4" s="14"/>
      <c r="O4" s="11"/>
      <c r="P4" s="11"/>
      <c r="Q4" s="11"/>
    </row>
    <row r="5" spans="1:18" ht="59.25" customHeight="1">
      <c r="A5" s="15"/>
      <c r="B5" s="194" t="s">
        <v>3</v>
      </c>
      <c r="C5" s="195"/>
      <c r="D5" s="195"/>
      <c r="E5" s="195"/>
      <c r="F5" s="195"/>
      <c r="G5" s="195"/>
      <c r="H5" s="195"/>
      <c r="I5" s="195"/>
      <c r="J5" s="195"/>
      <c r="K5" s="195"/>
      <c r="L5" s="195"/>
      <c r="M5" s="195"/>
      <c r="N5" s="195"/>
      <c r="O5" s="195"/>
      <c r="P5" s="195"/>
      <c r="Q5" s="196"/>
    </row>
    <row r="6" spans="1:18" ht="64.5" customHeight="1">
      <c r="A6" s="16">
        <v>1</v>
      </c>
      <c r="B6" s="197" t="s">
        <v>4</v>
      </c>
      <c r="C6" s="198"/>
      <c r="D6" s="198"/>
      <c r="E6" s="198"/>
      <c r="F6" s="198"/>
      <c r="G6" s="198"/>
      <c r="H6" s="198"/>
      <c r="I6" s="198"/>
      <c r="J6" s="198"/>
      <c r="K6" s="198"/>
      <c r="L6" s="198"/>
      <c r="M6" s="198"/>
      <c r="N6" s="198"/>
      <c r="O6" s="198"/>
      <c r="P6" s="198"/>
      <c r="Q6" s="199"/>
    </row>
    <row r="7" spans="1:18" ht="18" customHeight="1">
      <c r="A7" s="16">
        <v>2</v>
      </c>
      <c r="B7" s="197" t="s">
        <v>5</v>
      </c>
      <c r="C7" s="198"/>
      <c r="D7" s="198"/>
      <c r="E7" s="198"/>
      <c r="F7" s="198"/>
      <c r="G7" s="198"/>
      <c r="H7" s="198"/>
      <c r="I7" s="198"/>
      <c r="J7" s="198"/>
      <c r="K7" s="198"/>
      <c r="L7" s="198"/>
      <c r="M7" s="198"/>
      <c r="N7" s="198"/>
      <c r="O7" s="198"/>
      <c r="P7" s="198"/>
      <c r="Q7" s="199"/>
    </row>
    <row r="8" spans="1:18" ht="45" customHeight="1">
      <c r="A8" s="16">
        <v>3</v>
      </c>
      <c r="B8" s="200" t="s">
        <v>6</v>
      </c>
      <c r="C8" s="201"/>
      <c r="D8" s="201"/>
      <c r="E8" s="201"/>
      <c r="F8" s="201"/>
      <c r="G8" s="201"/>
      <c r="H8" s="201"/>
      <c r="I8" s="201"/>
      <c r="J8" s="201"/>
      <c r="K8" s="201"/>
      <c r="L8" s="201"/>
      <c r="M8" s="201"/>
      <c r="N8" s="201"/>
      <c r="O8" s="201"/>
      <c r="P8" s="201"/>
      <c r="Q8" s="202"/>
    </row>
    <row r="9" spans="1:18" ht="24" customHeight="1">
      <c r="A9" s="16">
        <v>4</v>
      </c>
      <c r="B9" s="197" t="s">
        <v>7</v>
      </c>
      <c r="C9" s="198"/>
      <c r="D9" s="198"/>
      <c r="E9" s="198"/>
      <c r="F9" s="198"/>
      <c r="G9" s="198"/>
      <c r="H9" s="198"/>
      <c r="I9" s="198"/>
      <c r="J9" s="198"/>
      <c r="K9" s="198"/>
      <c r="L9" s="198"/>
      <c r="M9" s="198"/>
      <c r="N9" s="198"/>
      <c r="O9" s="198"/>
      <c r="P9" s="198"/>
      <c r="Q9" s="199"/>
    </row>
    <row r="10" spans="1:18" ht="19.5" customHeight="1">
      <c r="A10" s="16">
        <v>5</v>
      </c>
      <c r="B10" s="197" t="s">
        <v>8</v>
      </c>
      <c r="C10" s="198"/>
      <c r="D10" s="198"/>
      <c r="E10" s="198"/>
      <c r="F10" s="198"/>
      <c r="G10" s="198"/>
      <c r="H10" s="198"/>
      <c r="I10" s="198"/>
      <c r="J10" s="198"/>
      <c r="K10" s="198"/>
      <c r="L10" s="198"/>
      <c r="M10" s="198"/>
      <c r="N10" s="198"/>
      <c r="O10" s="198"/>
      <c r="P10" s="198"/>
      <c r="Q10" s="199"/>
    </row>
    <row r="11" spans="1:18" ht="21" customHeight="1">
      <c r="A11" s="17"/>
      <c r="B11" s="203" t="s">
        <v>9</v>
      </c>
      <c r="C11" s="204"/>
      <c r="D11" s="204"/>
      <c r="E11" s="204"/>
      <c r="F11" s="204"/>
      <c r="G11" s="204"/>
      <c r="H11" s="204"/>
      <c r="I11" s="204"/>
      <c r="J11" s="204"/>
      <c r="K11" s="204"/>
      <c r="L11" s="204"/>
      <c r="M11" s="204"/>
      <c r="N11" s="204"/>
      <c r="O11" s="204"/>
      <c r="P11" s="204"/>
      <c r="Q11" s="204"/>
      <c r="R11" s="21"/>
    </row>
    <row r="12" spans="1:18" ht="21" customHeight="1">
      <c r="A12" s="18"/>
      <c r="B12" s="19"/>
      <c r="C12" s="20"/>
      <c r="D12" s="20"/>
      <c r="E12" s="20"/>
      <c r="F12" s="20"/>
      <c r="G12" s="20"/>
      <c r="H12" s="20"/>
      <c r="I12" s="20"/>
      <c r="J12" s="20"/>
      <c r="K12" s="20"/>
      <c r="L12" s="20"/>
      <c r="M12" s="20"/>
      <c r="N12" s="20"/>
      <c r="O12" s="20"/>
      <c r="P12" s="20"/>
      <c r="Q12" s="20"/>
    </row>
    <row r="13" spans="1:18">
      <c r="A13" s="205" t="s">
        <v>10</v>
      </c>
      <c r="B13" s="205"/>
      <c r="C13" s="205"/>
      <c r="D13" s="205"/>
      <c r="E13" s="205"/>
      <c r="F13" s="205"/>
      <c r="G13" s="205"/>
      <c r="H13" s="205"/>
      <c r="I13" s="205"/>
      <c r="J13" s="205"/>
      <c r="K13" s="205"/>
      <c r="L13" s="205"/>
      <c r="M13" s="205"/>
      <c r="N13" s="205"/>
      <c r="O13" s="205"/>
      <c r="P13" s="205"/>
      <c r="Q13" s="205"/>
    </row>
    <row r="14" spans="1:18" ht="15.75" customHeight="1">
      <c r="A14" s="205" t="s">
        <v>11</v>
      </c>
      <c r="B14" s="205"/>
      <c r="C14" s="205"/>
      <c r="D14" s="205"/>
      <c r="E14" s="205" t="s">
        <v>12</v>
      </c>
      <c r="F14" s="205"/>
      <c r="G14" s="205"/>
      <c r="H14" s="205"/>
      <c r="I14" s="205"/>
      <c r="J14" s="205"/>
      <c r="K14" s="205"/>
      <c r="L14" s="205"/>
      <c r="M14" s="205"/>
      <c r="N14" s="205"/>
      <c r="O14" s="205"/>
      <c r="P14" s="205"/>
      <c r="Q14" s="205"/>
    </row>
    <row r="15" spans="1:18" ht="15.75" customHeight="1">
      <c r="A15" s="205" t="s">
        <v>13</v>
      </c>
      <c r="B15" s="205"/>
      <c r="C15" s="205"/>
      <c r="D15" s="205"/>
      <c r="E15" s="205"/>
      <c r="F15" s="205"/>
      <c r="G15" s="205"/>
      <c r="H15" s="205"/>
      <c r="I15" s="205"/>
      <c r="J15" s="205"/>
      <c r="K15" s="205"/>
      <c r="L15" s="205"/>
      <c r="M15" s="205"/>
      <c r="N15" s="205"/>
      <c r="O15" s="205"/>
      <c r="P15" s="205"/>
      <c r="Q15" s="205"/>
    </row>
    <row r="16" spans="1:18" ht="24" customHeight="1">
      <c r="A16" s="213" t="s">
        <v>14</v>
      </c>
      <c r="B16" s="213"/>
      <c r="C16" s="213"/>
      <c r="D16" s="213"/>
      <c r="E16" s="206" t="s">
        <v>15</v>
      </c>
      <c r="F16" s="206"/>
      <c r="G16" s="206"/>
      <c r="H16" s="206"/>
      <c r="I16" s="206"/>
      <c r="J16" s="206"/>
      <c r="K16" s="206"/>
      <c r="L16" s="206"/>
      <c r="M16" s="206"/>
      <c r="N16" s="206"/>
      <c r="O16" s="206"/>
      <c r="P16" s="206"/>
      <c r="Q16" s="206"/>
    </row>
    <row r="17" spans="1:17" ht="47.25" customHeight="1">
      <c r="A17" s="213"/>
      <c r="B17" s="213"/>
      <c r="C17" s="213"/>
      <c r="D17" s="213"/>
      <c r="E17" s="207" t="s">
        <v>16</v>
      </c>
      <c r="F17" s="207"/>
      <c r="G17" s="207"/>
      <c r="H17" s="207"/>
      <c r="I17" s="207"/>
      <c r="J17" s="207"/>
      <c r="K17" s="207"/>
      <c r="L17" s="207"/>
      <c r="M17" s="207"/>
      <c r="N17" s="207"/>
      <c r="O17" s="207"/>
      <c r="P17" s="207"/>
      <c r="Q17" s="207"/>
    </row>
    <row r="18" spans="1:17" ht="39.75" customHeight="1">
      <c r="A18" s="213"/>
      <c r="B18" s="213"/>
      <c r="C18" s="213"/>
      <c r="D18" s="213"/>
      <c r="E18" s="207" t="s">
        <v>17</v>
      </c>
      <c r="F18" s="207"/>
      <c r="G18" s="207"/>
      <c r="H18" s="207"/>
      <c r="I18" s="207"/>
      <c r="J18" s="207"/>
      <c r="K18" s="207"/>
      <c r="L18" s="207"/>
      <c r="M18" s="207"/>
      <c r="N18" s="207"/>
      <c r="O18" s="207"/>
      <c r="P18" s="207"/>
      <c r="Q18" s="207"/>
    </row>
    <row r="19" spans="1:17" ht="38.25" customHeight="1">
      <c r="A19" s="213"/>
      <c r="B19" s="213"/>
      <c r="C19" s="213"/>
      <c r="D19" s="213"/>
      <c r="E19" s="207" t="s">
        <v>18</v>
      </c>
      <c r="F19" s="207"/>
      <c r="G19" s="207"/>
      <c r="H19" s="207"/>
      <c r="I19" s="207"/>
      <c r="J19" s="207"/>
      <c r="K19" s="207"/>
      <c r="L19" s="207"/>
      <c r="M19" s="207"/>
      <c r="N19" s="207"/>
      <c r="O19" s="207"/>
      <c r="P19" s="207"/>
      <c r="Q19" s="207"/>
    </row>
    <row r="20" spans="1:17" ht="30" customHeight="1">
      <c r="A20" s="213"/>
      <c r="B20" s="213"/>
      <c r="C20" s="213"/>
      <c r="D20" s="213"/>
      <c r="E20" s="207" t="s">
        <v>19</v>
      </c>
      <c r="F20" s="207"/>
      <c r="G20" s="207"/>
      <c r="H20" s="207"/>
      <c r="I20" s="207"/>
      <c r="J20" s="207"/>
      <c r="K20" s="207"/>
      <c r="L20" s="207"/>
      <c r="M20" s="207"/>
      <c r="N20" s="207"/>
      <c r="O20" s="207"/>
      <c r="P20" s="207"/>
      <c r="Q20" s="207"/>
    </row>
    <row r="21" spans="1:17" ht="53.25" customHeight="1">
      <c r="A21" s="213"/>
      <c r="B21" s="213"/>
      <c r="C21" s="213"/>
      <c r="D21" s="213"/>
      <c r="E21" s="207" t="s">
        <v>20</v>
      </c>
      <c r="F21" s="207"/>
      <c r="G21" s="207"/>
      <c r="H21" s="207"/>
      <c r="I21" s="207"/>
      <c r="J21" s="207"/>
      <c r="K21" s="207"/>
      <c r="L21" s="207"/>
      <c r="M21" s="207"/>
      <c r="N21" s="207"/>
      <c r="O21" s="207"/>
      <c r="P21" s="207"/>
      <c r="Q21" s="207"/>
    </row>
    <row r="22" spans="1:17">
      <c r="A22" s="208" t="s">
        <v>21</v>
      </c>
      <c r="B22" s="209"/>
      <c r="C22" s="209"/>
      <c r="D22" s="209"/>
      <c r="E22" s="209"/>
      <c r="F22" s="209"/>
      <c r="G22" s="209"/>
      <c r="H22" s="209"/>
      <c r="I22" s="209"/>
      <c r="J22" s="209"/>
      <c r="K22" s="209"/>
      <c r="L22" s="209"/>
      <c r="M22" s="209"/>
      <c r="N22" s="209"/>
      <c r="O22" s="209"/>
      <c r="P22" s="209"/>
      <c r="Q22" s="209"/>
    </row>
    <row r="23" spans="1:17" ht="48" customHeight="1">
      <c r="A23" s="213" t="s">
        <v>22</v>
      </c>
      <c r="B23" s="214"/>
      <c r="C23" s="214"/>
      <c r="D23" s="214"/>
      <c r="E23" s="207" t="s">
        <v>23</v>
      </c>
      <c r="F23" s="207"/>
      <c r="G23" s="207"/>
      <c r="H23" s="207"/>
      <c r="I23" s="207"/>
      <c r="J23" s="207"/>
      <c r="K23" s="207"/>
      <c r="L23" s="207"/>
      <c r="M23" s="207"/>
      <c r="N23" s="207"/>
      <c r="O23" s="207"/>
      <c r="P23" s="207"/>
      <c r="Q23" s="207"/>
    </row>
    <row r="24" spans="1:17" ht="46.5" customHeight="1">
      <c r="A24" s="214"/>
      <c r="B24" s="214"/>
      <c r="C24" s="214"/>
      <c r="D24" s="214"/>
      <c r="E24" s="207" t="s">
        <v>24</v>
      </c>
      <c r="F24" s="207"/>
      <c r="G24" s="207"/>
      <c r="H24" s="207"/>
      <c r="I24" s="207"/>
      <c r="J24" s="207"/>
      <c r="K24" s="207"/>
      <c r="L24" s="207"/>
      <c r="M24" s="207"/>
      <c r="N24" s="207"/>
      <c r="O24" s="207"/>
      <c r="P24" s="207"/>
      <c r="Q24" s="207"/>
    </row>
    <row r="25" spans="1:17" ht="46.5" customHeight="1">
      <c r="A25" s="214"/>
      <c r="B25" s="214"/>
      <c r="C25" s="214"/>
      <c r="D25" s="214"/>
      <c r="E25" s="207" t="s">
        <v>25</v>
      </c>
      <c r="F25" s="207"/>
      <c r="G25" s="207"/>
      <c r="H25" s="207"/>
      <c r="I25" s="207"/>
      <c r="J25" s="207"/>
      <c r="K25" s="207"/>
      <c r="L25" s="207"/>
      <c r="M25" s="207"/>
      <c r="N25" s="207"/>
      <c r="O25" s="207"/>
      <c r="P25" s="207"/>
      <c r="Q25" s="207"/>
    </row>
    <row r="26" spans="1:17">
      <c r="A26" s="214"/>
      <c r="B26" s="214"/>
      <c r="C26" s="214"/>
      <c r="D26" s="214"/>
      <c r="E26" s="207" t="s">
        <v>26</v>
      </c>
      <c r="F26" s="207"/>
      <c r="G26" s="207"/>
      <c r="H26" s="207"/>
      <c r="I26" s="207"/>
      <c r="J26" s="207"/>
      <c r="K26" s="207"/>
      <c r="L26" s="207"/>
      <c r="M26" s="207"/>
      <c r="N26" s="207"/>
      <c r="O26" s="207"/>
      <c r="P26" s="207"/>
      <c r="Q26" s="207"/>
    </row>
    <row r="27" spans="1:17">
      <c r="A27" s="208" t="s">
        <v>27</v>
      </c>
      <c r="B27" s="208"/>
      <c r="C27" s="208"/>
      <c r="D27" s="208"/>
      <c r="E27" s="208"/>
      <c r="F27" s="208"/>
      <c r="G27" s="208"/>
      <c r="H27" s="208"/>
      <c r="I27" s="208"/>
      <c r="J27" s="208"/>
      <c r="K27" s="208"/>
      <c r="L27" s="208"/>
      <c r="M27" s="208"/>
      <c r="N27" s="208"/>
      <c r="O27" s="208"/>
      <c r="P27" s="208"/>
      <c r="Q27" s="208"/>
    </row>
    <row r="28" spans="1:17" ht="58.5" customHeight="1">
      <c r="A28" s="213" t="s">
        <v>28</v>
      </c>
      <c r="B28" s="213"/>
      <c r="C28" s="213"/>
      <c r="D28" s="213"/>
      <c r="E28" s="207" t="s">
        <v>29</v>
      </c>
      <c r="F28" s="207"/>
      <c r="G28" s="207"/>
      <c r="H28" s="207"/>
      <c r="I28" s="207"/>
      <c r="J28" s="207"/>
      <c r="K28" s="207"/>
      <c r="L28" s="207"/>
      <c r="M28" s="207"/>
      <c r="N28" s="207"/>
      <c r="O28" s="207"/>
      <c r="P28" s="207"/>
      <c r="Q28" s="207"/>
    </row>
    <row r="29" spans="1:17" ht="24" customHeight="1">
      <c r="A29" s="208" t="s">
        <v>30</v>
      </c>
      <c r="B29" s="208"/>
      <c r="C29" s="208"/>
      <c r="D29" s="208"/>
      <c r="E29" s="208"/>
      <c r="F29" s="208"/>
      <c r="G29" s="208"/>
      <c r="H29" s="208"/>
      <c r="I29" s="208"/>
      <c r="J29" s="208"/>
      <c r="K29" s="208"/>
      <c r="L29" s="208"/>
      <c r="M29" s="208"/>
      <c r="N29" s="208"/>
      <c r="O29" s="208"/>
      <c r="P29" s="208"/>
      <c r="Q29" s="208"/>
    </row>
    <row r="30" spans="1:17" ht="50.25" customHeight="1">
      <c r="A30" s="214">
        <v>4</v>
      </c>
      <c r="B30" s="214"/>
      <c r="C30" s="214"/>
      <c r="D30" s="214"/>
      <c r="E30" s="207" t="s">
        <v>31</v>
      </c>
      <c r="F30" s="207"/>
      <c r="G30" s="207"/>
      <c r="H30" s="207"/>
      <c r="I30" s="207"/>
      <c r="J30" s="207"/>
      <c r="K30" s="207"/>
      <c r="L30" s="207"/>
      <c r="M30" s="207"/>
      <c r="N30" s="207"/>
      <c r="O30" s="207"/>
      <c r="P30" s="207"/>
      <c r="Q30" s="207"/>
    </row>
    <row r="31" spans="1:17" ht="45.75" customHeight="1">
      <c r="A31" s="214"/>
      <c r="B31" s="214"/>
      <c r="C31" s="214"/>
      <c r="D31" s="214"/>
      <c r="E31" s="207" t="s">
        <v>32</v>
      </c>
      <c r="F31" s="207"/>
      <c r="G31" s="207"/>
      <c r="H31" s="207"/>
      <c r="I31" s="207"/>
      <c r="J31" s="207"/>
      <c r="K31" s="207"/>
      <c r="L31" s="207"/>
      <c r="M31" s="207"/>
      <c r="N31" s="207"/>
      <c r="O31" s="207"/>
      <c r="P31" s="207"/>
      <c r="Q31" s="207"/>
    </row>
    <row r="32" spans="1:17" ht="30" customHeight="1">
      <c r="A32" s="208" t="s">
        <v>33</v>
      </c>
      <c r="B32" s="208"/>
      <c r="C32" s="208"/>
      <c r="D32" s="208"/>
      <c r="E32" s="208"/>
      <c r="F32" s="208"/>
      <c r="G32" s="208"/>
      <c r="H32" s="208"/>
      <c r="I32" s="208"/>
      <c r="J32" s="208"/>
      <c r="K32" s="208"/>
      <c r="L32" s="208"/>
      <c r="M32" s="208"/>
      <c r="N32" s="208"/>
      <c r="O32" s="208"/>
      <c r="P32" s="208"/>
      <c r="Q32" s="208"/>
    </row>
    <row r="33" spans="1:17" ht="19.5" customHeight="1">
      <c r="A33" s="214">
        <v>5</v>
      </c>
      <c r="B33" s="214"/>
      <c r="C33" s="214"/>
      <c r="D33" s="214"/>
      <c r="E33" s="215" t="s">
        <v>34</v>
      </c>
      <c r="F33" s="215"/>
      <c r="G33" s="215"/>
      <c r="H33" s="215"/>
      <c r="I33" s="215"/>
      <c r="J33" s="215"/>
      <c r="K33" s="215"/>
      <c r="L33" s="215"/>
      <c r="M33" s="215"/>
      <c r="N33" s="215"/>
      <c r="O33" s="215"/>
      <c r="P33" s="215"/>
      <c r="Q33" s="215"/>
    </row>
    <row r="34" spans="1:17" ht="201.75" customHeight="1">
      <c r="A34" s="214"/>
      <c r="B34" s="214"/>
      <c r="C34" s="214"/>
      <c r="D34" s="214"/>
      <c r="E34" s="210" t="s">
        <v>35</v>
      </c>
      <c r="F34" s="210"/>
      <c r="G34" s="210"/>
      <c r="H34" s="210"/>
      <c r="I34" s="210"/>
      <c r="J34" s="210"/>
      <c r="K34" s="210"/>
      <c r="L34" s="210"/>
      <c r="M34" s="210"/>
      <c r="N34" s="210"/>
      <c r="O34" s="210"/>
      <c r="P34" s="210"/>
      <c r="Q34" s="210"/>
    </row>
    <row r="35" spans="1:17" ht="18.75" customHeight="1">
      <c r="A35" s="214"/>
      <c r="B35" s="214"/>
      <c r="C35" s="214"/>
      <c r="D35" s="214"/>
      <c r="E35" s="215" t="s">
        <v>36</v>
      </c>
      <c r="F35" s="215"/>
      <c r="G35" s="215"/>
      <c r="H35" s="215"/>
      <c r="I35" s="215"/>
      <c r="J35" s="215"/>
      <c r="K35" s="215"/>
      <c r="L35" s="215"/>
      <c r="M35" s="215"/>
      <c r="N35" s="215"/>
      <c r="O35" s="215"/>
      <c r="P35" s="215"/>
      <c r="Q35" s="215"/>
    </row>
    <row r="36" spans="1:17" ht="186.75" customHeight="1">
      <c r="A36" s="214"/>
      <c r="B36" s="214"/>
      <c r="C36" s="214"/>
      <c r="D36" s="214"/>
      <c r="E36" s="210" t="s">
        <v>37</v>
      </c>
      <c r="F36" s="211"/>
      <c r="G36" s="211"/>
      <c r="H36" s="211"/>
      <c r="I36" s="211"/>
      <c r="J36" s="211"/>
      <c r="K36" s="211"/>
      <c r="L36" s="211"/>
      <c r="M36" s="211"/>
      <c r="N36" s="211"/>
      <c r="O36" s="211"/>
      <c r="P36" s="211"/>
      <c r="Q36" s="211"/>
    </row>
    <row r="37" spans="1:17" ht="115.5" customHeight="1">
      <c r="A37" s="214"/>
      <c r="B37" s="214"/>
      <c r="C37" s="214"/>
      <c r="D37" s="214"/>
      <c r="E37" s="212" t="s">
        <v>38</v>
      </c>
      <c r="F37" s="212"/>
      <c r="G37" s="212"/>
      <c r="H37" s="212"/>
      <c r="I37" s="212"/>
      <c r="J37" s="212"/>
      <c r="K37" s="212"/>
      <c r="L37" s="212"/>
      <c r="M37" s="212"/>
      <c r="N37" s="212"/>
      <c r="O37" s="212"/>
      <c r="P37" s="212"/>
      <c r="Q37" s="212"/>
    </row>
    <row r="38" spans="1:17" ht="66.75" customHeight="1">
      <c r="A38" s="214"/>
      <c r="B38" s="214"/>
      <c r="C38" s="214"/>
      <c r="D38" s="214"/>
      <c r="E38" s="210" t="s">
        <v>39</v>
      </c>
      <c r="F38" s="211"/>
      <c r="G38" s="211"/>
      <c r="H38" s="211"/>
      <c r="I38" s="211"/>
      <c r="J38" s="211"/>
      <c r="K38" s="211"/>
      <c r="L38" s="211"/>
      <c r="M38" s="211"/>
      <c r="N38" s="211"/>
      <c r="O38" s="211"/>
      <c r="P38" s="211"/>
      <c r="Q38" s="21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6" t="s">
        <v>41</v>
      </c>
      <c r="B2" s="217"/>
      <c r="C2" s="217"/>
      <c r="D2" s="217"/>
      <c r="E2" s="217"/>
      <c r="F2" s="217"/>
      <c r="G2" s="217"/>
      <c r="H2" s="217"/>
      <c r="I2" s="217"/>
      <c r="J2" s="217"/>
      <c r="K2" s="217"/>
      <c r="L2" s="217"/>
      <c r="M2" s="217"/>
      <c r="N2" s="218"/>
    </row>
    <row r="3" spans="1:14">
      <c r="A3" s="219" t="s">
        <v>42</v>
      </c>
      <c r="B3" s="220"/>
      <c r="C3" s="220"/>
      <c r="D3" s="220"/>
      <c r="E3" s="220"/>
      <c r="F3" s="220"/>
      <c r="G3" s="220"/>
      <c r="H3" s="220"/>
      <c r="I3" s="220"/>
      <c r="J3" s="220"/>
      <c r="K3" s="220"/>
      <c r="L3" s="220"/>
      <c r="M3" s="220"/>
      <c r="N3" s="221"/>
    </row>
    <row r="4" spans="1:14" ht="46.5" customHeight="1">
      <c r="A4" s="4" t="s">
        <v>43</v>
      </c>
      <c r="B4" s="222" t="s">
        <v>44</v>
      </c>
      <c r="C4" s="222"/>
      <c r="D4" s="222"/>
      <c r="E4" s="222"/>
      <c r="F4" s="222"/>
      <c r="G4" s="222"/>
      <c r="H4" s="222"/>
      <c r="I4" s="222"/>
      <c r="J4" s="222"/>
      <c r="K4" s="222"/>
      <c r="L4" s="222"/>
      <c r="M4" s="222"/>
      <c r="N4" s="223"/>
    </row>
    <row r="5" spans="1:14" ht="45.75" customHeight="1">
      <c r="A5" s="224" t="s">
        <v>45</v>
      </c>
      <c r="B5" s="225"/>
      <c r="C5" s="225"/>
      <c r="D5" s="225"/>
      <c r="E5" s="225"/>
      <c r="F5" s="225"/>
      <c r="G5" s="225"/>
      <c r="H5" s="225"/>
      <c r="I5" s="225"/>
      <c r="J5" s="225"/>
      <c r="K5" s="225"/>
      <c r="L5" s="225"/>
      <c r="M5" s="225"/>
      <c r="N5" s="226"/>
    </row>
    <row r="6" spans="1:14" ht="29.25" customHeight="1">
      <c r="A6" s="224" t="s">
        <v>46</v>
      </c>
      <c r="B6" s="225"/>
      <c r="C6" s="225"/>
      <c r="D6" s="225"/>
      <c r="E6" s="225"/>
      <c r="F6" s="225"/>
      <c r="G6" s="225"/>
      <c r="H6" s="225"/>
      <c r="I6" s="225"/>
      <c r="J6" s="225"/>
      <c r="K6" s="225"/>
      <c r="L6" s="225"/>
      <c r="M6" s="225"/>
      <c r="N6" s="226"/>
    </row>
    <row r="7" spans="1:14" ht="17.25" customHeight="1">
      <c r="A7" s="5" t="s">
        <v>47</v>
      </c>
      <c r="B7" s="6"/>
      <c r="C7" s="6"/>
      <c r="D7" s="6"/>
      <c r="E7" s="6"/>
      <c r="F7" s="6"/>
      <c r="G7" s="6"/>
      <c r="H7" s="6"/>
      <c r="I7" s="6"/>
      <c r="J7" s="6"/>
      <c r="K7" s="6"/>
      <c r="L7" s="6"/>
      <c r="M7" s="6"/>
      <c r="N7" s="8"/>
    </row>
    <row r="8" spans="1:14" ht="51" customHeight="1">
      <c r="A8" s="224" t="s">
        <v>48</v>
      </c>
      <c r="B8" s="225"/>
      <c r="C8" s="225"/>
      <c r="D8" s="225"/>
      <c r="E8" s="225"/>
      <c r="F8" s="225"/>
      <c r="G8" s="225"/>
      <c r="H8" s="225"/>
      <c r="I8" s="225"/>
      <c r="J8" s="225"/>
      <c r="K8" s="225"/>
      <c r="L8" s="225"/>
      <c r="M8" s="225"/>
      <c r="N8" s="226"/>
    </row>
    <row r="9" spans="1:14" ht="36" customHeight="1">
      <c r="A9" s="224" t="s">
        <v>49</v>
      </c>
      <c r="B9" s="225"/>
      <c r="C9" s="225"/>
      <c r="D9" s="225"/>
      <c r="E9" s="225"/>
      <c r="F9" s="225"/>
      <c r="G9" s="225"/>
      <c r="H9" s="225"/>
      <c r="I9" s="225"/>
      <c r="J9" s="225"/>
      <c r="K9" s="225"/>
      <c r="L9" s="225"/>
      <c r="M9" s="225"/>
      <c r="N9" s="226"/>
    </row>
    <row r="10" spans="1:14" ht="30" customHeight="1">
      <c r="A10" s="224" t="s">
        <v>50</v>
      </c>
      <c r="B10" s="225"/>
      <c r="C10" s="225"/>
      <c r="D10" s="225"/>
      <c r="E10" s="225"/>
      <c r="F10" s="225"/>
      <c r="G10" s="225"/>
      <c r="H10" s="225"/>
      <c r="I10" s="225"/>
      <c r="J10" s="225"/>
      <c r="K10" s="225"/>
      <c r="L10" s="225"/>
      <c r="M10" s="225"/>
      <c r="N10" s="226"/>
    </row>
    <row r="11" spans="1:14" ht="18.75" customHeight="1">
      <c r="A11" s="224" t="s">
        <v>51</v>
      </c>
      <c r="B11" s="225"/>
      <c r="C11" s="225"/>
      <c r="D11" s="225"/>
      <c r="E11" s="225"/>
      <c r="F11" s="225"/>
      <c r="G11" s="225"/>
      <c r="H11" s="225"/>
      <c r="I11" s="225"/>
      <c r="J11" s="225"/>
      <c r="K11" s="225"/>
      <c r="L11" s="225"/>
      <c r="M11" s="225"/>
      <c r="N11" s="226"/>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7" t="s">
        <v>54</v>
      </c>
      <c r="B14" s="228"/>
      <c r="C14" s="228"/>
      <c r="D14" s="228"/>
      <c r="E14" s="228"/>
      <c r="F14" s="228"/>
      <c r="G14" s="228"/>
      <c r="H14" s="228"/>
      <c r="I14" s="228"/>
      <c r="J14" s="228"/>
      <c r="K14" s="228"/>
      <c r="L14" s="228"/>
      <c r="M14" s="228"/>
      <c r="N14" s="229"/>
    </row>
    <row r="15" spans="1:14" ht="28.5" customHeight="1">
      <c r="A15" s="230" t="s">
        <v>55</v>
      </c>
      <c r="B15" s="231"/>
      <c r="C15" s="231"/>
      <c r="D15" s="231"/>
      <c r="E15" s="231"/>
      <c r="F15" s="231"/>
      <c r="G15" s="231"/>
      <c r="H15" s="231"/>
      <c r="I15" s="231"/>
      <c r="J15" s="231"/>
      <c r="K15" s="231"/>
      <c r="L15" s="231"/>
      <c r="M15" s="231"/>
      <c r="N15" s="232"/>
    </row>
    <row r="16" spans="1:14" ht="120" customHeight="1">
      <c r="A16" s="233" t="s">
        <v>56</v>
      </c>
      <c r="B16" s="234"/>
      <c r="C16" s="234"/>
      <c r="D16" s="234"/>
      <c r="E16" s="234"/>
      <c r="F16" s="234"/>
      <c r="G16" s="234"/>
      <c r="H16" s="234"/>
      <c r="I16" s="234"/>
      <c r="J16" s="234"/>
      <c r="K16" s="234"/>
      <c r="L16" s="234"/>
      <c r="M16" s="234"/>
      <c r="N16" s="235"/>
    </row>
    <row r="17" spans="1:14" ht="13.5" customHeight="1">
      <c r="A17" s="224" t="s">
        <v>57</v>
      </c>
      <c r="B17" s="225"/>
      <c r="C17" s="225"/>
      <c r="D17" s="225"/>
      <c r="E17" s="225"/>
      <c r="F17" s="225"/>
      <c r="G17" s="225"/>
      <c r="H17" s="225"/>
      <c r="I17" s="225"/>
      <c r="J17" s="225"/>
      <c r="K17" s="225"/>
      <c r="L17" s="225"/>
      <c r="M17" s="225"/>
      <c r="N17" s="226"/>
    </row>
    <row r="18" spans="1:14" ht="15" customHeight="1">
      <c r="A18" s="224" t="s">
        <v>58</v>
      </c>
      <c r="B18" s="225"/>
      <c r="C18" s="225"/>
      <c r="D18" s="225"/>
      <c r="E18" s="225"/>
      <c r="F18" s="225"/>
      <c r="G18" s="225"/>
      <c r="H18" s="225"/>
      <c r="I18" s="225"/>
      <c r="J18" s="225"/>
      <c r="K18" s="225"/>
      <c r="L18" s="225"/>
      <c r="M18" s="225"/>
      <c r="N18" s="226"/>
    </row>
    <row r="19" spans="1:14" ht="49.5" customHeight="1">
      <c r="A19" s="224" t="s">
        <v>59</v>
      </c>
      <c r="B19" s="225"/>
      <c r="C19" s="225"/>
      <c r="D19" s="225"/>
      <c r="E19" s="225"/>
      <c r="F19" s="225"/>
      <c r="G19" s="225"/>
      <c r="H19" s="225"/>
      <c r="I19" s="225"/>
      <c r="J19" s="225"/>
      <c r="K19" s="225"/>
      <c r="L19" s="225"/>
      <c r="M19" s="225"/>
      <c r="N19" s="226"/>
    </row>
    <row r="20" spans="1:14">
      <c r="A20" s="219" t="s">
        <v>60</v>
      </c>
      <c r="B20" s="220"/>
      <c r="C20" s="220"/>
      <c r="D20" s="220"/>
      <c r="E20" s="220"/>
      <c r="F20" s="220"/>
      <c r="G20" s="220"/>
      <c r="H20" s="220"/>
      <c r="I20" s="220"/>
      <c r="J20" s="220"/>
      <c r="K20" s="220"/>
      <c r="L20" s="220"/>
      <c r="M20" s="220"/>
      <c r="N20" s="221"/>
    </row>
    <row r="21" spans="1:14" ht="77.25" customHeight="1">
      <c r="A21" s="236" t="s">
        <v>61</v>
      </c>
      <c r="B21" s="237"/>
      <c r="C21" s="237"/>
      <c r="D21" s="237"/>
      <c r="E21" s="237"/>
      <c r="F21" s="237"/>
      <c r="G21" s="237"/>
      <c r="H21" s="237"/>
      <c r="I21" s="237"/>
      <c r="J21" s="237"/>
      <c r="K21" s="237"/>
      <c r="L21" s="237"/>
      <c r="M21" s="237"/>
      <c r="N21" s="238"/>
    </row>
    <row r="22" spans="1:14">
      <c r="A22" s="219" t="s">
        <v>62</v>
      </c>
      <c r="B22" s="220"/>
      <c r="C22" s="220"/>
      <c r="D22" s="220"/>
      <c r="E22" s="220"/>
      <c r="F22" s="220"/>
      <c r="G22" s="220"/>
      <c r="H22" s="220"/>
      <c r="I22" s="220"/>
      <c r="J22" s="220"/>
      <c r="K22" s="220"/>
      <c r="L22" s="220"/>
      <c r="M22" s="220"/>
      <c r="N22" s="221"/>
    </row>
    <row r="23" spans="1:14" ht="51.75" customHeight="1">
      <c r="A23" s="236" t="s">
        <v>63</v>
      </c>
      <c r="B23" s="237"/>
      <c r="C23" s="237"/>
      <c r="D23" s="237"/>
      <c r="E23" s="237"/>
      <c r="F23" s="237"/>
      <c r="G23" s="237"/>
      <c r="H23" s="237"/>
      <c r="I23" s="237"/>
      <c r="J23" s="237"/>
      <c r="K23" s="237"/>
      <c r="L23" s="237"/>
      <c r="M23" s="237"/>
      <c r="N23" s="238"/>
    </row>
    <row r="24" spans="1:14">
      <c r="A24" s="219" t="s">
        <v>64</v>
      </c>
      <c r="B24" s="220"/>
      <c r="C24" s="220"/>
      <c r="D24" s="220"/>
      <c r="E24" s="220"/>
      <c r="F24" s="220"/>
      <c r="G24" s="220"/>
      <c r="H24" s="220"/>
      <c r="I24" s="220"/>
      <c r="J24" s="220"/>
      <c r="K24" s="220"/>
      <c r="L24" s="220"/>
      <c r="M24" s="220"/>
      <c r="N24" s="221"/>
    </row>
    <row r="25" spans="1:14" ht="14.25" customHeight="1">
      <c r="A25" s="236" t="s">
        <v>65</v>
      </c>
      <c r="B25" s="237"/>
      <c r="C25" s="237"/>
      <c r="D25" s="237"/>
      <c r="E25" s="237"/>
      <c r="F25" s="237"/>
      <c r="G25" s="237"/>
      <c r="H25" s="237"/>
      <c r="I25" s="237"/>
      <c r="J25" s="237"/>
      <c r="K25" s="237"/>
      <c r="L25" s="237"/>
      <c r="M25" s="237"/>
      <c r="N25" s="238"/>
    </row>
    <row r="26" spans="1:14">
      <c r="A26" s="219" t="s">
        <v>66</v>
      </c>
      <c r="B26" s="220"/>
      <c r="C26" s="220"/>
      <c r="D26" s="220"/>
      <c r="E26" s="220"/>
      <c r="F26" s="220"/>
      <c r="G26" s="220"/>
      <c r="H26" s="220"/>
      <c r="I26" s="220"/>
      <c r="J26" s="220"/>
      <c r="K26" s="220"/>
      <c r="L26" s="220"/>
      <c r="M26" s="220"/>
      <c r="N26" s="221"/>
    </row>
    <row r="27" spans="1:14" ht="63" customHeight="1">
      <c r="A27" s="236" t="s">
        <v>67</v>
      </c>
      <c r="B27" s="237"/>
      <c r="C27" s="237"/>
      <c r="D27" s="237"/>
      <c r="E27" s="237"/>
      <c r="F27" s="237"/>
      <c r="G27" s="237"/>
      <c r="H27" s="237"/>
      <c r="I27" s="237"/>
      <c r="J27" s="237"/>
      <c r="K27" s="237"/>
      <c r="L27" s="237"/>
      <c r="M27" s="237"/>
      <c r="N27" s="238"/>
    </row>
    <row r="28" spans="1:14">
      <c r="A28" s="219" t="s">
        <v>68</v>
      </c>
      <c r="B28" s="220"/>
      <c r="C28" s="220"/>
      <c r="D28" s="220"/>
      <c r="E28" s="220"/>
      <c r="F28" s="220"/>
      <c r="G28" s="220"/>
      <c r="H28" s="220"/>
      <c r="I28" s="220"/>
      <c r="J28" s="220"/>
      <c r="K28" s="220"/>
      <c r="L28" s="220"/>
      <c r="M28" s="220"/>
      <c r="N28" s="221"/>
    </row>
    <row r="29" spans="1:14" ht="17.25" customHeight="1">
      <c r="A29" s="236" t="s">
        <v>69</v>
      </c>
      <c r="B29" s="237"/>
      <c r="C29" s="237"/>
      <c r="D29" s="237"/>
      <c r="E29" s="237"/>
      <c r="F29" s="237"/>
      <c r="G29" s="237"/>
      <c r="H29" s="237"/>
      <c r="I29" s="237"/>
      <c r="J29" s="237"/>
      <c r="K29" s="237"/>
      <c r="L29" s="237"/>
      <c r="M29" s="237"/>
      <c r="N29" s="238"/>
    </row>
    <row r="30" spans="1:14" ht="36" customHeight="1">
      <c r="A30" s="236" t="s">
        <v>70</v>
      </c>
      <c r="B30" s="237"/>
      <c r="C30" s="237"/>
      <c r="D30" s="237"/>
      <c r="E30" s="237"/>
      <c r="F30" s="237"/>
      <c r="G30" s="237"/>
      <c r="H30" s="237"/>
      <c r="I30" s="237"/>
      <c r="J30" s="237"/>
      <c r="K30" s="237"/>
      <c r="L30" s="237"/>
      <c r="M30" s="237"/>
      <c r="N30" s="23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36" t="s">
        <v>73</v>
      </c>
      <c r="B33" s="237"/>
      <c r="C33" s="237"/>
      <c r="D33" s="237"/>
      <c r="E33" s="237"/>
      <c r="F33" s="237"/>
      <c r="G33" s="237"/>
      <c r="H33" s="237"/>
      <c r="I33" s="237"/>
      <c r="J33" s="237"/>
      <c r="K33" s="237"/>
      <c r="L33" s="237"/>
      <c r="M33" s="237"/>
      <c r="N33" s="23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0"/>
  <sheetViews>
    <sheetView tabSelected="1" topLeftCell="A204" zoomScale="90" zoomScaleNormal="90" workbookViewId="0">
      <selection activeCell="A115" sqref="A115:A217"/>
    </sheetView>
  </sheetViews>
  <sheetFormatPr defaultColWidth="9.109375" defaultRowHeight="13.8"/>
  <cols>
    <col min="1" max="1" width="6.33203125" style="41" customWidth="1"/>
    <col min="2" max="2" width="45.5546875" style="30" customWidth="1"/>
    <col min="3" max="3" width="9.33203125" style="42" customWidth="1"/>
    <col min="4" max="4" width="9.88671875" style="30" customWidth="1"/>
    <col min="5" max="5" width="9.88671875" style="42" customWidth="1"/>
    <col min="6" max="6" width="12.44140625" style="30" customWidth="1"/>
    <col min="7" max="7" width="57.33203125" style="30" customWidth="1"/>
    <col min="8" max="8" width="9.109375" style="42" customWidth="1"/>
    <col min="9" max="9" width="9.5546875" style="30" customWidth="1"/>
    <col min="10" max="10" width="10.6640625" style="30" customWidth="1"/>
    <col min="11" max="11" width="13.109375" style="30" customWidth="1"/>
    <col min="12" max="12" width="9.109375" style="30"/>
    <col min="13" max="13" width="10" style="30" bestFit="1" customWidth="1"/>
    <col min="14" max="16384" width="9.109375" style="30"/>
  </cols>
  <sheetData>
    <row r="1" spans="1:11">
      <c r="A1" s="240"/>
      <c r="B1" s="240"/>
      <c r="C1" s="163"/>
      <c r="D1" s="164"/>
      <c r="E1" s="163"/>
      <c r="F1" s="164"/>
      <c r="G1" s="165"/>
      <c r="H1" s="163"/>
      <c r="I1" s="165"/>
      <c r="J1" s="166"/>
      <c r="K1" s="166"/>
    </row>
    <row r="2" spans="1:11">
      <c r="A2" s="240"/>
      <c r="B2" s="240"/>
      <c r="C2" s="163"/>
      <c r="D2" s="164"/>
      <c r="E2" s="163"/>
      <c r="F2" s="164"/>
      <c r="G2" s="164"/>
      <c r="H2" s="163"/>
      <c r="I2" s="166"/>
      <c r="J2" s="166"/>
      <c r="K2" s="166"/>
    </row>
    <row r="3" spans="1:11">
      <c r="A3" s="239"/>
      <c r="B3" s="239"/>
      <c r="C3" s="239"/>
      <c r="D3" s="239"/>
      <c r="E3" s="239"/>
      <c r="F3" s="239"/>
      <c r="G3" s="239"/>
      <c r="H3" s="239"/>
      <c r="I3" s="239"/>
      <c r="J3" s="239"/>
      <c r="K3" s="159"/>
    </row>
    <row r="4" spans="1:11">
      <c r="A4" s="239" t="s">
        <v>392</v>
      </c>
      <c r="B4" s="239"/>
      <c r="C4" s="239"/>
      <c r="D4" s="239"/>
      <c r="E4" s="239"/>
      <c r="F4" s="239"/>
      <c r="G4" s="239"/>
      <c r="H4" s="239"/>
      <c r="I4" s="239"/>
    </row>
    <row r="5" spans="1:11">
      <c r="A5" s="241" t="s">
        <v>251</v>
      </c>
      <c r="B5" s="241"/>
      <c r="C5" s="241"/>
      <c r="D5" s="241"/>
      <c r="E5" s="241"/>
      <c r="F5" s="241"/>
      <c r="G5" s="241"/>
      <c r="H5" s="241"/>
      <c r="I5" s="241"/>
      <c r="J5" s="241"/>
      <c r="K5" s="241"/>
    </row>
    <row r="6" spans="1:11">
      <c r="A6" s="241"/>
      <c r="B6" s="241"/>
      <c r="C6" s="241"/>
      <c r="D6" s="241"/>
      <c r="E6" s="241"/>
      <c r="F6" s="241"/>
      <c r="G6" s="241"/>
      <c r="H6" s="241"/>
      <c r="I6" s="241"/>
      <c r="J6" s="241"/>
      <c r="K6" s="241"/>
    </row>
    <row r="7" spans="1:11" s="153" customFormat="1" ht="82.8">
      <c r="A7" s="31" t="s">
        <v>74</v>
      </c>
      <c r="B7" s="32" t="s">
        <v>75</v>
      </c>
      <c r="C7" s="31" t="s">
        <v>76</v>
      </c>
      <c r="D7" s="34" t="s">
        <v>126</v>
      </c>
      <c r="E7" s="35" t="s">
        <v>130</v>
      </c>
      <c r="F7" s="34" t="s">
        <v>131</v>
      </c>
      <c r="G7" s="33" t="s">
        <v>77</v>
      </c>
      <c r="H7" s="31" t="s">
        <v>78</v>
      </c>
      <c r="I7" s="34" t="s">
        <v>79</v>
      </c>
      <c r="J7" s="34" t="s">
        <v>132</v>
      </c>
      <c r="K7" s="34" t="s">
        <v>133</v>
      </c>
    </row>
    <row r="8" spans="1:11" s="153" customFormat="1">
      <c r="A8" s="43"/>
      <c r="B8" s="67" t="s">
        <v>184</v>
      </c>
      <c r="C8" s="138"/>
      <c r="D8" s="22"/>
      <c r="E8" s="36"/>
      <c r="F8" s="22"/>
      <c r="G8" s="143"/>
      <c r="H8" s="138"/>
      <c r="I8" s="144"/>
      <c r="J8" s="144"/>
      <c r="K8" s="144"/>
    </row>
    <row r="9" spans="1:11" s="153" customFormat="1">
      <c r="A9" s="143">
        <v>1</v>
      </c>
      <c r="B9" s="143" t="s">
        <v>257</v>
      </c>
      <c r="C9" s="145" t="s">
        <v>80</v>
      </c>
      <c r="D9" s="146">
        <v>14</v>
      </c>
      <c r="E9" s="146">
        <v>34</v>
      </c>
      <c r="F9" s="68">
        <f t="shared" ref="F9:F12" si="0">E9*D9</f>
        <v>476</v>
      </c>
      <c r="G9" s="160"/>
      <c r="H9" s="161"/>
      <c r="I9" s="162"/>
      <c r="J9" s="161"/>
      <c r="K9" s="162"/>
    </row>
    <row r="10" spans="1:11" s="153" customFormat="1">
      <c r="A10" s="143">
        <v>2</v>
      </c>
      <c r="B10" s="143" t="s">
        <v>256</v>
      </c>
      <c r="C10" s="145" t="s">
        <v>161</v>
      </c>
      <c r="D10" s="146">
        <v>54.21</v>
      </c>
      <c r="E10" s="146">
        <v>32</v>
      </c>
      <c r="F10" s="68">
        <f t="shared" si="0"/>
        <v>1734.72</v>
      </c>
      <c r="G10" s="160"/>
      <c r="H10" s="161"/>
      <c r="I10" s="162"/>
      <c r="J10" s="161"/>
      <c r="K10" s="162"/>
    </row>
    <row r="11" spans="1:11" s="153" customFormat="1">
      <c r="A11" s="143">
        <v>3</v>
      </c>
      <c r="B11" s="143" t="s">
        <v>258</v>
      </c>
      <c r="C11" s="145" t="s">
        <v>161</v>
      </c>
      <c r="D11" s="146">
        <v>5.93</v>
      </c>
      <c r="E11" s="146">
        <v>31</v>
      </c>
      <c r="F11" s="68">
        <f t="shared" ref="F11" si="1">E11*D11</f>
        <v>183.82999999999998</v>
      </c>
      <c r="G11" s="160"/>
      <c r="H11" s="161"/>
      <c r="I11" s="162"/>
      <c r="J11" s="161"/>
      <c r="K11" s="162"/>
    </row>
    <row r="12" spans="1:11" s="153" customFormat="1">
      <c r="A12" s="143">
        <v>4</v>
      </c>
      <c r="B12" s="143" t="s">
        <v>172</v>
      </c>
      <c r="C12" s="145" t="s">
        <v>161</v>
      </c>
      <c r="D12" s="146">
        <v>65</v>
      </c>
      <c r="E12" s="146">
        <v>41</v>
      </c>
      <c r="F12" s="68">
        <f t="shared" si="0"/>
        <v>2665</v>
      </c>
      <c r="G12" s="160"/>
      <c r="H12" s="161"/>
      <c r="I12" s="162"/>
      <c r="J12" s="161"/>
      <c r="K12" s="162"/>
    </row>
    <row r="13" spans="1:11" s="153" customFormat="1">
      <c r="A13" s="143">
        <v>5</v>
      </c>
      <c r="B13" s="143" t="s">
        <v>254</v>
      </c>
      <c r="C13" s="145" t="s">
        <v>161</v>
      </c>
      <c r="D13" s="146">
        <v>23</v>
      </c>
      <c r="E13" s="146">
        <v>41</v>
      </c>
      <c r="F13" s="68">
        <f t="shared" ref="F13" si="2">E13*D13</f>
        <v>943</v>
      </c>
      <c r="G13" s="160"/>
      <c r="H13" s="161"/>
      <c r="I13" s="162"/>
      <c r="J13" s="161"/>
      <c r="K13" s="162"/>
    </row>
    <row r="14" spans="1:11" s="153" customFormat="1" ht="27.6">
      <c r="A14" s="143">
        <v>6</v>
      </c>
      <c r="B14" s="143" t="s">
        <v>274</v>
      </c>
      <c r="C14" s="145" t="s">
        <v>161</v>
      </c>
      <c r="D14" s="146">
        <v>36.21</v>
      </c>
      <c r="E14" s="146">
        <v>60</v>
      </c>
      <c r="F14" s="68">
        <f t="shared" ref="F14" si="3">E14*D14</f>
        <v>2172.6</v>
      </c>
      <c r="G14" s="160"/>
      <c r="H14" s="161"/>
      <c r="I14" s="162"/>
      <c r="J14" s="161"/>
      <c r="K14" s="162"/>
    </row>
    <row r="15" spans="1:11" s="153" customFormat="1">
      <c r="A15" s="143">
        <v>7</v>
      </c>
      <c r="B15" s="143" t="s">
        <v>255</v>
      </c>
      <c r="C15" s="145" t="s">
        <v>161</v>
      </c>
      <c r="D15" s="146">
        <v>11.36</v>
      </c>
      <c r="E15" s="146">
        <v>20</v>
      </c>
      <c r="F15" s="68">
        <f t="shared" ref="F15:F16" si="4">E15*D15</f>
        <v>227.2</v>
      </c>
      <c r="G15" s="160"/>
      <c r="H15" s="161"/>
      <c r="I15" s="162"/>
      <c r="J15" s="161"/>
      <c r="K15" s="162"/>
    </row>
    <row r="16" spans="1:11" s="153" customFormat="1" ht="27.6">
      <c r="A16" s="143">
        <v>8</v>
      </c>
      <c r="B16" s="143" t="s">
        <v>273</v>
      </c>
      <c r="C16" s="145" t="s">
        <v>161</v>
      </c>
      <c r="D16" s="146">
        <v>19.8</v>
      </c>
      <c r="E16" s="146">
        <v>28</v>
      </c>
      <c r="F16" s="68">
        <f t="shared" si="4"/>
        <v>554.4</v>
      </c>
      <c r="G16" s="160"/>
      <c r="H16" s="161"/>
      <c r="I16" s="162"/>
      <c r="J16" s="161"/>
      <c r="K16" s="162"/>
    </row>
    <row r="17" spans="1:11" s="153" customFormat="1">
      <c r="A17" s="143">
        <v>9</v>
      </c>
      <c r="B17" s="143" t="s">
        <v>260</v>
      </c>
      <c r="C17" s="145" t="s">
        <v>261</v>
      </c>
      <c r="D17" s="146">
        <v>10</v>
      </c>
      <c r="E17" s="146">
        <v>24</v>
      </c>
      <c r="F17" s="68">
        <f t="shared" ref="F17:F18" si="5">E17*D17</f>
        <v>240</v>
      </c>
      <c r="G17" s="160"/>
      <c r="H17" s="161"/>
      <c r="I17" s="162"/>
      <c r="J17" s="161"/>
      <c r="K17" s="162"/>
    </row>
    <row r="18" spans="1:11" s="153" customFormat="1">
      <c r="A18" s="143">
        <v>10</v>
      </c>
      <c r="B18" s="143" t="s">
        <v>275</v>
      </c>
      <c r="C18" s="145" t="s">
        <v>80</v>
      </c>
      <c r="D18" s="146">
        <v>2</v>
      </c>
      <c r="E18" s="146">
        <v>519</v>
      </c>
      <c r="F18" s="68">
        <f t="shared" si="5"/>
        <v>1038</v>
      </c>
      <c r="G18" s="160"/>
      <c r="H18" s="161"/>
      <c r="I18" s="162"/>
      <c r="J18" s="161"/>
      <c r="K18" s="162"/>
    </row>
    <row r="19" spans="1:11" s="153" customFormat="1">
      <c r="A19" s="143">
        <v>11</v>
      </c>
      <c r="B19" s="143" t="s">
        <v>263</v>
      </c>
      <c r="C19" s="145" t="s">
        <v>80</v>
      </c>
      <c r="D19" s="146">
        <v>2</v>
      </c>
      <c r="E19" s="146">
        <v>128</v>
      </c>
      <c r="F19" s="68">
        <f t="shared" ref="F19" si="6">E19*D19</f>
        <v>256</v>
      </c>
      <c r="G19" s="160" t="s">
        <v>280</v>
      </c>
      <c r="H19" s="161" t="s">
        <v>80</v>
      </c>
      <c r="I19" s="162">
        <v>8</v>
      </c>
      <c r="J19" s="161">
        <v>21.67</v>
      </c>
      <c r="K19" s="162">
        <f>I19*J19</f>
        <v>173.36</v>
      </c>
    </row>
    <row r="20" spans="1:11" s="153" customFormat="1" ht="27.6">
      <c r="A20" s="143">
        <v>12</v>
      </c>
      <c r="B20" s="143"/>
      <c r="C20" s="145"/>
      <c r="D20" s="146"/>
      <c r="E20" s="146"/>
      <c r="F20" s="68"/>
      <c r="G20" s="143" t="s">
        <v>279</v>
      </c>
      <c r="H20" s="161" t="s">
        <v>80</v>
      </c>
      <c r="I20" s="162">
        <v>8</v>
      </c>
      <c r="J20" s="161">
        <v>28.34</v>
      </c>
      <c r="K20" s="162">
        <f>I20*J20</f>
        <v>226.72</v>
      </c>
    </row>
    <row r="21" spans="1:11" s="153" customFormat="1">
      <c r="A21" s="143">
        <v>13</v>
      </c>
      <c r="B21" s="143" t="s">
        <v>264</v>
      </c>
      <c r="C21" s="145" t="s">
        <v>86</v>
      </c>
      <c r="D21" s="146">
        <v>9.5500000000000007</v>
      </c>
      <c r="E21" s="146">
        <v>91</v>
      </c>
      <c r="F21" s="68">
        <f t="shared" ref="F21" si="7">E21*D21</f>
        <v>869.05000000000007</v>
      </c>
      <c r="G21" s="160"/>
      <c r="H21" s="161"/>
      <c r="I21" s="162"/>
      <c r="J21" s="161"/>
      <c r="K21" s="162"/>
    </row>
    <row r="22" spans="1:11" s="153" customFormat="1">
      <c r="A22" s="143">
        <v>14</v>
      </c>
      <c r="B22" s="143" t="s">
        <v>276</v>
      </c>
      <c r="C22" s="145" t="s">
        <v>80</v>
      </c>
      <c r="D22" s="146">
        <v>1</v>
      </c>
      <c r="E22" s="146">
        <v>128</v>
      </c>
      <c r="F22" s="68">
        <f t="shared" ref="F22:F27" si="8">E22*D22</f>
        <v>128</v>
      </c>
      <c r="G22" s="160"/>
      <c r="H22" s="161"/>
      <c r="I22" s="162"/>
      <c r="J22" s="161"/>
      <c r="K22" s="162"/>
    </row>
    <row r="23" spans="1:11" s="153" customFormat="1" ht="27.6">
      <c r="A23" s="143">
        <v>15</v>
      </c>
      <c r="B23" s="143" t="s">
        <v>378</v>
      </c>
      <c r="C23" s="145" t="s">
        <v>272</v>
      </c>
      <c r="D23" s="146">
        <v>1</v>
      </c>
      <c r="E23" s="146">
        <v>830</v>
      </c>
      <c r="F23" s="68">
        <f t="shared" si="8"/>
        <v>830</v>
      </c>
      <c r="G23" s="160"/>
      <c r="H23" s="161"/>
      <c r="I23" s="162"/>
      <c r="J23" s="161"/>
      <c r="K23" s="162"/>
    </row>
    <row r="24" spans="1:11" s="153" customFormat="1" ht="27.6">
      <c r="A24" s="143">
        <v>16</v>
      </c>
      <c r="B24" s="143" t="s">
        <v>278</v>
      </c>
      <c r="C24" s="145" t="s">
        <v>80</v>
      </c>
      <c r="D24" s="146">
        <v>14</v>
      </c>
      <c r="E24" s="146">
        <v>17</v>
      </c>
      <c r="F24" s="68">
        <f t="shared" si="8"/>
        <v>238</v>
      </c>
      <c r="G24" s="160"/>
      <c r="H24" s="161"/>
      <c r="I24" s="162"/>
      <c r="J24" s="161"/>
      <c r="K24" s="162"/>
    </row>
    <row r="25" spans="1:11" s="153" customFormat="1">
      <c r="A25" s="143">
        <v>17</v>
      </c>
      <c r="B25" s="143" t="s">
        <v>281</v>
      </c>
      <c r="C25" s="145" t="s">
        <v>80</v>
      </c>
      <c r="D25" s="146">
        <v>1</v>
      </c>
      <c r="E25" s="146">
        <v>162</v>
      </c>
      <c r="F25" s="68">
        <f t="shared" si="8"/>
        <v>162</v>
      </c>
      <c r="G25" s="160"/>
      <c r="H25" s="161"/>
      <c r="I25" s="162"/>
      <c r="J25" s="161"/>
      <c r="K25" s="162"/>
    </row>
    <row r="26" spans="1:11" s="153" customFormat="1">
      <c r="A26" s="143">
        <v>18</v>
      </c>
      <c r="B26" s="143" t="s">
        <v>282</v>
      </c>
      <c r="C26" s="145" t="s">
        <v>80</v>
      </c>
      <c r="D26" s="146">
        <v>1</v>
      </c>
      <c r="E26" s="146">
        <v>162</v>
      </c>
      <c r="F26" s="68">
        <f t="shared" si="8"/>
        <v>162</v>
      </c>
      <c r="G26" s="160"/>
      <c r="H26" s="161"/>
      <c r="I26" s="162"/>
      <c r="J26" s="161"/>
      <c r="K26" s="162"/>
    </row>
    <row r="27" spans="1:11" s="153" customFormat="1">
      <c r="A27" s="143">
        <v>19</v>
      </c>
      <c r="B27" s="143" t="s">
        <v>283</v>
      </c>
      <c r="C27" s="145" t="s">
        <v>80</v>
      </c>
      <c r="D27" s="146">
        <v>1</v>
      </c>
      <c r="E27" s="146">
        <v>57</v>
      </c>
      <c r="F27" s="68">
        <f t="shared" si="8"/>
        <v>57</v>
      </c>
      <c r="G27" s="160"/>
      <c r="H27" s="161"/>
      <c r="I27" s="162"/>
      <c r="J27" s="161"/>
      <c r="K27" s="162"/>
    </row>
    <row r="28" spans="1:11" s="153" customFormat="1">
      <c r="A28" s="143">
        <v>20</v>
      </c>
      <c r="B28" s="143" t="s">
        <v>277</v>
      </c>
      <c r="C28" s="145" t="s">
        <v>80</v>
      </c>
      <c r="D28" s="146">
        <v>3</v>
      </c>
      <c r="E28" s="146">
        <v>160</v>
      </c>
      <c r="F28" s="68">
        <f t="shared" ref="F28" si="9">E28*D28</f>
        <v>480</v>
      </c>
      <c r="G28" s="160"/>
      <c r="H28" s="161"/>
      <c r="I28" s="162"/>
      <c r="J28" s="161"/>
      <c r="K28" s="162"/>
    </row>
    <row r="29" spans="1:11" s="153" customFormat="1">
      <c r="A29" s="143">
        <v>21</v>
      </c>
      <c r="B29" s="143" t="s">
        <v>265</v>
      </c>
      <c r="C29" s="145" t="s">
        <v>80</v>
      </c>
      <c r="D29" s="146">
        <v>4</v>
      </c>
      <c r="E29" s="146">
        <v>55</v>
      </c>
      <c r="F29" s="68">
        <f t="shared" ref="F29" si="10">E29*D29</f>
        <v>220</v>
      </c>
      <c r="G29" s="160"/>
      <c r="H29" s="161"/>
      <c r="I29" s="162"/>
      <c r="J29" s="161"/>
      <c r="K29" s="162"/>
    </row>
    <row r="30" spans="1:11" s="153" customFormat="1" ht="27.6">
      <c r="A30" s="143">
        <v>22</v>
      </c>
      <c r="B30" s="25" t="s">
        <v>185</v>
      </c>
      <c r="C30" s="149"/>
      <c r="D30" s="26"/>
      <c r="E30" s="69"/>
      <c r="F30" s="26">
        <f>SUM(F9:F29)</f>
        <v>13636.8</v>
      </c>
      <c r="G30" s="25" t="s">
        <v>186</v>
      </c>
      <c r="H30" s="150"/>
      <c r="I30" s="28"/>
      <c r="J30" s="70"/>
      <c r="K30" s="71">
        <f>SUM(K9:K29)</f>
        <v>400.08000000000004</v>
      </c>
    </row>
    <row r="31" spans="1:11" s="153" customFormat="1">
      <c r="A31" s="143">
        <v>23</v>
      </c>
      <c r="B31" s="72"/>
      <c r="C31" s="73"/>
      <c r="D31" s="74"/>
      <c r="E31" s="151"/>
      <c r="F31" s="74"/>
      <c r="G31" s="72"/>
      <c r="H31" s="75"/>
      <c r="I31" s="76"/>
      <c r="J31" s="77"/>
      <c r="K31" s="78"/>
    </row>
    <row r="32" spans="1:11" s="153" customFormat="1" ht="27.6">
      <c r="A32" s="143">
        <v>24</v>
      </c>
      <c r="B32" s="79" t="s">
        <v>252</v>
      </c>
      <c r="C32" s="138"/>
      <c r="D32" s="22"/>
      <c r="E32" s="36"/>
      <c r="F32" s="22"/>
      <c r="G32" s="143"/>
      <c r="H32" s="138"/>
      <c r="I32" s="144"/>
      <c r="J32" s="144"/>
      <c r="K32" s="146"/>
    </row>
    <row r="33" spans="1:11" s="153" customFormat="1">
      <c r="A33" s="143">
        <v>25</v>
      </c>
      <c r="B33" s="80" t="s">
        <v>180</v>
      </c>
      <c r="C33" s="84" t="s">
        <v>80</v>
      </c>
      <c r="D33" s="81">
        <v>1</v>
      </c>
      <c r="E33" s="81">
        <v>50</v>
      </c>
      <c r="F33" s="151">
        <f t="shared" ref="F33" si="11">E33*D33</f>
        <v>50</v>
      </c>
      <c r="G33" s="83" t="s">
        <v>124</v>
      </c>
      <c r="H33" s="81" t="s">
        <v>80</v>
      </c>
      <c r="I33" s="81">
        <f>D33*2</f>
        <v>2</v>
      </c>
      <c r="J33" s="77">
        <v>10.119999999999999</v>
      </c>
      <c r="K33" s="146">
        <f t="shared" ref="K33" si="12">J33*I33</f>
        <v>20.239999999999998</v>
      </c>
    </row>
    <row r="34" spans="1:11" s="153" customFormat="1">
      <c r="A34" s="143">
        <v>26</v>
      </c>
      <c r="B34" s="80" t="s">
        <v>181</v>
      </c>
      <c r="C34" s="84" t="s">
        <v>80</v>
      </c>
      <c r="D34" s="81">
        <v>1</v>
      </c>
      <c r="E34" s="81">
        <v>127.5</v>
      </c>
      <c r="F34" s="151">
        <f t="shared" ref="F34:F39" si="13">E34*D34</f>
        <v>127.5</v>
      </c>
      <c r="G34" s="143"/>
      <c r="H34" s="138"/>
      <c r="I34" s="144"/>
      <c r="J34" s="144"/>
      <c r="K34" s="146"/>
    </row>
    <row r="35" spans="1:11" s="153" customFormat="1">
      <c r="A35" s="143">
        <v>27</v>
      </c>
      <c r="B35" s="88" t="s">
        <v>182</v>
      </c>
      <c r="C35" s="81" t="s">
        <v>80</v>
      </c>
      <c r="D35" s="81">
        <v>1</v>
      </c>
      <c r="E35" s="81">
        <v>50</v>
      </c>
      <c r="F35" s="151">
        <f t="shared" si="13"/>
        <v>50</v>
      </c>
      <c r="G35" s="143"/>
      <c r="H35" s="138"/>
      <c r="I35" s="144"/>
      <c r="J35" s="144"/>
      <c r="K35" s="146"/>
    </row>
    <row r="36" spans="1:11" s="153" customFormat="1" ht="27.6">
      <c r="A36" s="143">
        <v>28</v>
      </c>
      <c r="B36" s="80" t="s">
        <v>193</v>
      </c>
      <c r="C36" s="84" t="s">
        <v>80</v>
      </c>
      <c r="D36" s="81">
        <v>1</v>
      </c>
      <c r="E36" s="81">
        <v>169</v>
      </c>
      <c r="F36" s="151">
        <f t="shared" si="13"/>
        <v>169</v>
      </c>
      <c r="G36" s="89" t="s">
        <v>156</v>
      </c>
      <c r="H36" s="147" t="s">
        <v>80</v>
      </c>
      <c r="I36" s="82">
        <f>D36</f>
        <v>1</v>
      </c>
      <c r="J36" s="90" t="s">
        <v>108</v>
      </c>
      <c r="K36" s="146">
        <v>0</v>
      </c>
    </row>
    <row r="37" spans="1:11" s="153" customFormat="1">
      <c r="A37" s="143">
        <v>29</v>
      </c>
      <c r="B37" s="80"/>
      <c r="C37" s="84"/>
      <c r="D37" s="81"/>
      <c r="E37" s="81"/>
      <c r="F37" s="151"/>
      <c r="G37" s="89" t="s">
        <v>157</v>
      </c>
      <c r="H37" s="147" t="s">
        <v>80</v>
      </c>
      <c r="I37" s="82">
        <f>4*D36</f>
        <v>4</v>
      </c>
      <c r="J37" s="77">
        <v>25</v>
      </c>
      <c r="K37" s="146">
        <f t="shared" ref="K37" si="14">J37*I37</f>
        <v>100</v>
      </c>
    </row>
    <row r="38" spans="1:11" s="153" customFormat="1">
      <c r="A38" s="143">
        <v>30</v>
      </c>
      <c r="B38" s="80" t="s">
        <v>183</v>
      </c>
      <c r="C38" s="84" t="s">
        <v>80</v>
      </c>
      <c r="D38" s="81">
        <v>1</v>
      </c>
      <c r="E38" s="81">
        <v>144</v>
      </c>
      <c r="F38" s="151">
        <f t="shared" si="13"/>
        <v>144</v>
      </c>
      <c r="G38" s="85" t="s">
        <v>160</v>
      </c>
      <c r="H38" s="147" t="s">
        <v>80</v>
      </c>
      <c r="I38" s="82">
        <v>8</v>
      </c>
      <c r="J38" s="82">
        <v>0.28999999999999998</v>
      </c>
      <c r="K38" s="146">
        <f t="shared" ref="K38" si="15">J38*I38</f>
        <v>2.3199999999999998</v>
      </c>
    </row>
    <row r="39" spans="1:11" s="153" customFormat="1" ht="27.6">
      <c r="A39" s="143">
        <v>31</v>
      </c>
      <c r="B39" s="80" t="s">
        <v>284</v>
      </c>
      <c r="C39" s="84" t="s">
        <v>80</v>
      </c>
      <c r="D39" s="81">
        <v>2</v>
      </c>
      <c r="E39" s="81">
        <v>278</v>
      </c>
      <c r="F39" s="151">
        <f t="shared" si="13"/>
        <v>556</v>
      </c>
      <c r="G39" s="143" t="s">
        <v>285</v>
      </c>
      <c r="H39" s="138" t="s">
        <v>80</v>
      </c>
      <c r="I39" s="144">
        <v>2</v>
      </c>
      <c r="J39" s="90" t="s">
        <v>108</v>
      </c>
      <c r="K39" s="146"/>
    </row>
    <row r="40" spans="1:11" s="153" customFormat="1" ht="12" customHeight="1">
      <c r="A40" s="143">
        <v>32</v>
      </c>
      <c r="B40" s="91" t="s">
        <v>107</v>
      </c>
      <c r="C40" s="92" t="s">
        <v>80</v>
      </c>
      <c r="D40" s="151">
        <v>4</v>
      </c>
      <c r="E40" s="151">
        <v>55</v>
      </c>
      <c r="F40" s="151">
        <f t="shared" ref="F40" si="16">D40*E40</f>
        <v>220</v>
      </c>
      <c r="G40" s="89" t="s">
        <v>109</v>
      </c>
      <c r="H40" s="147" t="s">
        <v>80</v>
      </c>
      <c r="I40" s="90">
        <f>D40</f>
        <v>4</v>
      </c>
      <c r="J40" s="90" t="s">
        <v>108</v>
      </c>
      <c r="K40" s="146">
        <v>0</v>
      </c>
    </row>
    <row r="41" spans="1:11" s="153" customFormat="1">
      <c r="A41" s="143">
        <v>33</v>
      </c>
      <c r="B41" s="93"/>
      <c r="C41" s="94"/>
      <c r="D41" s="82"/>
      <c r="E41" s="151"/>
      <c r="F41" s="151"/>
      <c r="G41" s="83" t="s">
        <v>124</v>
      </c>
      <c r="H41" s="81" t="s">
        <v>80</v>
      </c>
      <c r="I41" s="81">
        <f>D40*2</f>
        <v>8</v>
      </c>
      <c r="J41" s="77">
        <v>10.119999999999999</v>
      </c>
      <c r="K41" s="146">
        <f t="shared" ref="K41" si="17">J41*I41</f>
        <v>80.959999999999994</v>
      </c>
    </row>
    <row r="42" spans="1:11" s="153" customFormat="1" ht="27.6">
      <c r="A42" s="143">
        <v>34</v>
      </c>
      <c r="B42" s="25" t="s">
        <v>187</v>
      </c>
      <c r="C42" s="149"/>
      <c r="D42" s="26"/>
      <c r="E42" s="69"/>
      <c r="F42" s="26">
        <f>SUM(F33:F41)</f>
        <v>1316.5</v>
      </c>
      <c r="G42" s="25" t="s">
        <v>188</v>
      </c>
      <c r="H42" s="150"/>
      <c r="I42" s="28"/>
      <c r="J42" s="70"/>
      <c r="K42" s="71">
        <f>SUM(K33:K41)</f>
        <v>203.51999999999998</v>
      </c>
    </row>
    <row r="43" spans="1:11" s="153" customFormat="1">
      <c r="A43" s="143">
        <v>35</v>
      </c>
      <c r="B43" s="79" t="s">
        <v>173</v>
      </c>
      <c r="C43" s="138"/>
      <c r="D43" s="22"/>
      <c r="E43" s="36"/>
      <c r="F43" s="68"/>
      <c r="G43" s="143"/>
      <c r="H43" s="138"/>
      <c r="I43" s="144"/>
      <c r="J43" s="144"/>
      <c r="K43" s="146"/>
    </row>
    <row r="44" spans="1:11" s="153" customFormat="1">
      <c r="A44" s="143">
        <v>36</v>
      </c>
      <c r="B44" s="143" t="s">
        <v>262</v>
      </c>
      <c r="C44" s="145" t="s">
        <v>261</v>
      </c>
      <c r="D44" s="146">
        <v>10</v>
      </c>
      <c r="E44" s="146">
        <v>55</v>
      </c>
      <c r="F44" s="68">
        <f t="shared" ref="F44:F62" si="18">E44*D44</f>
        <v>550</v>
      </c>
      <c r="G44" s="143" t="s">
        <v>291</v>
      </c>
      <c r="H44" s="138" t="s">
        <v>80</v>
      </c>
      <c r="I44" s="144">
        <v>2</v>
      </c>
      <c r="J44" s="144">
        <v>251.2</v>
      </c>
      <c r="K44" s="146">
        <f>I44*J44</f>
        <v>502.4</v>
      </c>
    </row>
    <row r="45" spans="1:11" s="153" customFormat="1">
      <c r="A45" s="143">
        <v>37</v>
      </c>
      <c r="B45" s="143"/>
      <c r="C45" s="145"/>
      <c r="D45" s="146"/>
      <c r="E45" s="146"/>
      <c r="F45" s="68"/>
      <c r="G45" s="143" t="s">
        <v>290</v>
      </c>
      <c r="H45" s="138" t="s">
        <v>80</v>
      </c>
      <c r="I45" s="144">
        <v>4</v>
      </c>
      <c r="J45" s="144">
        <v>10</v>
      </c>
      <c r="K45" s="146">
        <f>I45*J45</f>
        <v>40</v>
      </c>
    </row>
    <row r="46" spans="1:11" s="153" customFormat="1" ht="27.6">
      <c r="A46" s="143">
        <v>38</v>
      </c>
      <c r="B46" s="143"/>
      <c r="C46" s="145"/>
      <c r="D46" s="146"/>
      <c r="E46" s="146"/>
      <c r="F46" s="68"/>
      <c r="G46" s="143" t="s">
        <v>289</v>
      </c>
      <c r="H46" s="138" t="s">
        <v>80</v>
      </c>
      <c r="I46" s="144">
        <v>4</v>
      </c>
      <c r="J46" s="144">
        <v>67</v>
      </c>
      <c r="K46" s="146">
        <f t="shared" ref="K46:K47" si="19">I46*J46</f>
        <v>268</v>
      </c>
    </row>
    <row r="47" spans="1:11" s="153" customFormat="1">
      <c r="A47" s="143">
        <v>39</v>
      </c>
      <c r="B47" s="143"/>
      <c r="C47" s="145"/>
      <c r="D47" s="146"/>
      <c r="E47" s="146"/>
      <c r="F47" s="68"/>
      <c r="G47" s="143" t="s">
        <v>292</v>
      </c>
      <c r="H47" s="138" t="s">
        <v>80</v>
      </c>
      <c r="I47" s="144">
        <v>20</v>
      </c>
      <c r="J47" s="144">
        <v>4.83</v>
      </c>
      <c r="K47" s="146">
        <f t="shared" si="19"/>
        <v>96.6</v>
      </c>
    </row>
    <row r="48" spans="1:11" s="153" customFormat="1" ht="27.6">
      <c r="A48" s="143">
        <v>40</v>
      </c>
      <c r="B48" s="143" t="s">
        <v>379</v>
      </c>
      <c r="C48" s="145" t="s">
        <v>80</v>
      </c>
      <c r="D48" s="146">
        <v>6</v>
      </c>
      <c r="E48" s="146">
        <v>91</v>
      </c>
      <c r="F48" s="68">
        <f t="shared" si="18"/>
        <v>546</v>
      </c>
      <c r="G48" s="143" t="s">
        <v>287</v>
      </c>
      <c r="H48" s="138" t="s">
        <v>80</v>
      </c>
      <c r="I48" s="144">
        <v>2</v>
      </c>
      <c r="J48" s="144">
        <v>124</v>
      </c>
      <c r="K48" s="146">
        <f t="shared" ref="K48:K50" si="20">I48*J48</f>
        <v>248</v>
      </c>
    </row>
    <row r="49" spans="1:11" s="153" customFormat="1">
      <c r="A49" s="143">
        <v>41</v>
      </c>
      <c r="B49" s="143"/>
      <c r="C49" s="145"/>
      <c r="D49" s="146"/>
      <c r="E49" s="146"/>
      <c r="F49" s="68"/>
      <c r="G49" s="143" t="s">
        <v>288</v>
      </c>
      <c r="H49" s="138" t="s">
        <v>80</v>
      </c>
      <c r="I49" s="144">
        <v>3</v>
      </c>
      <c r="J49" s="144">
        <v>149.19999999999999</v>
      </c>
      <c r="K49" s="146">
        <f t="shared" si="20"/>
        <v>447.59999999999997</v>
      </c>
    </row>
    <row r="50" spans="1:11" s="153" customFormat="1" ht="27.6">
      <c r="A50" s="143">
        <v>42</v>
      </c>
      <c r="B50" s="143"/>
      <c r="C50" s="145"/>
      <c r="D50" s="146"/>
      <c r="E50" s="146"/>
      <c r="F50" s="68"/>
      <c r="G50" s="143" t="s">
        <v>304</v>
      </c>
      <c r="H50" s="138" t="s">
        <v>80</v>
      </c>
      <c r="I50" s="144">
        <v>1</v>
      </c>
      <c r="J50" s="144">
        <v>105.85</v>
      </c>
      <c r="K50" s="146">
        <f t="shared" si="20"/>
        <v>105.85</v>
      </c>
    </row>
    <row r="51" spans="1:11" s="153" customFormat="1">
      <c r="A51" s="143">
        <v>43</v>
      </c>
      <c r="B51" s="143" t="s">
        <v>286</v>
      </c>
      <c r="C51" s="145" t="s">
        <v>88</v>
      </c>
      <c r="D51" s="146">
        <v>3</v>
      </c>
      <c r="E51" s="146">
        <v>55</v>
      </c>
      <c r="F51" s="68">
        <f t="shared" si="18"/>
        <v>165</v>
      </c>
      <c r="G51" s="143" t="s">
        <v>271</v>
      </c>
      <c r="H51" s="138" t="s">
        <v>80</v>
      </c>
      <c r="I51" s="144">
        <v>1</v>
      </c>
      <c r="J51" s="144">
        <v>129.1</v>
      </c>
      <c r="K51" s="146">
        <f>I51*J51</f>
        <v>129.1</v>
      </c>
    </row>
    <row r="52" spans="1:11" s="153" customFormat="1">
      <c r="A52" s="143">
        <v>44</v>
      </c>
      <c r="B52" s="143"/>
      <c r="C52" s="145"/>
      <c r="D52" s="146"/>
      <c r="E52" s="146"/>
      <c r="F52" s="68"/>
      <c r="G52" s="143" t="s">
        <v>301</v>
      </c>
      <c r="H52" s="138" t="s">
        <v>80</v>
      </c>
      <c r="I52" s="144">
        <v>1</v>
      </c>
      <c r="J52" s="144">
        <v>70</v>
      </c>
      <c r="K52" s="146">
        <f>I52*J52</f>
        <v>70</v>
      </c>
    </row>
    <row r="53" spans="1:11" s="153" customFormat="1">
      <c r="A53" s="143">
        <v>45</v>
      </c>
      <c r="B53" s="143"/>
      <c r="C53" s="145"/>
      <c r="D53" s="146"/>
      <c r="E53" s="146"/>
      <c r="F53" s="68"/>
      <c r="G53" s="143" t="s">
        <v>302</v>
      </c>
      <c r="H53" s="138" t="s">
        <v>80</v>
      </c>
      <c r="I53" s="144">
        <v>3</v>
      </c>
      <c r="J53" s="144">
        <v>30.2</v>
      </c>
      <c r="K53" s="146">
        <f>I53*J53</f>
        <v>90.6</v>
      </c>
    </row>
    <row r="54" spans="1:11" s="153" customFormat="1">
      <c r="A54" s="143">
        <v>46</v>
      </c>
      <c r="B54" s="143"/>
      <c r="C54" s="145"/>
      <c r="D54" s="146"/>
      <c r="E54" s="146"/>
      <c r="F54" s="68"/>
      <c r="G54" s="143" t="s">
        <v>305</v>
      </c>
      <c r="H54" s="138" t="s">
        <v>80</v>
      </c>
      <c r="I54" s="144">
        <v>1</v>
      </c>
      <c r="J54" s="144">
        <v>70.83</v>
      </c>
      <c r="K54" s="146">
        <f>I54*J54</f>
        <v>70.83</v>
      </c>
    </row>
    <row r="55" spans="1:11" s="153" customFormat="1">
      <c r="A55" s="143">
        <v>47</v>
      </c>
      <c r="B55" s="143" t="s">
        <v>380</v>
      </c>
      <c r="C55" s="145" t="s">
        <v>80</v>
      </c>
      <c r="D55" s="146">
        <v>1</v>
      </c>
      <c r="E55" s="146">
        <v>459</v>
      </c>
      <c r="F55" s="68">
        <f t="shared" si="18"/>
        <v>459</v>
      </c>
      <c r="G55" s="143" t="s">
        <v>293</v>
      </c>
      <c r="H55" s="138" t="s">
        <v>80</v>
      </c>
      <c r="I55" s="144">
        <v>1</v>
      </c>
      <c r="J55" s="144">
        <v>65.83</v>
      </c>
      <c r="K55" s="146">
        <f t="shared" ref="K55:K63" si="21">I55*J55</f>
        <v>65.83</v>
      </c>
    </row>
    <row r="56" spans="1:11" s="153" customFormat="1" ht="27.6">
      <c r="A56" s="143">
        <v>48</v>
      </c>
      <c r="B56" s="143"/>
      <c r="C56" s="145"/>
      <c r="D56" s="146"/>
      <c r="E56" s="146"/>
      <c r="F56" s="68"/>
      <c r="G56" s="143" t="s">
        <v>294</v>
      </c>
      <c r="H56" s="138" t="s">
        <v>80</v>
      </c>
      <c r="I56" s="144">
        <v>1</v>
      </c>
      <c r="J56" s="144">
        <v>372.5</v>
      </c>
      <c r="K56" s="146">
        <f t="shared" si="21"/>
        <v>372.5</v>
      </c>
    </row>
    <row r="57" spans="1:11" s="153" customFormat="1" ht="27.6">
      <c r="A57" s="143">
        <v>49</v>
      </c>
      <c r="B57" s="143"/>
      <c r="C57" s="145"/>
      <c r="D57" s="146"/>
      <c r="E57" s="146"/>
      <c r="F57" s="68"/>
      <c r="G57" s="143" t="s">
        <v>295</v>
      </c>
      <c r="H57" s="138" t="s">
        <v>296</v>
      </c>
      <c r="I57" s="144">
        <v>1</v>
      </c>
      <c r="J57" s="144">
        <v>43.83</v>
      </c>
      <c r="K57" s="146">
        <f t="shared" si="21"/>
        <v>43.83</v>
      </c>
    </row>
    <row r="58" spans="1:11" s="153" customFormat="1">
      <c r="A58" s="143">
        <v>50</v>
      </c>
      <c r="B58" s="143"/>
      <c r="C58" s="145"/>
      <c r="D58" s="146"/>
      <c r="E58" s="146"/>
      <c r="F58" s="68"/>
      <c r="G58" s="143" t="s">
        <v>306</v>
      </c>
      <c r="H58" s="138" t="s">
        <v>80</v>
      </c>
      <c r="I58" s="144">
        <v>1</v>
      </c>
      <c r="J58" s="144">
        <v>161.66999999999999</v>
      </c>
      <c r="K58" s="146">
        <f t="shared" si="21"/>
        <v>161.66999999999999</v>
      </c>
    </row>
    <row r="59" spans="1:11" s="153" customFormat="1">
      <c r="A59" s="143">
        <v>51</v>
      </c>
      <c r="B59" s="143"/>
      <c r="C59" s="145"/>
      <c r="D59" s="146"/>
      <c r="E59" s="146"/>
      <c r="F59" s="68"/>
      <c r="G59" s="143" t="s">
        <v>297</v>
      </c>
      <c r="H59" s="138" t="s">
        <v>80</v>
      </c>
      <c r="I59" s="144">
        <v>1</v>
      </c>
      <c r="J59" s="144"/>
      <c r="K59" s="146"/>
    </row>
    <row r="60" spans="1:11" s="153" customFormat="1">
      <c r="A60" s="143">
        <v>52</v>
      </c>
      <c r="B60" s="143" t="s">
        <v>381</v>
      </c>
      <c r="C60" s="145" t="s">
        <v>80</v>
      </c>
      <c r="D60" s="146">
        <v>1</v>
      </c>
      <c r="E60" s="146">
        <v>357</v>
      </c>
      <c r="F60" s="68">
        <f t="shared" si="18"/>
        <v>357</v>
      </c>
      <c r="G60" s="143" t="s">
        <v>299</v>
      </c>
      <c r="H60" s="138" t="s">
        <v>80</v>
      </c>
      <c r="I60" s="144">
        <v>1</v>
      </c>
      <c r="J60" s="144"/>
      <c r="K60" s="146"/>
    </row>
    <row r="61" spans="1:11" s="153" customFormat="1">
      <c r="A61" s="143">
        <v>53</v>
      </c>
      <c r="B61" s="143" t="s">
        <v>298</v>
      </c>
      <c r="C61" s="145" t="s">
        <v>80</v>
      </c>
      <c r="D61" s="146">
        <v>1</v>
      </c>
      <c r="E61" s="146">
        <v>170</v>
      </c>
      <c r="F61" s="68">
        <f t="shared" si="18"/>
        <v>170</v>
      </c>
      <c r="G61" s="143" t="s">
        <v>300</v>
      </c>
      <c r="H61" s="138" t="s">
        <v>80</v>
      </c>
      <c r="I61" s="144">
        <v>1</v>
      </c>
      <c r="J61" s="144">
        <v>718.33</v>
      </c>
      <c r="K61" s="146">
        <f t="shared" si="21"/>
        <v>718.33</v>
      </c>
    </row>
    <row r="62" spans="1:11" s="153" customFormat="1" ht="27.6">
      <c r="A62" s="143">
        <v>54</v>
      </c>
      <c r="B62" s="143" t="s">
        <v>382</v>
      </c>
      <c r="C62" s="145" t="s">
        <v>80</v>
      </c>
      <c r="D62" s="146">
        <v>1</v>
      </c>
      <c r="E62" s="146">
        <v>657</v>
      </c>
      <c r="F62" s="68">
        <f t="shared" si="18"/>
        <v>657</v>
      </c>
      <c r="G62" s="143" t="s">
        <v>303</v>
      </c>
      <c r="H62" s="138" t="s">
        <v>80</v>
      </c>
      <c r="I62" s="144">
        <v>1</v>
      </c>
      <c r="J62" s="90" t="s">
        <v>108</v>
      </c>
      <c r="K62" s="146"/>
    </row>
    <row r="63" spans="1:11" s="153" customFormat="1">
      <c r="A63" s="143">
        <v>55</v>
      </c>
      <c r="B63" s="143"/>
      <c r="C63" s="145"/>
      <c r="D63" s="146"/>
      <c r="E63" s="146"/>
      <c r="F63" s="68"/>
      <c r="G63" s="143" t="s">
        <v>383</v>
      </c>
      <c r="H63" s="138" t="s">
        <v>80</v>
      </c>
      <c r="I63" s="144">
        <v>2</v>
      </c>
      <c r="J63" s="144">
        <v>127.5</v>
      </c>
      <c r="K63" s="146">
        <f t="shared" si="21"/>
        <v>255</v>
      </c>
    </row>
    <row r="64" spans="1:11" s="153" customFormat="1">
      <c r="A64" s="143">
        <v>56</v>
      </c>
      <c r="B64" s="143" t="s">
        <v>259</v>
      </c>
      <c r="C64" s="145" t="s">
        <v>161</v>
      </c>
      <c r="D64" s="146">
        <v>23</v>
      </c>
      <c r="E64" s="146">
        <v>85</v>
      </c>
      <c r="F64" s="68">
        <f t="shared" ref="F64" si="22">E64*D64</f>
        <v>1955</v>
      </c>
      <c r="G64" s="143" t="s">
        <v>307</v>
      </c>
      <c r="H64" s="138" t="s">
        <v>81</v>
      </c>
      <c r="I64" s="144">
        <f>D64*1.9*20</f>
        <v>873.99999999999989</v>
      </c>
      <c r="J64" s="144">
        <v>5.63</v>
      </c>
      <c r="K64" s="133">
        <f t="shared" ref="K64:K73" si="23">I64*J64</f>
        <v>4920.619999999999</v>
      </c>
    </row>
    <row r="65" spans="1:11" s="153" customFormat="1" ht="27.6">
      <c r="A65" s="143">
        <v>57</v>
      </c>
      <c r="B65" s="96" t="s">
        <v>194</v>
      </c>
      <c r="C65" s="145" t="s">
        <v>161</v>
      </c>
      <c r="D65" s="146">
        <v>61.6</v>
      </c>
      <c r="E65" s="146">
        <v>211</v>
      </c>
      <c r="F65" s="68">
        <f t="shared" ref="F65:F103" si="24">E65*D65</f>
        <v>12997.6</v>
      </c>
      <c r="G65" s="143" t="s">
        <v>146</v>
      </c>
      <c r="H65" s="138" t="s">
        <v>82</v>
      </c>
      <c r="I65" s="144">
        <f>0.1*D65</f>
        <v>6.16</v>
      </c>
      <c r="J65" s="144">
        <v>46.3</v>
      </c>
      <c r="K65" s="140">
        <f t="shared" si="23"/>
        <v>285.20799999999997</v>
      </c>
    </row>
    <row r="66" spans="1:11" s="153" customFormat="1">
      <c r="A66" s="143">
        <v>58</v>
      </c>
      <c r="B66" s="143"/>
      <c r="C66" s="145"/>
      <c r="D66" s="146"/>
      <c r="E66" s="146"/>
      <c r="F66" s="68"/>
      <c r="G66" s="143" t="s">
        <v>308</v>
      </c>
      <c r="H66" s="138" t="s">
        <v>87</v>
      </c>
      <c r="I66" s="144">
        <f>D65*1.05</f>
        <v>64.680000000000007</v>
      </c>
      <c r="J66" s="144">
        <v>466</v>
      </c>
      <c r="K66" s="140">
        <f t="shared" si="23"/>
        <v>30140.880000000005</v>
      </c>
    </row>
    <row r="67" spans="1:11" s="153" customFormat="1">
      <c r="A67" s="143">
        <v>59</v>
      </c>
      <c r="B67" s="143"/>
      <c r="C67" s="145"/>
      <c r="D67" s="146"/>
      <c r="E67" s="146"/>
      <c r="F67" s="68"/>
      <c r="G67" s="143" t="s">
        <v>227</v>
      </c>
      <c r="H67" s="138" t="s">
        <v>81</v>
      </c>
      <c r="I67" s="144">
        <f>D65*6</f>
        <v>369.6</v>
      </c>
      <c r="J67" s="144">
        <v>10.112</v>
      </c>
      <c r="K67" s="140">
        <f t="shared" si="23"/>
        <v>3737.3952000000004</v>
      </c>
    </row>
    <row r="68" spans="1:11" s="153" customFormat="1">
      <c r="A68" s="143">
        <v>60</v>
      </c>
      <c r="B68" s="143"/>
      <c r="C68" s="145"/>
      <c r="D68" s="146"/>
      <c r="E68" s="146"/>
      <c r="F68" s="68"/>
      <c r="G68" s="143" t="s">
        <v>162</v>
      </c>
      <c r="H68" s="138" t="s">
        <v>81</v>
      </c>
      <c r="I68" s="144">
        <f>D65*0.4</f>
        <v>24.64</v>
      </c>
      <c r="J68" s="144">
        <v>140</v>
      </c>
      <c r="K68" s="140">
        <f t="shared" si="23"/>
        <v>3449.6</v>
      </c>
    </row>
    <row r="69" spans="1:11" s="153" customFormat="1" ht="27.6">
      <c r="A69" s="143">
        <v>61</v>
      </c>
      <c r="B69" s="143" t="s">
        <v>369</v>
      </c>
      <c r="C69" s="145" t="s">
        <v>161</v>
      </c>
      <c r="D69" s="146">
        <v>2</v>
      </c>
      <c r="E69" s="146">
        <v>69</v>
      </c>
      <c r="F69" s="68">
        <f t="shared" si="24"/>
        <v>138</v>
      </c>
      <c r="G69" s="143" t="s">
        <v>370</v>
      </c>
      <c r="H69" s="138" t="s">
        <v>296</v>
      </c>
      <c r="I69" s="144">
        <v>1</v>
      </c>
      <c r="J69" s="144">
        <v>1500</v>
      </c>
      <c r="K69" s="140">
        <f t="shared" si="23"/>
        <v>1500</v>
      </c>
    </row>
    <row r="70" spans="1:11" s="153" customFormat="1">
      <c r="A70" s="143">
        <v>62</v>
      </c>
      <c r="B70" s="143"/>
      <c r="C70" s="145"/>
      <c r="D70" s="146"/>
      <c r="E70" s="146"/>
      <c r="F70" s="68"/>
      <c r="G70" s="143"/>
      <c r="H70" s="138"/>
      <c r="I70" s="144"/>
      <c r="J70" s="144"/>
      <c r="K70" s="140"/>
    </row>
    <row r="71" spans="1:11" s="153" customFormat="1">
      <c r="A71" s="143">
        <v>63</v>
      </c>
      <c r="B71" s="143" t="s">
        <v>371</v>
      </c>
      <c r="C71" s="145" t="s">
        <v>161</v>
      </c>
      <c r="D71" s="146">
        <v>2</v>
      </c>
      <c r="E71" s="146">
        <v>78</v>
      </c>
      <c r="F71" s="68">
        <f t="shared" si="24"/>
        <v>156</v>
      </c>
      <c r="G71" s="143" t="s">
        <v>372</v>
      </c>
      <c r="H71" s="138" t="s">
        <v>86</v>
      </c>
      <c r="I71" s="144">
        <v>3.6</v>
      </c>
      <c r="J71" s="144">
        <v>166.25</v>
      </c>
      <c r="K71" s="140">
        <f t="shared" si="23"/>
        <v>598.5</v>
      </c>
    </row>
    <row r="72" spans="1:11" s="153" customFormat="1" ht="27.6">
      <c r="A72" s="143">
        <v>64</v>
      </c>
      <c r="B72" s="143"/>
      <c r="C72" s="145"/>
      <c r="D72" s="146"/>
      <c r="E72" s="146"/>
      <c r="F72" s="68"/>
      <c r="G72" s="143" t="s">
        <v>375</v>
      </c>
      <c r="H72" s="138" t="s">
        <v>80</v>
      </c>
      <c r="I72" s="144">
        <v>1</v>
      </c>
      <c r="J72" s="144">
        <v>157.5</v>
      </c>
      <c r="K72" s="140">
        <f t="shared" si="23"/>
        <v>157.5</v>
      </c>
    </row>
    <row r="73" spans="1:11" s="153" customFormat="1" ht="27.6">
      <c r="A73" s="143">
        <v>65</v>
      </c>
      <c r="B73" s="143" t="s">
        <v>373</v>
      </c>
      <c r="C73" s="145" t="s">
        <v>88</v>
      </c>
      <c r="D73" s="146">
        <v>1.8</v>
      </c>
      <c r="E73" s="146">
        <v>24</v>
      </c>
      <c r="F73" s="68">
        <f t="shared" si="24"/>
        <v>43.2</v>
      </c>
      <c r="G73" s="143" t="s">
        <v>374</v>
      </c>
      <c r="H73" s="138" t="s">
        <v>80</v>
      </c>
      <c r="I73" s="144">
        <v>1</v>
      </c>
      <c r="J73" s="144">
        <v>50</v>
      </c>
      <c r="K73" s="133">
        <f t="shared" si="23"/>
        <v>50</v>
      </c>
    </row>
    <row r="74" spans="1:11" s="153" customFormat="1" ht="27.6">
      <c r="A74" s="143">
        <v>66</v>
      </c>
      <c r="B74" s="132" t="s">
        <v>385</v>
      </c>
      <c r="C74" s="84" t="s">
        <v>87</v>
      </c>
      <c r="D74" s="106">
        <v>5.6</v>
      </c>
      <c r="E74" s="106">
        <v>176</v>
      </c>
      <c r="F74" s="68">
        <f t="shared" si="24"/>
        <v>985.59999999999991</v>
      </c>
      <c r="G74" s="97" t="s">
        <v>324</v>
      </c>
      <c r="H74" s="167" t="s">
        <v>161</v>
      </c>
      <c r="I74" s="140">
        <v>7.2</v>
      </c>
      <c r="J74" s="140">
        <v>123.61</v>
      </c>
      <c r="K74" s="140">
        <f>J74*I74</f>
        <v>889.99199999999996</v>
      </c>
    </row>
    <row r="75" spans="1:11" s="153" customFormat="1">
      <c r="A75" s="143">
        <v>67</v>
      </c>
      <c r="B75" s="134"/>
      <c r="C75" s="84"/>
      <c r="D75" s="106"/>
      <c r="E75" s="106"/>
      <c r="F75" s="68"/>
      <c r="G75" s="135" t="s">
        <v>266</v>
      </c>
      <c r="H75" s="136" t="s">
        <v>80</v>
      </c>
      <c r="I75" s="152">
        <v>2</v>
      </c>
      <c r="J75" s="111">
        <v>124.25</v>
      </c>
      <c r="K75" s="152">
        <f t="shared" ref="K75:K78" si="25">J75*I75</f>
        <v>248.5</v>
      </c>
    </row>
    <row r="76" spans="1:11" s="153" customFormat="1">
      <c r="A76" s="143">
        <v>68</v>
      </c>
      <c r="B76" s="132"/>
      <c r="C76" s="84"/>
      <c r="D76" s="106"/>
      <c r="E76" s="106"/>
      <c r="F76" s="68"/>
      <c r="G76" s="135" t="s">
        <v>267</v>
      </c>
      <c r="H76" s="136" t="s">
        <v>80</v>
      </c>
      <c r="I76" s="152">
        <v>5</v>
      </c>
      <c r="J76" s="111">
        <v>138.75</v>
      </c>
      <c r="K76" s="152">
        <f t="shared" si="25"/>
        <v>693.75</v>
      </c>
    </row>
    <row r="77" spans="1:11" s="153" customFormat="1">
      <c r="A77" s="143">
        <v>69</v>
      </c>
      <c r="B77" s="132"/>
      <c r="C77" s="84"/>
      <c r="D77" s="106"/>
      <c r="E77" s="106"/>
      <c r="F77" s="68"/>
      <c r="G77" s="135" t="s">
        <v>268</v>
      </c>
      <c r="H77" s="136" t="s">
        <v>89</v>
      </c>
      <c r="I77" s="152">
        <v>1</v>
      </c>
      <c r="J77" s="111">
        <v>20</v>
      </c>
      <c r="K77" s="152">
        <f t="shared" si="25"/>
        <v>20</v>
      </c>
    </row>
    <row r="78" spans="1:11" s="153" customFormat="1">
      <c r="A78" s="143">
        <v>70</v>
      </c>
      <c r="B78" s="132"/>
      <c r="C78" s="84"/>
      <c r="D78" s="106"/>
      <c r="E78" s="106"/>
      <c r="F78" s="68"/>
      <c r="G78" s="135" t="s">
        <v>269</v>
      </c>
      <c r="H78" s="136" t="s">
        <v>81</v>
      </c>
      <c r="I78" s="152">
        <f>D74+D75*0.1</f>
        <v>5.6</v>
      </c>
      <c r="J78" s="111">
        <v>15.13</v>
      </c>
      <c r="K78" s="152">
        <f t="shared" si="25"/>
        <v>84.727999999999994</v>
      </c>
    </row>
    <row r="79" spans="1:11" s="153" customFormat="1">
      <c r="A79" s="143">
        <v>71</v>
      </c>
      <c r="B79" s="132"/>
      <c r="C79" s="84"/>
      <c r="D79" s="106"/>
      <c r="E79" s="106"/>
      <c r="F79" s="68"/>
      <c r="G79" s="135" t="s">
        <v>270</v>
      </c>
      <c r="H79" s="137" t="s">
        <v>89</v>
      </c>
      <c r="I79" s="152">
        <v>3</v>
      </c>
      <c r="J79" s="111">
        <v>20</v>
      </c>
      <c r="K79" s="152">
        <f>I79*J79</f>
        <v>60</v>
      </c>
    </row>
    <row r="80" spans="1:11" s="153" customFormat="1" ht="27.6">
      <c r="A80" s="143"/>
      <c r="B80" s="132" t="s">
        <v>393</v>
      </c>
      <c r="C80" s="84" t="s">
        <v>161</v>
      </c>
      <c r="D80" s="106">
        <v>20</v>
      </c>
      <c r="E80" s="106">
        <v>29</v>
      </c>
      <c r="F80" s="151">
        <f t="shared" si="24"/>
        <v>580</v>
      </c>
      <c r="G80" s="135" t="s">
        <v>394</v>
      </c>
      <c r="H80" s="137" t="s">
        <v>86</v>
      </c>
      <c r="I80" s="152">
        <v>20</v>
      </c>
      <c r="J80" s="105" t="s">
        <v>108</v>
      </c>
      <c r="K80" s="152"/>
    </row>
    <row r="81" spans="1:12" s="37" customFormat="1" ht="35.4" customHeight="1">
      <c r="A81" s="143">
        <v>72</v>
      </c>
      <c r="B81" s="98" t="s">
        <v>384</v>
      </c>
      <c r="C81" s="99" t="s">
        <v>161</v>
      </c>
      <c r="D81" s="100">
        <v>82.6</v>
      </c>
      <c r="E81" s="151">
        <v>119</v>
      </c>
      <c r="F81" s="68">
        <f t="shared" si="24"/>
        <v>9829.4</v>
      </c>
      <c r="G81" s="97" t="s">
        <v>324</v>
      </c>
      <c r="H81" s="167" t="s">
        <v>161</v>
      </c>
      <c r="I81" s="140">
        <v>82.8</v>
      </c>
      <c r="J81" s="140">
        <v>103.01</v>
      </c>
      <c r="K81" s="140">
        <f t="shared" ref="K81:K87" si="26">J81*I81</f>
        <v>8529.228000000001</v>
      </c>
    </row>
    <row r="82" spans="1:12" s="37" customFormat="1" ht="35.4" customHeight="1">
      <c r="A82" s="143"/>
      <c r="B82" s="98"/>
      <c r="C82" s="99"/>
      <c r="D82" s="100"/>
      <c r="E82" s="151"/>
      <c r="F82" s="68"/>
      <c r="G82" s="97" t="s">
        <v>395</v>
      </c>
      <c r="H82" s="167"/>
      <c r="I82" s="140">
        <v>7.2</v>
      </c>
      <c r="J82" s="140">
        <v>122.68</v>
      </c>
      <c r="K82" s="140">
        <f t="shared" si="26"/>
        <v>883.29600000000005</v>
      </c>
    </row>
    <row r="83" spans="1:12" s="37" customFormat="1" ht="15.75" customHeight="1">
      <c r="A83" s="143">
        <v>73</v>
      </c>
      <c r="B83" s="98"/>
      <c r="C83" s="99"/>
      <c r="D83" s="100"/>
      <c r="E83" s="151"/>
      <c r="F83" s="68"/>
      <c r="G83" s="97" t="s">
        <v>323</v>
      </c>
      <c r="H83" s="167" t="s">
        <v>80</v>
      </c>
      <c r="I83" s="140">
        <v>33</v>
      </c>
      <c r="J83" s="140">
        <v>128.69999999999999</v>
      </c>
      <c r="K83" s="140">
        <f t="shared" si="26"/>
        <v>4247.0999999999995</v>
      </c>
    </row>
    <row r="84" spans="1:12" s="37" customFormat="1" ht="15.75" customHeight="1">
      <c r="A84" s="143">
        <v>74</v>
      </c>
      <c r="B84" s="98"/>
      <c r="C84" s="99"/>
      <c r="D84" s="100"/>
      <c r="E84" s="151"/>
      <c r="F84" s="68"/>
      <c r="G84" s="97" t="s">
        <v>328</v>
      </c>
      <c r="H84" s="167" t="s">
        <v>80</v>
      </c>
      <c r="I84" s="140">
        <v>15</v>
      </c>
      <c r="J84" s="140">
        <v>102</v>
      </c>
      <c r="K84" s="140">
        <f t="shared" si="26"/>
        <v>1530</v>
      </c>
    </row>
    <row r="85" spans="1:12" s="37" customFormat="1" ht="15.75" customHeight="1">
      <c r="A85" s="143">
        <v>75</v>
      </c>
      <c r="B85" s="98"/>
      <c r="C85" s="99"/>
      <c r="D85" s="100"/>
      <c r="E85" s="151"/>
      <c r="F85" s="68"/>
      <c r="G85" s="97" t="s">
        <v>322</v>
      </c>
      <c r="H85" s="167" t="s">
        <v>80</v>
      </c>
      <c r="I85" s="140">
        <v>2</v>
      </c>
      <c r="J85" s="140">
        <v>221.76</v>
      </c>
      <c r="K85" s="140">
        <f t="shared" si="26"/>
        <v>443.52</v>
      </c>
    </row>
    <row r="86" spans="1:12" s="37" customFormat="1" ht="15.75" customHeight="1">
      <c r="A86" s="143">
        <v>76</v>
      </c>
      <c r="B86" s="98"/>
      <c r="C86" s="99"/>
      <c r="D86" s="100"/>
      <c r="E86" s="151"/>
      <c r="F86" s="68"/>
      <c r="G86" s="97" t="s">
        <v>325</v>
      </c>
      <c r="H86" s="167" t="s">
        <v>80</v>
      </c>
      <c r="I86" s="140">
        <v>90</v>
      </c>
      <c r="J86" s="140">
        <v>6.67</v>
      </c>
      <c r="K86" s="140">
        <f t="shared" si="26"/>
        <v>600.29999999999995</v>
      </c>
    </row>
    <row r="87" spans="1:12" s="37" customFormat="1" ht="15.75" customHeight="1">
      <c r="A87" s="143">
        <v>77</v>
      </c>
      <c r="B87" s="98"/>
      <c r="C87" s="99"/>
      <c r="D87" s="100"/>
      <c r="E87" s="151"/>
      <c r="F87" s="68"/>
      <c r="G87" s="97" t="s">
        <v>326</v>
      </c>
      <c r="H87" s="167" t="s">
        <v>81</v>
      </c>
      <c r="I87" s="140">
        <f>D81*0.7</f>
        <v>57.819999999999993</v>
      </c>
      <c r="J87" s="140">
        <v>48.7</v>
      </c>
      <c r="K87" s="140">
        <f t="shared" si="26"/>
        <v>2815.8339999999998</v>
      </c>
    </row>
    <row r="88" spans="1:12" s="37" customFormat="1" ht="15.75" customHeight="1">
      <c r="A88" s="143">
        <v>78</v>
      </c>
      <c r="B88" s="98"/>
      <c r="C88" s="99"/>
      <c r="D88" s="100"/>
      <c r="E88" s="151"/>
      <c r="F88" s="68"/>
      <c r="G88" s="97" t="s">
        <v>327</v>
      </c>
      <c r="H88" s="167" t="s">
        <v>80</v>
      </c>
      <c r="I88" s="140">
        <v>2</v>
      </c>
      <c r="J88" s="140">
        <v>41</v>
      </c>
      <c r="K88" s="140">
        <f t="shared" ref="K88:K102" si="27">J88*I88</f>
        <v>82</v>
      </c>
    </row>
    <row r="89" spans="1:12" s="37" customFormat="1">
      <c r="A89" s="143">
        <v>79</v>
      </c>
      <c r="B89" s="96" t="s">
        <v>158</v>
      </c>
      <c r="C89" s="145" t="s">
        <v>88</v>
      </c>
      <c r="D89" s="151">
        <v>30.5</v>
      </c>
      <c r="E89" s="151">
        <v>29</v>
      </c>
      <c r="F89" s="68">
        <f t="shared" si="24"/>
        <v>884.5</v>
      </c>
      <c r="G89" s="89" t="s">
        <v>163</v>
      </c>
      <c r="H89" s="147" t="s">
        <v>159</v>
      </c>
      <c r="I89" s="82">
        <v>32.5</v>
      </c>
      <c r="J89" s="82">
        <v>21.33</v>
      </c>
      <c r="K89" s="140">
        <f t="shared" si="27"/>
        <v>693.22499999999991</v>
      </c>
    </row>
    <row r="90" spans="1:12" s="153" customFormat="1">
      <c r="A90" s="143">
        <v>80</v>
      </c>
      <c r="B90" s="96"/>
      <c r="C90" s="145"/>
      <c r="D90" s="151"/>
      <c r="E90" s="151"/>
      <c r="F90" s="68"/>
      <c r="G90" s="85" t="s">
        <v>160</v>
      </c>
      <c r="H90" s="147" t="s">
        <v>80</v>
      </c>
      <c r="I90" s="82">
        <v>60</v>
      </c>
      <c r="J90" s="82">
        <v>0.28999999999999998</v>
      </c>
      <c r="K90" s="140">
        <f t="shared" si="27"/>
        <v>17.399999999999999</v>
      </c>
      <c r="L90" s="37"/>
    </row>
    <row r="91" spans="1:12" s="153" customFormat="1">
      <c r="A91" s="143">
        <v>81</v>
      </c>
      <c r="B91" s="96"/>
      <c r="C91" s="145"/>
      <c r="D91" s="151"/>
      <c r="E91" s="151"/>
      <c r="F91" s="68"/>
      <c r="G91" s="85" t="s">
        <v>309</v>
      </c>
      <c r="H91" s="147" t="s">
        <v>296</v>
      </c>
      <c r="I91" s="82">
        <v>6</v>
      </c>
      <c r="J91" s="82">
        <v>27</v>
      </c>
      <c r="K91" s="140">
        <f t="shared" si="27"/>
        <v>162</v>
      </c>
      <c r="L91" s="37"/>
    </row>
    <row r="92" spans="1:12" s="153" customFormat="1">
      <c r="A92" s="143">
        <v>82</v>
      </c>
      <c r="B92" s="96"/>
      <c r="C92" s="145"/>
      <c r="D92" s="151"/>
      <c r="E92" s="151"/>
      <c r="F92" s="68"/>
      <c r="G92" s="85" t="s">
        <v>310</v>
      </c>
      <c r="H92" s="147" t="s">
        <v>296</v>
      </c>
      <c r="I92" s="82">
        <v>3</v>
      </c>
      <c r="J92" s="82">
        <v>27</v>
      </c>
      <c r="K92" s="140">
        <f t="shared" si="27"/>
        <v>81</v>
      </c>
      <c r="L92" s="37"/>
    </row>
    <row r="93" spans="1:12" s="153" customFormat="1">
      <c r="A93" s="143">
        <v>83</v>
      </c>
      <c r="B93" s="132"/>
      <c r="C93" s="84"/>
      <c r="D93" s="106"/>
      <c r="E93" s="106"/>
      <c r="F93" s="68"/>
      <c r="G93" s="85" t="s">
        <v>311</v>
      </c>
      <c r="H93" s="147" t="s">
        <v>296</v>
      </c>
      <c r="I93" s="82">
        <v>1</v>
      </c>
      <c r="J93" s="82">
        <v>27</v>
      </c>
      <c r="K93" s="140">
        <f t="shared" si="27"/>
        <v>27</v>
      </c>
    </row>
    <row r="94" spans="1:12" s="153" customFormat="1">
      <c r="A94" s="143">
        <v>84</v>
      </c>
      <c r="B94" s="132"/>
      <c r="C94" s="84"/>
      <c r="D94" s="106"/>
      <c r="E94" s="106"/>
      <c r="F94" s="68"/>
      <c r="G94" s="85" t="s">
        <v>312</v>
      </c>
      <c r="H94" s="147" t="s">
        <v>296</v>
      </c>
      <c r="I94" s="82">
        <v>3</v>
      </c>
      <c r="J94" s="82">
        <v>27</v>
      </c>
      <c r="K94" s="140">
        <f t="shared" si="27"/>
        <v>81</v>
      </c>
    </row>
    <row r="95" spans="1:12" s="153" customFormat="1" ht="27.6">
      <c r="A95" s="143">
        <v>85</v>
      </c>
      <c r="B95" s="132" t="s">
        <v>334</v>
      </c>
      <c r="C95" s="84" t="s">
        <v>86</v>
      </c>
      <c r="D95" s="106">
        <v>61.6</v>
      </c>
      <c r="E95" s="106">
        <v>85</v>
      </c>
      <c r="F95" s="68">
        <f t="shared" si="24"/>
        <v>5236</v>
      </c>
      <c r="G95" s="85" t="s">
        <v>335</v>
      </c>
      <c r="H95" s="147" t="s">
        <v>80</v>
      </c>
      <c r="I95" s="82">
        <v>175</v>
      </c>
      <c r="J95" s="82">
        <v>82.5</v>
      </c>
      <c r="K95" s="140">
        <f t="shared" si="27"/>
        <v>14437.5</v>
      </c>
    </row>
    <row r="96" spans="1:12" s="153" customFormat="1">
      <c r="A96" s="143">
        <v>86</v>
      </c>
      <c r="B96" s="132"/>
      <c r="C96" s="84"/>
      <c r="D96" s="106"/>
      <c r="E96" s="106"/>
      <c r="F96" s="68"/>
      <c r="G96" s="85" t="s">
        <v>338</v>
      </c>
      <c r="H96" s="147" t="s">
        <v>80</v>
      </c>
      <c r="I96" s="82">
        <v>94</v>
      </c>
      <c r="J96" s="82">
        <v>19.09</v>
      </c>
      <c r="K96" s="140">
        <f t="shared" si="27"/>
        <v>1794.46</v>
      </c>
    </row>
    <row r="97" spans="1:11" s="153" customFormat="1">
      <c r="A97" s="143">
        <v>87</v>
      </c>
      <c r="B97" s="132"/>
      <c r="C97" s="84"/>
      <c r="D97" s="106"/>
      <c r="E97" s="106"/>
      <c r="F97" s="68"/>
      <c r="G97" s="85" t="s">
        <v>336</v>
      </c>
      <c r="H97" s="147" t="s">
        <v>80</v>
      </c>
      <c r="I97" s="82">
        <v>80</v>
      </c>
      <c r="J97" s="82">
        <v>38.17</v>
      </c>
      <c r="K97" s="140">
        <f t="shared" si="27"/>
        <v>3053.6000000000004</v>
      </c>
    </row>
    <row r="98" spans="1:11" s="153" customFormat="1">
      <c r="A98" s="143">
        <v>88</v>
      </c>
      <c r="B98" s="132"/>
      <c r="C98" s="84"/>
      <c r="D98" s="106"/>
      <c r="E98" s="106"/>
      <c r="F98" s="68"/>
      <c r="G98" s="85" t="s">
        <v>337</v>
      </c>
      <c r="H98" s="147" t="s">
        <v>80</v>
      </c>
      <c r="I98" s="82">
        <v>15</v>
      </c>
      <c r="J98" s="82">
        <v>114.5</v>
      </c>
      <c r="K98" s="140">
        <f t="shared" si="27"/>
        <v>1717.5</v>
      </c>
    </row>
    <row r="99" spans="1:11" s="153" customFormat="1">
      <c r="A99" s="143">
        <v>89</v>
      </c>
      <c r="B99" s="132"/>
      <c r="C99" s="84"/>
      <c r="D99" s="106"/>
      <c r="E99" s="106"/>
      <c r="F99" s="68"/>
      <c r="G99" s="85" t="s">
        <v>339</v>
      </c>
      <c r="H99" s="147" t="s">
        <v>80</v>
      </c>
      <c r="I99" s="82">
        <v>11</v>
      </c>
      <c r="J99" s="82">
        <v>91</v>
      </c>
      <c r="K99" s="140">
        <f t="shared" si="27"/>
        <v>1001</v>
      </c>
    </row>
    <row r="100" spans="1:11" s="153" customFormat="1">
      <c r="A100" s="143">
        <v>90</v>
      </c>
      <c r="B100" s="132"/>
      <c r="C100" s="84"/>
      <c r="D100" s="106"/>
      <c r="E100" s="106"/>
      <c r="F100" s="68"/>
      <c r="G100" s="85" t="s">
        <v>340</v>
      </c>
      <c r="H100" s="147" t="s">
        <v>80</v>
      </c>
      <c r="I100" s="82">
        <v>45</v>
      </c>
      <c r="J100" s="82">
        <v>4.17</v>
      </c>
      <c r="K100" s="140">
        <f t="shared" si="27"/>
        <v>187.65</v>
      </c>
    </row>
    <row r="101" spans="1:11" s="153" customFormat="1">
      <c r="A101" s="143">
        <v>91</v>
      </c>
      <c r="B101" s="132"/>
      <c r="C101" s="84"/>
      <c r="D101" s="106"/>
      <c r="E101" s="106"/>
      <c r="F101" s="68"/>
      <c r="G101" s="85" t="s">
        <v>341</v>
      </c>
      <c r="H101" s="147" t="s">
        <v>80</v>
      </c>
      <c r="I101" s="82">
        <v>45</v>
      </c>
      <c r="J101" s="82">
        <v>4.17</v>
      </c>
      <c r="K101" s="140">
        <f t="shared" si="27"/>
        <v>187.65</v>
      </c>
    </row>
    <row r="102" spans="1:11" s="153" customFormat="1">
      <c r="A102" s="143">
        <v>92</v>
      </c>
      <c r="B102" s="132"/>
      <c r="C102" s="84"/>
      <c r="D102" s="106"/>
      <c r="E102" s="106"/>
      <c r="F102" s="68"/>
      <c r="G102" s="85" t="s">
        <v>342</v>
      </c>
      <c r="H102" s="147" t="s">
        <v>80</v>
      </c>
      <c r="I102" s="82">
        <v>45</v>
      </c>
      <c r="J102" s="82">
        <v>10</v>
      </c>
      <c r="K102" s="140">
        <f t="shared" si="27"/>
        <v>450</v>
      </c>
    </row>
    <row r="103" spans="1:11" s="168" customFormat="1">
      <c r="A103" s="143">
        <v>93</v>
      </c>
      <c r="B103" s="143" t="s">
        <v>125</v>
      </c>
      <c r="C103" s="138" t="s">
        <v>88</v>
      </c>
      <c r="D103" s="95">
        <v>4.5</v>
      </c>
      <c r="E103" s="95">
        <v>42</v>
      </c>
      <c r="F103" s="68">
        <f t="shared" si="24"/>
        <v>189</v>
      </c>
      <c r="G103" s="143" t="s">
        <v>307</v>
      </c>
      <c r="H103" s="138" t="s">
        <v>81</v>
      </c>
      <c r="I103" s="140">
        <f>D103*1.9*1</f>
        <v>8.5499999999999989</v>
      </c>
      <c r="J103" s="140">
        <v>5.63</v>
      </c>
      <c r="K103" s="133">
        <f t="shared" ref="K103" si="28">I103*J103</f>
        <v>48.136499999999991</v>
      </c>
    </row>
    <row r="104" spans="1:11" s="153" customFormat="1">
      <c r="A104" s="143">
        <v>94</v>
      </c>
      <c r="B104" s="98" t="s">
        <v>204</v>
      </c>
      <c r="C104" s="99" t="s">
        <v>161</v>
      </c>
      <c r="D104" s="100">
        <v>14.4</v>
      </c>
      <c r="E104" s="151">
        <v>34</v>
      </c>
      <c r="F104" s="151">
        <f>D104*E104</f>
        <v>489.6</v>
      </c>
      <c r="G104" s="101" t="s">
        <v>313</v>
      </c>
      <c r="H104" s="81" t="s">
        <v>80</v>
      </c>
      <c r="I104" s="86">
        <v>40</v>
      </c>
      <c r="J104" s="81"/>
      <c r="K104" s="146"/>
    </row>
    <row r="105" spans="1:11" s="37" customFormat="1" ht="15.75" customHeight="1">
      <c r="A105" s="143">
        <v>95</v>
      </c>
      <c r="B105" s="98" t="s">
        <v>205</v>
      </c>
      <c r="C105" s="99" t="s">
        <v>161</v>
      </c>
      <c r="D105" s="100">
        <v>5</v>
      </c>
      <c r="E105" s="151">
        <v>42</v>
      </c>
      <c r="F105" s="151">
        <f>D105*E105</f>
        <v>210</v>
      </c>
      <c r="G105" s="97" t="s">
        <v>206</v>
      </c>
      <c r="H105" s="147" t="s">
        <v>80</v>
      </c>
      <c r="I105" s="102">
        <v>5</v>
      </c>
      <c r="J105" s="151">
        <v>8</v>
      </c>
      <c r="K105" s="146">
        <f t="shared" ref="K105:K113" si="29">J105*I105</f>
        <v>40</v>
      </c>
    </row>
    <row r="106" spans="1:11" s="153" customFormat="1" ht="39" customHeight="1">
      <c r="A106" s="143">
        <v>96</v>
      </c>
      <c r="B106" s="80" t="s">
        <v>317</v>
      </c>
      <c r="C106" s="84" t="s">
        <v>87</v>
      </c>
      <c r="D106" s="81">
        <v>82.6</v>
      </c>
      <c r="E106" s="151">
        <v>102</v>
      </c>
      <c r="F106" s="151">
        <f t="shared" ref="F106:F143" si="30">D106*E106</f>
        <v>8425.1999999999989</v>
      </c>
      <c r="G106" s="97" t="s">
        <v>145</v>
      </c>
      <c r="H106" s="81" t="s">
        <v>82</v>
      </c>
      <c r="I106" s="81">
        <f>D106*0.1</f>
        <v>8.26</v>
      </c>
      <c r="J106" s="81">
        <v>38.58</v>
      </c>
      <c r="K106" s="146">
        <f t="shared" si="29"/>
        <v>318.67079999999999</v>
      </c>
    </row>
    <row r="107" spans="1:11" s="153" customFormat="1" ht="39" customHeight="1">
      <c r="A107" s="143">
        <v>97</v>
      </c>
      <c r="B107" s="80"/>
      <c r="C107" s="84"/>
      <c r="D107" s="81"/>
      <c r="E107" s="151"/>
      <c r="F107" s="151"/>
      <c r="G107" s="83" t="s">
        <v>318</v>
      </c>
      <c r="H107" s="81" t="s">
        <v>81</v>
      </c>
      <c r="I107" s="81">
        <f>D106*1.2</f>
        <v>99.11999999999999</v>
      </c>
      <c r="J107" s="81">
        <v>37</v>
      </c>
      <c r="K107" s="146">
        <f t="shared" si="29"/>
        <v>3667.4399999999996</v>
      </c>
    </row>
    <row r="108" spans="1:11" s="141" customFormat="1" ht="27.6">
      <c r="A108" s="143">
        <v>98</v>
      </c>
      <c r="B108" s="80" t="s">
        <v>329</v>
      </c>
      <c r="C108" s="116" t="s">
        <v>80</v>
      </c>
      <c r="D108" s="169">
        <v>3</v>
      </c>
      <c r="E108" s="111">
        <v>590</v>
      </c>
      <c r="F108" s="111">
        <f t="shared" ref="F108" si="31">D108*E108</f>
        <v>1770</v>
      </c>
      <c r="G108" s="83" t="s">
        <v>386</v>
      </c>
      <c r="H108" s="139" t="s">
        <v>80</v>
      </c>
      <c r="I108" s="170">
        <v>2</v>
      </c>
      <c r="J108" s="170">
        <v>5500</v>
      </c>
      <c r="K108" s="133">
        <f t="shared" si="29"/>
        <v>11000</v>
      </c>
    </row>
    <row r="109" spans="1:11" s="141" customFormat="1">
      <c r="A109" s="143">
        <v>99</v>
      </c>
      <c r="B109" s="80"/>
      <c r="C109" s="116"/>
      <c r="D109" s="169"/>
      <c r="E109" s="111"/>
      <c r="F109" s="111"/>
      <c r="G109" s="83" t="s">
        <v>330</v>
      </c>
      <c r="H109" s="139" t="s">
        <v>80</v>
      </c>
      <c r="I109" s="171">
        <v>2</v>
      </c>
      <c r="J109" s="136">
        <v>175</v>
      </c>
      <c r="K109" s="133">
        <f t="shared" si="29"/>
        <v>350</v>
      </c>
    </row>
    <row r="110" spans="1:11" s="141" customFormat="1" ht="27.6">
      <c r="A110" s="143">
        <v>100</v>
      </c>
      <c r="B110" s="80"/>
      <c r="C110" s="116"/>
      <c r="D110" s="106"/>
      <c r="E110" s="111"/>
      <c r="F110" s="111"/>
      <c r="G110" s="83" t="s">
        <v>331</v>
      </c>
      <c r="H110" s="139" t="s">
        <v>80</v>
      </c>
      <c r="I110" s="133">
        <v>1</v>
      </c>
      <c r="J110" s="172">
        <v>1625</v>
      </c>
      <c r="K110" s="133">
        <f t="shared" si="29"/>
        <v>1625</v>
      </c>
    </row>
    <row r="111" spans="1:11" s="141" customFormat="1" ht="27.6">
      <c r="A111" s="143">
        <v>101</v>
      </c>
      <c r="B111" s="80" t="s">
        <v>332</v>
      </c>
      <c r="C111" s="116" t="s">
        <v>88</v>
      </c>
      <c r="D111" s="81">
        <v>9.8000000000000007</v>
      </c>
      <c r="E111" s="111">
        <v>55</v>
      </c>
      <c r="F111" s="111">
        <f t="shared" ref="F111:F112" si="32">D111*E111</f>
        <v>539</v>
      </c>
      <c r="G111" s="83" t="s">
        <v>333</v>
      </c>
      <c r="H111" s="139" t="s">
        <v>80</v>
      </c>
      <c r="I111" s="133">
        <v>4</v>
      </c>
      <c r="J111" s="167">
        <v>58.33</v>
      </c>
      <c r="K111" s="133">
        <f t="shared" si="29"/>
        <v>233.32</v>
      </c>
    </row>
    <row r="112" spans="1:11" s="141" customFormat="1" ht="27.6">
      <c r="A112" s="143">
        <v>102</v>
      </c>
      <c r="B112" s="80" t="s">
        <v>387</v>
      </c>
      <c r="C112" s="116" t="s">
        <v>88</v>
      </c>
      <c r="D112" s="81">
        <v>15</v>
      </c>
      <c r="E112" s="111">
        <v>51</v>
      </c>
      <c r="F112" s="111">
        <f t="shared" si="32"/>
        <v>765</v>
      </c>
      <c r="G112" s="83" t="s">
        <v>388</v>
      </c>
      <c r="H112" s="139" t="s">
        <v>80</v>
      </c>
      <c r="I112" s="133">
        <v>1</v>
      </c>
      <c r="J112" s="167">
        <v>296.41000000000003</v>
      </c>
      <c r="K112" s="133">
        <f t="shared" si="29"/>
        <v>296.41000000000003</v>
      </c>
    </row>
    <row r="113" spans="1:12" s="153" customFormat="1">
      <c r="A113" s="143">
        <v>103</v>
      </c>
      <c r="B113" s="80" t="s">
        <v>170</v>
      </c>
      <c r="C113" s="84" t="s">
        <v>161</v>
      </c>
      <c r="D113" s="81">
        <v>3.8</v>
      </c>
      <c r="E113" s="151">
        <v>56</v>
      </c>
      <c r="F113" s="151">
        <f t="shared" ref="F113:F116" si="33">D113*E113</f>
        <v>212.79999999999998</v>
      </c>
      <c r="G113" s="83" t="s">
        <v>320</v>
      </c>
      <c r="H113" s="81" t="s">
        <v>82</v>
      </c>
      <c r="I113" s="81">
        <f>D113/7*2</f>
        <v>1.0857142857142856</v>
      </c>
      <c r="J113" s="81">
        <v>120</v>
      </c>
      <c r="K113" s="146">
        <f t="shared" si="29"/>
        <v>130.28571428571428</v>
      </c>
    </row>
    <row r="114" spans="1:12" s="153" customFormat="1">
      <c r="A114" s="143">
        <v>104</v>
      </c>
      <c r="B114" s="103" t="s">
        <v>321</v>
      </c>
      <c r="C114" s="84" t="s">
        <v>87</v>
      </c>
      <c r="D114" s="81">
        <v>64</v>
      </c>
      <c r="E114" s="151">
        <v>51</v>
      </c>
      <c r="F114" s="151">
        <f t="shared" si="33"/>
        <v>3264</v>
      </c>
      <c r="G114" s="97" t="s">
        <v>146</v>
      </c>
      <c r="H114" s="81" t="s">
        <v>82</v>
      </c>
      <c r="I114" s="81">
        <f>D114*0.1+D115*0.3*0.1</f>
        <v>6.4</v>
      </c>
      <c r="J114" s="81">
        <v>38.58</v>
      </c>
      <c r="K114" s="146">
        <f t="shared" ref="K114:K127" si="34">J114*I114</f>
        <v>246.91200000000001</v>
      </c>
    </row>
    <row r="115" spans="1:12" s="153" customFormat="1">
      <c r="A115" s="143">
        <v>105</v>
      </c>
      <c r="B115" s="103"/>
      <c r="C115" s="84"/>
      <c r="D115" s="81"/>
      <c r="E115" s="151"/>
      <c r="F115" s="151"/>
      <c r="G115" s="83" t="s">
        <v>319</v>
      </c>
      <c r="H115" s="81" t="s">
        <v>82</v>
      </c>
      <c r="I115" s="81">
        <f>(D114+D115*0.3)/7*2</f>
        <v>18.285714285714285</v>
      </c>
      <c r="J115" s="81">
        <v>120</v>
      </c>
      <c r="K115" s="146">
        <f t="shared" si="34"/>
        <v>2194.2857142857142</v>
      </c>
    </row>
    <row r="116" spans="1:12" s="153" customFormat="1">
      <c r="A116" s="143">
        <v>106</v>
      </c>
      <c r="B116" s="103" t="s">
        <v>154</v>
      </c>
      <c r="C116" s="84" t="s">
        <v>87</v>
      </c>
      <c r="D116" s="81">
        <v>18.600000000000001</v>
      </c>
      <c r="E116" s="151">
        <v>51</v>
      </c>
      <c r="F116" s="151">
        <f t="shared" si="33"/>
        <v>948.6</v>
      </c>
      <c r="G116" s="83" t="s">
        <v>146</v>
      </c>
      <c r="H116" s="81" t="s">
        <v>82</v>
      </c>
      <c r="I116" s="81">
        <f>D116*0.1</f>
        <v>1.8600000000000003</v>
      </c>
      <c r="J116" s="81">
        <v>38.58</v>
      </c>
      <c r="K116" s="146">
        <f t="shared" si="34"/>
        <v>71.758800000000008</v>
      </c>
      <c r="L116" s="37"/>
    </row>
    <row r="117" spans="1:12" s="153" customFormat="1">
      <c r="A117" s="143">
        <v>107</v>
      </c>
      <c r="B117" s="96"/>
      <c r="C117" s="145"/>
      <c r="D117" s="151"/>
      <c r="E117" s="151"/>
      <c r="F117" s="151"/>
      <c r="G117" s="83" t="s">
        <v>143</v>
      </c>
      <c r="H117" s="84" t="s">
        <v>82</v>
      </c>
      <c r="I117" s="81">
        <f>D116/7*2</f>
        <v>5.3142857142857149</v>
      </c>
      <c r="J117" s="81">
        <v>550</v>
      </c>
      <c r="K117" s="146">
        <f t="shared" si="34"/>
        <v>2922.8571428571431</v>
      </c>
      <c r="L117" s="37"/>
    </row>
    <row r="118" spans="1:12" s="153" customFormat="1">
      <c r="A118" s="143">
        <v>108</v>
      </c>
      <c r="B118" s="96" t="s">
        <v>214</v>
      </c>
      <c r="C118" s="145" t="s">
        <v>80</v>
      </c>
      <c r="D118" s="151">
        <v>1</v>
      </c>
      <c r="E118" s="151">
        <v>112</v>
      </c>
      <c r="F118" s="151">
        <f>D118*E118</f>
        <v>112</v>
      </c>
      <c r="G118" s="85" t="s">
        <v>215</v>
      </c>
      <c r="H118" s="147" t="s">
        <v>80</v>
      </c>
      <c r="I118" s="82">
        <v>1</v>
      </c>
      <c r="J118" s="82">
        <v>250</v>
      </c>
      <c r="K118" s="146">
        <f t="shared" si="34"/>
        <v>250</v>
      </c>
      <c r="L118" s="37"/>
    </row>
    <row r="119" spans="1:12" s="153" customFormat="1">
      <c r="A119" s="143">
        <v>109</v>
      </c>
      <c r="B119" s="96" t="s">
        <v>207</v>
      </c>
      <c r="C119" s="145" t="s">
        <v>80</v>
      </c>
      <c r="D119" s="151">
        <v>1</v>
      </c>
      <c r="E119" s="151">
        <v>102</v>
      </c>
      <c r="F119" s="151">
        <f t="shared" si="30"/>
        <v>102</v>
      </c>
      <c r="G119" s="142" t="s">
        <v>208</v>
      </c>
      <c r="H119" s="147" t="s">
        <v>80</v>
      </c>
      <c r="I119" s="82">
        <v>1</v>
      </c>
      <c r="J119" s="82">
        <v>1345.83</v>
      </c>
      <c r="K119" s="146">
        <f t="shared" si="34"/>
        <v>1345.83</v>
      </c>
      <c r="L119" s="37"/>
    </row>
    <row r="120" spans="1:12" s="153" customFormat="1">
      <c r="A120" s="143">
        <v>110</v>
      </c>
      <c r="B120" s="96" t="s">
        <v>155</v>
      </c>
      <c r="C120" s="145" t="s">
        <v>80</v>
      </c>
      <c r="D120" s="151">
        <v>2</v>
      </c>
      <c r="E120" s="151">
        <v>81</v>
      </c>
      <c r="F120" s="151">
        <f t="shared" si="30"/>
        <v>162</v>
      </c>
      <c r="G120" s="89" t="s">
        <v>178</v>
      </c>
      <c r="H120" s="147" t="s">
        <v>80</v>
      </c>
      <c r="I120" s="104">
        <v>2</v>
      </c>
      <c r="J120" s="104">
        <v>350</v>
      </c>
      <c r="K120" s="146">
        <f t="shared" si="34"/>
        <v>700</v>
      </c>
    </row>
    <row r="121" spans="1:12" s="153" customFormat="1" ht="27.6">
      <c r="A121" s="143">
        <v>111</v>
      </c>
      <c r="B121" s="96" t="s">
        <v>209</v>
      </c>
      <c r="C121" s="145" t="s">
        <v>161</v>
      </c>
      <c r="D121" s="151">
        <v>4.72</v>
      </c>
      <c r="E121" s="151">
        <v>170</v>
      </c>
      <c r="F121" s="151">
        <f t="shared" si="30"/>
        <v>802.4</v>
      </c>
      <c r="G121" s="85" t="s">
        <v>232</v>
      </c>
      <c r="H121" s="147" t="s">
        <v>80</v>
      </c>
      <c r="I121" s="82">
        <v>1</v>
      </c>
      <c r="J121" s="105" t="s">
        <v>108</v>
      </c>
      <c r="K121" s="146">
        <v>0</v>
      </c>
    </row>
    <row r="122" spans="1:12" s="153" customFormat="1" ht="27.6">
      <c r="A122" s="143">
        <v>112</v>
      </c>
      <c r="B122" s="96" t="s">
        <v>235</v>
      </c>
      <c r="C122" s="145" t="s">
        <v>234</v>
      </c>
      <c r="D122" s="151">
        <v>4.5</v>
      </c>
      <c r="E122" s="151">
        <v>170</v>
      </c>
      <c r="F122" s="151">
        <f t="shared" ref="F122" si="35">D122*E122</f>
        <v>765</v>
      </c>
      <c r="G122" s="85" t="s">
        <v>242</v>
      </c>
      <c r="H122" s="147" t="s">
        <v>243</v>
      </c>
      <c r="I122" s="82">
        <v>1</v>
      </c>
      <c r="J122" s="105">
        <v>1500</v>
      </c>
      <c r="K122" s="146">
        <f>I122*J122</f>
        <v>1500</v>
      </c>
    </row>
    <row r="123" spans="1:12" s="153" customFormat="1" ht="27.6">
      <c r="A123" s="143">
        <v>113</v>
      </c>
      <c r="B123" s="96" t="s">
        <v>210</v>
      </c>
      <c r="C123" s="145" t="s">
        <v>161</v>
      </c>
      <c r="D123" s="151">
        <v>3</v>
      </c>
      <c r="E123" s="151">
        <v>170</v>
      </c>
      <c r="F123" s="151">
        <f t="shared" si="30"/>
        <v>510</v>
      </c>
      <c r="G123" s="85" t="s">
        <v>233</v>
      </c>
      <c r="H123" s="147" t="s">
        <v>80</v>
      </c>
      <c r="I123" s="82">
        <v>1</v>
      </c>
      <c r="J123" s="105" t="s">
        <v>108</v>
      </c>
      <c r="K123" s="146">
        <v>0</v>
      </c>
    </row>
    <row r="124" spans="1:12" s="153" customFormat="1">
      <c r="A124" s="143">
        <v>114</v>
      </c>
      <c r="B124" s="96" t="s">
        <v>211</v>
      </c>
      <c r="C124" s="145" t="s">
        <v>161</v>
      </c>
      <c r="D124" s="151">
        <f>D123+D121</f>
        <v>7.72</v>
      </c>
      <c r="E124" s="151">
        <v>64</v>
      </c>
      <c r="F124" s="151">
        <f t="shared" si="30"/>
        <v>494.08</v>
      </c>
      <c r="G124" s="85" t="s">
        <v>212</v>
      </c>
      <c r="H124" s="147" t="s">
        <v>80</v>
      </c>
      <c r="I124" s="82">
        <v>2</v>
      </c>
      <c r="J124" s="82">
        <v>96.33</v>
      </c>
      <c r="K124" s="146">
        <f t="shared" si="34"/>
        <v>192.66</v>
      </c>
    </row>
    <row r="125" spans="1:12" s="153" customFormat="1">
      <c r="A125" s="143">
        <v>115</v>
      </c>
      <c r="B125" s="96"/>
      <c r="C125" s="145"/>
      <c r="D125" s="151"/>
      <c r="E125" s="151"/>
      <c r="F125" s="151"/>
      <c r="G125" s="142" t="s">
        <v>213</v>
      </c>
      <c r="H125" s="147" t="s">
        <v>80</v>
      </c>
      <c r="I125" s="82">
        <v>1</v>
      </c>
      <c r="J125" s="82">
        <v>55.83</v>
      </c>
      <c r="K125" s="146">
        <f t="shared" si="34"/>
        <v>55.83</v>
      </c>
    </row>
    <row r="126" spans="1:12" s="153" customFormat="1" ht="27.6">
      <c r="A126" s="143">
        <v>116</v>
      </c>
      <c r="B126" s="96" t="s">
        <v>396</v>
      </c>
      <c r="C126" s="145" t="s">
        <v>80</v>
      </c>
      <c r="D126" s="151">
        <v>4</v>
      </c>
      <c r="E126" s="151">
        <v>100</v>
      </c>
      <c r="F126" s="151">
        <f t="shared" si="30"/>
        <v>400</v>
      </c>
      <c r="G126" s="96" t="s">
        <v>397</v>
      </c>
      <c r="H126" s="147" t="s">
        <v>80</v>
      </c>
      <c r="I126" s="82">
        <v>3</v>
      </c>
      <c r="J126" s="82">
        <v>2340</v>
      </c>
      <c r="K126" s="146">
        <f t="shared" si="34"/>
        <v>7020</v>
      </c>
    </row>
    <row r="127" spans="1:12" s="153" customFormat="1" ht="27.6">
      <c r="A127" s="143">
        <v>117</v>
      </c>
      <c r="B127" s="96"/>
      <c r="C127" s="145"/>
      <c r="D127" s="151"/>
      <c r="E127" s="151"/>
      <c r="F127" s="151"/>
      <c r="G127" s="96" t="s">
        <v>398</v>
      </c>
      <c r="H127" s="147" t="s">
        <v>80</v>
      </c>
      <c r="I127" s="82">
        <v>1</v>
      </c>
      <c r="J127" s="82">
        <v>1280</v>
      </c>
      <c r="K127" s="146">
        <f t="shared" si="34"/>
        <v>1280</v>
      </c>
    </row>
    <row r="128" spans="1:12" s="173" customFormat="1" ht="27.6">
      <c r="A128" s="143">
        <v>118</v>
      </c>
      <c r="B128" s="91" t="s">
        <v>216</v>
      </c>
      <c r="C128" s="105" t="s">
        <v>80</v>
      </c>
      <c r="D128" s="105">
        <v>1</v>
      </c>
      <c r="E128" s="106">
        <v>589</v>
      </c>
      <c r="F128" s="106">
        <f t="shared" ref="F128" si="36">D128*E128</f>
        <v>589</v>
      </c>
      <c r="G128" s="91" t="s">
        <v>231</v>
      </c>
      <c r="H128" s="105" t="s">
        <v>80</v>
      </c>
      <c r="I128" s="105">
        <f>D128</f>
        <v>1</v>
      </c>
      <c r="J128" s="105" t="s">
        <v>108</v>
      </c>
      <c r="K128" s="105">
        <v>0</v>
      </c>
    </row>
    <row r="129" spans="1:12" s="173" customFormat="1">
      <c r="A129" s="143">
        <v>119</v>
      </c>
      <c r="B129" s="91"/>
      <c r="C129" s="105"/>
      <c r="D129" s="105"/>
      <c r="E129" s="106"/>
      <c r="F129" s="106"/>
      <c r="G129" s="91" t="s">
        <v>217</v>
      </c>
      <c r="H129" s="105" t="s">
        <v>80</v>
      </c>
      <c r="I129" s="105">
        <v>1</v>
      </c>
      <c r="J129" s="105">
        <v>136.66999999999999</v>
      </c>
      <c r="K129" s="105">
        <f t="shared" ref="K129:K132" si="37">J129*I129</f>
        <v>136.66999999999999</v>
      </c>
    </row>
    <row r="130" spans="1:12" s="173" customFormat="1">
      <c r="A130" s="143">
        <v>120</v>
      </c>
      <c r="B130" s="91"/>
      <c r="C130" s="105"/>
      <c r="D130" s="105"/>
      <c r="E130" s="106"/>
      <c r="F130" s="106"/>
      <c r="G130" s="91" t="s">
        <v>218</v>
      </c>
      <c r="H130" s="105" t="s">
        <v>80</v>
      </c>
      <c r="I130" s="105">
        <v>2</v>
      </c>
      <c r="J130" s="105">
        <v>6.08</v>
      </c>
      <c r="K130" s="105">
        <f t="shared" si="37"/>
        <v>12.16</v>
      </c>
    </row>
    <row r="131" spans="1:12" s="173" customFormat="1" ht="27.6">
      <c r="A131" s="143">
        <v>121</v>
      </c>
      <c r="B131" s="91" t="s">
        <v>315</v>
      </c>
      <c r="C131" s="105" t="s">
        <v>80</v>
      </c>
      <c r="D131" s="105">
        <v>2</v>
      </c>
      <c r="E131" s="106">
        <v>1588</v>
      </c>
      <c r="F131" s="106">
        <f>D131*E131</f>
        <v>3176</v>
      </c>
      <c r="G131" s="91" t="s">
        <v>314</v>
      </c>
      <c r="H131" s="105" t="s">
        <v>88</v>
      </c>
      <c r="I131" s="105">
        <v>10</v>
      </c>
      <c r="J131" s="105">
        <v>350</v>
      </c>
      <c r="K131" s="105">
        <f t="shared" si="37"/>
        <v>3500</v>
      </c>
    </row>
    <row r="132" spans="1:12" s="173" customFormat="1">
      <c r="A132" s="143">
        <v>122</v>
      </c>
      <c r="B132" s="91" t="s">
        <v>316</v>
      </c>
      <c r="C132" s="105" t="s">
        <v>80</v>
      </c>
      <c r="D132" s="105">
        <v>2</v>
      </c>
      <c r="E132" s="106">
        <v>560</v>
      </c>
      <c r="F132" s="106">
        <f>D132*E132</f>
        <v>1120</v>
      </c>
      <c r="G132" s="91" t="s">
        <v>250</v>
      </c>
      <c r="H132" s="105" t="s">
        <v>81</v>
      </c>
      <c r="I132" s="105">
        <v>2</v>
      </c>
      <c r="J132" s="105">
        <v>350</v>
      </c>
      <c r="K132" s="105">
        <f t="shared" si="37"/>
        <v>700</v>
      </c>
    </row>
    <row r="133" spans="1:12" s="173" customFormat="1">
      <c r="A133" s="143">
        <v>123</v>
      </c>
      <c r="B133" s="107" t="s">
        <v>221</v>
      </c>
      <c r="C133" s="105"/>
      <c r="D133" s="105"/>
      <c r="E133" s="106"/>
      <c r="F133" s="106"/>
      <c r="G133" s="91"/>
      <c r="H133" s="105"/>
      <c r="I133" s="105"/>
      <c r="J133" s="105"/>
      <c r="K133" s="105"/>
    </row>
    <row r="134" spans="1:12" s="173" customFormat="1">
      <c r="A134" s="143">
        <v>124</v>
      </c>
      <c r="B134" s="91" t="s">
        <v>222</v>
      </c>
      <c r="C134" s="105" t="s">
        <v>161</v>
      </c>
      <c r="D134" s="105">
        <v>1</v>
      </c>
      <c r="E134" s="106">
        <v>41</v>
      </c>
      <c r="F134" s="106">
        <f>D134*E134</f>
        <v>41</v>
      </c>
      <c r="G134" s="91"/>
      <c r="H134" s="105"/>
      <c r="I134" s="105"/>
      <c r="J134" s="105"/>
      <c r="K134" s="105"/>
    </row>
    <row r="135" spans="1:12" s="173" customFormat="1">
      <c r="A135" s="143">
        <v>125</v>
      </c>
      <c r="B135" s="91" t="s">
        <v>223</v>
      </c>
      <c r="C135" s="105" t="s">
        <v>203</v>
      </c>
      <c r="D135" s="105">
        <v>5.4</v>
      </c>
      <c r="E135" s="106">
        <v>46</v>
      </c>
      <c r="F135" s="106">
        <f>D135*E135</f>
        <v>248.4</v>
      </c>
      <c r="G135" s="91" t="s">
        <v>224</v>
      </c>
      <c r="H135" s="105" t="s">
        <v>80</v>
      </c>
      <c r="I135" s="105">
        <v>1</v>
      </c>
      <c r="J135" s="105">
        <v>0</v>
      </c>
      <c r="K135" s="105">
        <f t="shared" ref="K135:K136" si="38">I135*J135</f>
        <v>0</v>
      </c>
    </row>
    <row r="136" spans="1:12" s="173" customFormat="1">
      <c r="A136" s="143">
        <v>126</v>
      </c>
      <c r="B136" s="91"/>
      <c r="C136" s="105"/>
      <c r="D136" s="105"/>
      <c r="E136" s="106"/>
      <c r="F136" s="106"/>
      <c r="G136" s="91" t="s">
        <v>225</v>
      </c>
      <c r="H136" s="105" t="s">
        <v>80</v>
      </c>
      <c r="I136" s="105">
        <v>12</v>
      </c>
      <c r="J136" s="105">
        <v>5</v>
      </c>
      <c r="K136" s="105">
        <f t="shared" si="38"/>
        <v>60</v>
      </c>
    </row>
    <row r="137" spans="1:12" s="153" customFormat="1" ht="27.6">
      <c r="A137" s="143">
        <v>127</v>
      </c>
      <c r="B137" s="96" t="s">
        <v>194</v>
      </c>
      <c r="C137" s="105" t="s">
        <v>161</v>
      </c>
      <c r="D137" s="151">
        <v>0.99</v>
      </c>
      <c r="E137" s="151">
        <v>211</v>
      </c>
      <c r="F137" s="108">
        <f t="shared" ref="F137" si="39">D137*E137</f>
        <v>208.89</v>
      </c>
      <c r="G137" s="97" t="s">
        <v>146</v>
      </c>
      <c r="H137" s="81" t="s">
        <v>82</v>
      </c>
      <c r="I137" s="81">
        <f>D137*0.1</f>
        <v>9.9000000000000005E-2</v>
      </c>
      <c r="J137" s="81">
        <v>38.58</v>
      </c>
      <c r="K137" s="146">
        <f t="shared" ref="K137:K140" si="40">J137*I137</f>
        <v>3.81942</v>
      </c>
    </row>
    <row r="138" spans="1:12" s="153" customFormat="1">
      <c r="A138" s="143">
        <v>128</v>
      </c>
      <c r="B138" s="96"/>
      <c r="C138" s="145"/>
      <c r="D138" s="151"/>
      <c r="E138" s="151"/>
      <c r="F138" s="151"/>
      <c r="G138" s="97" t="s">
        <v>226</v>
      </c>
      <c r="H138" s="81" t="s">
        <v>87</v>
      </c>
      <c r="I138" s="81">
        <f>D137*1.05</f>
        <v>1.0395000000000001</v>
      </c>
      <c r="J138" s="81">
        <v>457.5</v>
      </c>
      <c r="K138" s="146">
        <f t="shared" si="40"/>
        <v>475.57125000000002</v>
      </c>
    </row>
    <row r="139" spans="1:12" s="153" customFormat="1">
      <c r="A139" s="143">
        <v>129</v>
      </c>
      <c r="B139" s="96"/>
      <c r="C139" s="145"/>
      <c r="D139" s="151"/>
      <c r="E139" s="151"/>
      <c r="F139" s="151"/>
      <c r="G139" s="97" t="s">
        <v>227</v>
      </c>
      <c r="H139" s="81" t="s">
        <v>81</v>
      </c>
      <c r="I139" s="81">
        <f>D137*6</f>
        <v>5.9399999999999995</v>
      </c>
      <c r="J139" s="81">
        <v>9.4</v>
      </c>
      <c r="K139" s="146">
        <f t="shared" si="40"/>
        <v>55.835999999999999</v>
      </c>
      <c r="L139" s="174"/>
    </row>
    <row r="140" spans="1:12" s="153" customFormat="1">
      <c r="A140" s="143">
        <v>130</v>
      </c>
      <c r="B140" s="96"/>
      <c r="C140" s="145"/>
      <c r="D140" s="151"/>
      <c r="E140" s="151"/>
      <c r="F140" s="151"/>
      <c r="G140" s="97" t="s">
        <v>162</v>
      </c>
      <c r="H140" s="81" t="s">
        <v>81</v>
      </c>
      <c r="I140" s="81">
        <f>D137*0.3</f>
        <v>0.29699999999999999</v>
      </c>
      <c r="J140" s="81">
        <v>97.5</v>
      </c>
      <c r="K140" s="146">
        <f t="shared" si="40"/>
        <v>28.9575</v>
      </c>
    </row>
    <row r="141" spans="1:12" s="153" customFormat="1" ht="41.4">
      <c r="A141" s="143">
        <v>131</v>
      </c>
      <c r="B141" s="25" t="s">
        <v>90</v>
      </c>
      <c r="C141" s="149"/>
      <c r="D141" s="26"/>
      <c r="E141" s="69"/>
      <c r="F141" s="26">
        <f>SUM(F44:F140)</f>
        <v>61253.27</v>
      </c>
      <c r="G141" s="25" t="s">
        <v>91</v>
      </c>
      <c r="H141" s="150"/>
      <c r="I141" s="28"/>
      <c r="J141" s="70"/>
      <c r="K141" s="71">
        <f>SUM(K44:K140)</f>
        <v>134007.48704142863</v>
      </c>
    </row>
    <row r="142" spans="1:12" s="153" customFormat="1">
      <c r="A142" s="143">
        <v>132</v>
      </c>
      <c r="B142" s="67" t="s">
        <v>83</v>
      </c>
      <c r="C142" s="145"/>
      <c r="D142" s="146"/>
      <c r="E142" s="146"/>
      <c r="F142" s="146"/>
      <c r="G142" s="143"/>
      <c r="H142" s="145"/>
      <c r="I142" s="23"/>
      <c r="J142" s="23"/>
      <c r="K142" s="23"/>
    </row>
    <row r="143" spans="1:12" s="153" customFormat="1">
      <c r="A143" s="143">
        <v>133</v>
      </c>
      <c r="B143" s="96" t="s">
        <v>100</v>
      </c>
      <c r="C143" s="145" t="s">
        <v>88</v>
      </c>
      <c r="D143" s="151">
        <v>400</v>
      </c>
      <c r="E143" s="151">
        <v>17</v>
      </c>
      <c r="F143" s="151">
        <f t="shared" si="30"/>
        <v>6800</v>
      </c>
      <c r="G143" s="143" t="s">
        <v>134</v>
      </c>
      <c r="H143" s="145" t="s">
        <v>88</v>
      </c>
      <c r="I143" s="109">
        <v>170</v>
      </c>
      <c r="J143" s="151">
        <v>31.67</v>
      </c>
      <c r="K143" s="82">
        <f t="shared" ref="K143:K152" si="41">J143*I143</f>
        <v>5383.9000000000005</v>
      </c>
      <c r="L143" s="37"/>
    </row>
    <row r="144" spans="1:12" s="153" customFormat="1">
      <c r="A144" s="143">
        <v>134</v>
      </c>
      <c r="B144" s="103"/>
      <c r="C144" s="145"/>
      <c r="D144" s="151"/>
      <c r="E144" s="151"/>
      <c r="F144" s="151"/>
      <c r="G144" s="143" t="s">
        <v>169</v>
      </c>
      <c r="H144" s="145" t="s">
        <v>88</v>
      </c>
      <c r="I144" s="109">
        <v>220</v>
      </c>
      <c r="J144" s="151">
        <v>47.5</v>
      </c>
      <c r="K144" s="82">
        <f t="shared" si="41"/>
        <v>10450</v>
      </c>
      <c r="L144" s="37"/>
    </row>
    <row r="145" spans="1:12" s="153" customFormat="1">
      <c r="A145" s="143">
        <v>135</v>
      </c>
      <c r="B145" s="103"/>
      <c r="C145" s="145"/>
      <c r="D145" s="151"/>
      <c r="E145" s="151"/>
      <c r="F145" s="151"/>
      <c r="G145" s="143" t="s">
        <v>343</v>
      </c>
      <c r="H145" s="145" t="s">
        <v>88</v>
      </c>
      <c r="I145" s="109">
        <v>10</v>
      </c>
      <c r="J145" s="151">
        <v>202.5</v>
      </c>
      <c r="K145" s="82">
        <f t="shared" si="41"/>
        <v>2025</v>
      </c>
      <c r="L145" s="37"/>
    </row>
    <row r="146" spans="1:12" s="153" customFormat="1">
      <c r="A146" s="143">
        <v>136</v>
      </c>
      <c r="B146" s="103"/>
      <c r="C146" s="145"/>
      <c r="D146" s="151"/>
      <c r="E146" s="151"/>
      <c r="F146" s="151"/>
      <c r="G146" s="110" t="s">
        <v>164</v>
      </c>
      <c r="H146" s="145" t="s">
        <v>80</v>
      </c>
      <c r="I146" s="109">
        <v>3</v>
      </c>
      <c r="J146" s="151">
        <v>17.5</v>
      </c>
      <c r="K146" s="82">
        <f t="shared" si="41"/>
        <v>52.5</v>
      </c>
      <c r="L146" s="37"/>
    </row>
    <row r="147" spans="1:12" s="153" customFormat="1">
      <c r="A147" s="143">
        <v>137</v>
      </c>
      <c r="B147" s="103"/>
      <c r="C147" s="145"/>
      <c r="D147" s="151"/>
      <c r="E147" s="151"/>
      <c r="F147" s="151"/>
      <c r="G147" s="89" t="s">
        <v>165</v>
      </c>
      <c r="H147" s="147" t="s">
        <v>89</v>
      </c>
      <c r="I147" s="109">
        <v>4</v>
      </c>
      <c r="J147" s="151">
        <v>137.5</v>
      </c>
      <c r="K147" s="82">
        <f t="shared" si="41"/>
        <v>550</v>
      </c>
      <c r="L147" s="37"/>
    </row>
    <row r="148" spans="1:12" s="153" customFormat="1" ht="27.6">
      <c r="A148" s="143">
        <v>138</v>
      </c>
      <c r="B148" s="103"/>
      <c r="C148" s="145"/>
      <c r="D148" s="151"/>
      <c r="E148" s="151"/>
      <c r="F148" s="151"/>
      <c r="G148" s="89" t="s">
        <v>96</v>
      </c>
      <c r="H148" s="147" t="s">
        <v>89</v>
      </c>
      <c r="I148" s="82">
        <v>1</v>
      </c>
      <c r="J148" s="151">
        <v>91.5</v>
      </c>
      <c r="K148" s="82">
        <f t="shared" si="41"/>
        <v>91.5</v>
      </c>
    </row>
    <row r="149" spans="1:12" s="153" customFormat="1">
      <c r="A149" s="143">
        <v>139</v>
      </c>
      <c r="B149" s="96" t="s">
        <v>97</v>
      </c>
      <c r="C149" s="145" t="s">
        <v>88</v>
      </c>
      <c r="D149" s="151">
        <v>390</v>
      </c>
      <c r="E149" s="151">
        <v>11</v>
      </c>
      <c r="F149" s="151">
        <f>D149*E149</f>
        <v>4290</v>
      </c>
      <c r="G149" s="89" t="s">
        <v>368</v>
      </c>
      <c r="H149" s="121" t="s">
        <v>80</v>
      </c>
      <c r="I149" s="152">
        <v>8</v>
      </c>
      <c r="J149" s="111">
        <v>413</v>
      </c>
      <c r="K149" s="82">
        <f t="shared" si="41"/>
        <v>3304</v>
      </c>
    </row>
    <row r="150" spans="1:12" s="153" customFormat="1">
      <c r="A150" s="143">
        <v>140</v>
      </c>
      <c r="B150" s="96"/>
      <c r="C150" s="145"/>
      <c r="D150" s="151"/>
      <c r="E150" s="151"/>
      <c r="F150" s="151"/>
      <c r="G150" s="89" t="s">
        <v>165</v>
      </c>
      <c r="H150" s="147" t="s">
        <v>89</v>
      </c>
      <c r="I150" s="109">
        <v>4</v>
      </c>
      <c r="J150" s="151">
        <v>137.5</v>
      </c>
      <c r="K150" s="82">
        <f t="shared" si="41"/>
        <v>550</v>
      </c>
    </row>
    <row r="151" spans="1:12" s="153" customFormat="1" ht="27.6">
      <c r="A151" s="143">
        <v>141</v>
      </c>
      <c r="B151" s="96"/>
      <c r="C151" s="145"/>
      <c r="D151" s="151"/>
      <c r="E151" s="151"/>
      <c r="F151" s="151"/>
      <c r="G151" s="89" t="s">
        <v>96</v>
      </c>
      <c r="H151" s="147" t="s">
        <v>89</v>
      </c>
      <c r="I151" s="82">
        <v>1</v>
      </c>
      <c r="J151" s="151">
        <v>91.5</v>
      </c>
      <c r="K151" s="82">
        <f t="shared" si="41"/>
        <v>91.5</v>
      </c>
    </row>
    <row r="152" spans="1:12" s="153" customFormat="1" ht="27.6">
      <c r="A152" s="143">
        <v>142</v>
      </c>
      <c r="B152" s="96" t="s">
        <v>149</v>
      </c>
      <c r="C152" s="145" t="s">
        <v>88</v>
      </c>
      <c r="D152" s="151">
        <v>20</v>
      </c>
      <c r="E152" s="151">
        <v>14</v>
      </c>
      <c r="F152" s="151">
        <f>D152*E152</f>
        <v>280</v>
      </c>
      <c r="G152" s="96" t="s">
        <v>177</v>
      </c>
      <c r="H152" s="145" t="s">
        <v>88</v>
      </c>
      <c r="I152" s="82">
        <f>D152</f>
        <v>20</v>
      </c>
      <c r="J152" s="151">
        <v>35.83</v>
      </c>
      <c r="K152" s="82">
        <f t="shared" si="41"/>
        <v>716.59999999999991</v>
      </c>
    </row>
    <row r="153" spans="1:12" s="153" customFormat="1">
      <c r="A153" s="143">
        <v>143</v>
      </c>
      <c r="B153" s="96"/>
      <c r="C153" s="145"/>
      <c r="D153" s="151"/>
      <c r="E153" s="151"/>
      <c r="F153" s="151"/>
      <c r="G153" s="96"/>
      <c r="H153" s="145"/>
      <c r="I153" s="82"/>
      <c r="J153" s="151"/>
      <c r="K153" s="82"/>
    </row>
    <row r="154" spans="1:12" s="153" customFormat="1" ht="27.6">
      <c r="A154" s="143">
        <v>144</v>
      </c>
      <c r="B154" s="98" t="s">
        <v>150</v>
      </c>
      <c r="C154" s="99" t="s">
        <v>80</v>
      </c>
      <c r="D154" s="87">
        <v>2</v>
      </c>
      <c r="E154" s="151">
        <v>85</v>
      </c>
      <c r="F154" s="151">
        <f>D154*E154</f>
        <v>170</v>
      </c>
      <c r="G154" s="96" t="s">
        <v>151</v>
      </c>
      <c r="H154" s="145" t="s">
        <v>80</v>
      </c>
      <c r="I154" s="151">
        <f>D154</f>
        <v>2</v>
      </c>
      <c r="J154" s="151" t="s">
        <v>105</v>
      </c>
      <c r="K154" s="82">
        <v>0</v>
      </c>
    </row>
    <row r="155" spans="1:12" s="153" customFormat="1" ht="27.6">
      <c r="A155" s="143">
        <v>145</v>
      </c>
      <c r="B155" s="98" t="s">
        <v>152</v>
      </c>
      <c r="C155" s="99" t="s">
        <v>80</v>
      </c>
      <c r="D155" s="87">
        <v>1</v>
      </c>
      <c r="E155" s="151">
        <v>85</v>
      </c>
      <c r="F155" s="151">
        <f>D155*E155</f>
        <v>85</v>
      </c>
      <c r="G155" s="96" t="s">
        <v>153</v>
      </c>
      <c r="H155" s="145" t="s">
        <v>80</v>
      </c>
      <c r="I155" s="151">
        <v>1</v>
      </c>
      <c r="J155" s="151" t="s">
        <v>105</v>
      </c>
      <c r="K155" s="82">
        <v>0</v>
      </c>
    </row>
    <row r="156" spans="1:12" s="153" customFormat="1">
      <c r="A156" s="143">
        <v>146</v>
      </c>
      <c r="B156" s="96" t="s">
        <v>399</v>
      </c>
      <c r="C156" s="145" t="s">
        <v>80</v>
      </c>
      <c r="D156" s="151">
        <v>2</v>
      </c>
      <c r="E156" s="151">
        <v>765</v>
      </c>
      <c r="F156" s="151">
        <f>D156*E156</f>
        <v>1530</v>
      </c>
      <c r="G156" s="96" t="s">
        <v>344</v>
      </c>
      <c r="H156" s="145" t="s">
        <v>80</v>
      </c>
      <c r="I156" s="151">
        <v>1</v>
      </c>
      <c r="J156" s="151">
        <v>132.5</v>
      </c>
      <c r="K156" s="82">
        <f t="shared" ref="K156" si="42">I156*J156</f>
        <v>132.5</v>
      </c>
    </row>
    <row r="157" spans="1:12" s="153" customFormat="1" ht="27.6">
      <c r="A157" s="143">
        <v>147</v>
      </c>
      <c r="B157" s="96"/>
      <c r="C157" s="145"/>
      <c r="D157" s="151"/>
      <c r="E157" s="151"/>
      <c r="F157" s="151"/>
      <c r="G157" s="96" t="s">
        <v>167</v>
      </c>
      <c r="H157" s="145" t="s">
        <v>80</v>
      </c>
      <c r="I157" s="151">
        <v>8</v>
      </c>
      <c r="J157" s="151" t="s">
        <v>105</v>
      </c>
      <c r="K157" s="82">
        <v>0</v>
      </c>
    </row>
    <row r="158" spans="1:12" s="153" customFormat="1">
      <c r="A158" s="143">
        <v>148</v>
      </c>
      <c r="B158" s="96"/>
      <c r="C158" s="145"/>
      <c r="D158" s="151"/>
      <c r="E158" s="151"/>
      <c r="F158" s="151"/>
      <c r="G158" s="142" t="s">
        <v>345</v>
      </c>
      <c r="H158" s="121" t="s">
        <v>80</v>
      </c>
      <c r="I158" s="111">
        <v>1</v>
      </c>
      <c r="J158" s="175">
        <v>400</v>
      </c>
      <c r="K158" s="152">
        <f t="shared" ref="K158:K160" si="43">J158*I158</f>
        <v>400</v>
      </c>
    </row>
    <row r="159" spans="1:12" s="153" customFormat="1">
      <c r="A159" s="143">
        <v>149</v>
      </c>
      <c r="B159" s="96"/>
      <c r="C159" s="145"/>
      <c r="D159" s="151"/>
      <c r="E159" s="151"/>
      <c r="F159" s="151"/>
      <c r="G159" s="96" t="s">
        <v>346</v>
      </c>
      <c r="H159" s="121" t="s">
        <v>80</v>
      </c>
      <c r="I159" s="111">
        <v>2</v>
      </c>
      <c r="J159" s="111">
        <v>971</v>
      </c>
      <c r="K159" s="152">
        <f t="shared" si="43"/>
        <v>1942</v>
      </c>
    </row>
    <row r="160" spans="1:12" s="141" customFormat="1">
      <c r="A160" s="143">
        <v>150</v>
      </c>
      <c r="B160" s="176" t="s">
        <v>347</v>
      </c>
      <c r="C160" s="121" t="s">
        <v>80</v>
      </c>
      <c r="D160" s="111">
        <v>1</v>
      </c>
      <c r="E160" s="111">
        <v>62</v>
      </c>
      <c r="F160" s="177">
        <f t="shared" ref="F160" si="44">D160*E160</f>
        <v>62</v>
      </c>
      <c r="G160" s="103" t="s">
        <v>228</v>
      </c>
      <c r="H160" s="145" t="s">
        <v>80</v>
      </c>
      <c r="I160" s="151">
        <v>1</v>
      </c>
      <c r="J160" s="151">
        <v>79.459999999999994</v>
      </c>
      <c r="K160" s="152">
        <f t="shared" si="43"/>
        <v>79.459999999999994</v>
      </c>
    </row>
    <row r="161" spans="1:11" s="153" customFormat="1" ht="41.4">
      <c r="A161" s="143">
        <v>151</v>
      </c>
      <c r="B161" s="96" t="s">
        <v>348</v>
      </c>
      <c r="C161" s="145" t="s">
        <v>80</v>
      </c>
      <c r="D161" s="151">
        <v>6</v>
      </c>
      <c r="E161" s="151">
        <v>106</v>
      </c>
      <c r="F161" s="151">
        <f t="shared" ref="F161" si="45">D161*E161</f>
        <v>636</v>
      </c>
      <c r="G161" s="89" t="s">
        <v>349</v>
      </c>
      <c r="H161" s="147" t="s">
        <v>80</v>
      </c>
      <c r="I161" s="82">
        <f>D161</f>
        <v>6</v>
      </c>
      <c r="J161" s="151">
        <v>273.33</v>
      </c>
      <c r="K161" s="82">
        <f t="shared" ref="K161:K162" si="46">J161*I161</f>
        <v>1639.98</v>
      </c>
    </row>
    <row r="162" spans="1:11" s="153" customFormat="1">
      <c r="A162" s="143">
        <v>152</v>
      </c>
      <c r="B162" s="96"/>
      <c r="C162" s="145"/>
      <c r="D162" s="151"/>
      <c r="E162" s="151"/>
      <c r="F162" s="151"/>
      <c r="G162" s="89" t="s">
        <v>350</v>
      </c>
      <c r="H162" s="147" t="s">
        <v>80</v>
      </c>
      <c r="I162" s="82">
        <v>6</v>
      </c>
      <c r="J162" s="151">
        <v>1132</v>
      </c>
      <c r="K162" s="82">
        <f t="shared" si="46"/>
        <v>6792</v>
      </c>
    </row>
    <row r="163" spans="1:11" s="153" customFormat="1" ht="41.4">
      <c r="A163" s="143">
        <v>153</v>
      </c>
      <c r="B163" s="96" t="s">
        <v>236</v>
      </c>
      <c r="C163" s="145" t="s">
        <v>80</v>
      </c>
      <c r="D163" s="151">
        <v>1</v>
      </c>
      <c r="E163" s="106">
        <v>106</v>
      </c>
      <c r="F163" s="106">
        <f>D163*E163</f>
        <v>106</v>
      </c>
      <c r="G163" s="89" t="s">
        <v>237</v>
      </c>
      <c r="H163" s="147" t="s">
        <v>80</v>
      </c>
      <c r="I163" s="82">
        <v>6</v>
      </c>
      <c r="J163" s="111">
        <v>328</v>
      </c>
      <c r="K163" s="152">
        <f>J163*I163</f>
        <v>1968</v>
      </c>
    </row>
    <row r="164" spans="1:11" s="153" customFormat="1" ht="27.6">
      <c r="A164" s="143">
        <v>154</v>
      </c>
      <c r="B164" s="96" t="s">
        <v>253</v>
      </c>
      <c r="C164" s="145" t="s">
        <v>80</v>
      </c>
      <c r="D164" s="151">
        <v>1</v>
      </c>
      <c r="E164" s="151">
        <v>50</v>
      </c>
      <c r="F164" s="151">
        <f>D164*E164</f>
        <v>50</v>
      </c>
      <c r="G164" s="96" t="s">
        <v>244</v>
      </c>
      <c r="H164" s="145" t="s">
        <v>80</v>
      </c>
      <c r="I164" s="151">
        <v>1</v>
      </c>
      <c r="J164" s="77">
        <v>47.5</v>
      </c>
      <c r="K164" s="82">
        <f t="shared" ref="K164:K169" si="47">I164*J164</f>
        <v>47.5</v>
      </c>
    </row>
    <row r="165" spans="1:11" s="153" customFormat="1">
      <c r="A165" s="143">
        <v>155</v>
      </c>
      <c r="B165" s="96"/>
      <c r="C165" s="145"/>
      <c r="D165" s="151"/>
      <c r="E165" s="151"/>
      <c r="F165" s="82"/>
      <c r="G165" s="89" t="s">
        <v>229</v>
      </c>
      <c r="H165" s="145" t="s">
        <v>80</v>
      </c>
      <c r="I165" s="151">
        <v>2</v>
      </c>
      <c r="J165" s="77">
        <v>35.83</v>
      </c>
      <c r="K165" s="82">
        <f t="shared" si="47"/>
        <v>71.66</v>
      </c>
    </row>
    <row r="166" spans="1:11" s="153" customFormat="1">
      <c r="A166" s="143">
        <v>156</v>
      </c>
      <c r="B166" s="96" t="s">
        <v>100</v>
      </c>
      <c r="C166" s="145" t="s">
        <v>88</v>
      </c>
      <c r="D166" s="151">
        <v>16</v>
      </c>
      <c r="E166" s="151">
        <v>17</v>
      </c>
      <c r="F166" s="151">
        <f>D166*E166</f>
        <v>272</v>
      </c>
      <c r="G166" s="89" t="s">
        <v>245</v>
      </c>
      <c r="H166" s="147" t="s">
        <v>230</v>
      </c>
      <c r="I166" s="151">
        <v>16</v>
      </c>
      <c r="J166" s="77">
        <v>64.17</v>
      </c>
      <c r="K166" s="82">
        <f t="shared" si="47"/>
        <v>1026.72</v>
      </c>
    </row>
    <row r="167" spans="1:11" s="153" customFormat="1">
      <c r="A167" s="143">
        <v>157</v>
      </c>
      <c r="B167" s="96" t="s">
        <v>189</v>
      </c>
      <c r="C167" s="145" t="s">
        <v>88</v>
      </c>
      <c r="D167" s="151">
        <v>30</v>
      </c>
      <c r="E167" s="151">
        <v>14</v>
      </c>
      <c r="F167" s="151">
        <f>D167*E167</f>
        <v>420</v>
      </c>
      <c r="G167" s="89" t="s">
        <v>246</v>
      </c>
      <c r="H167" s="147" t="s">
        <v>230</v>
      </c>
      <c r="I167" s="151">
        <v>30</v>
      </c>
      <c r="J167" s="151">
        <v>28.33</v>
      </c>
      <c r="K167" s="82">
        <f t="shared" si="47"/>
        <v>849.9</v>
      </c>
    </row>
    <row r="168" spans="1:11" s="153" customFormat="1">
      <c r="A168" s="143">
        <v>158</v>
      </c>
      <c r="B168" s="96" t="s">
        <v>249</v>
      </c>
      <c r="C168" s="145" t="s">
        <v>203</v>
      </c>
      <c r="D168" s="151">
        <v>4</v>
      </c>
      <c r="E168" s="151">
        <v>15</v>
      </c>
      <c r="F168" s="151">
        <f>D168*E168</f>
        <v>60</v>
      </c>
      <c r="G168" s="89" t="s">
        <v>247</v>
      </c>
      <c r="H168" s="147" t="s">
        <v>80</v>
      </c>
      <c r="I168" s="82">
        <v>2</v>
      </c>
      <c r="J168" s="151">
        <v>78.33</v>
      </c>
      <c r="K168" s="82">
        <f t="shared" si="47"/>
        <v>156.66</v>
      </c>
    </row>
    <row r="169" spans="1:11" s="153" customFormat="1" ht="27.6">
      <c r="A169" s="143">
        <v>159</v>
      </c>
      <c r="B169" s="96"/>
      <c r="C169" s="145"/>
      <c r="D169" s="151"/>
      <c r="E169" s="151"/>
      <c r="F169" s="151"/>
      <c r="G169" s="89" t="s">
        <v>248</v>
      </c>
      <c r="H169" s="147" t="s">
        <v>80</v>
      </c>
      <c r="I169" s="82">
        <v>3</v>
      </c>
      <c r="J169" s="151">
        <v>26.94</v>
      </c>
      <c r="K169" s="82">
        <f t="shared" si="47"/>
        <v>80.820000000000007</v>
      </c>
    </row>
    <row r="170" spans="1:11" s="153" customFormat="1">
      <c r="A170" s="143">
        <v>160</v>
      </c>
      <c r="B170" s="96"/>
      <c r="C170" s="145"/>
      <c r="D170" s="151"/>
      <c r="E170" s="151"/>
      <c r="F170" s="151"/>
      <c r="G170" s="45" t="s">
        <v>238</v>
      </c>
      <c r="H170" s="112" t="s">
        <v>239</v>
      </c>
      <c r="I170" s="112">
        <v>0.08</v>
      </c>
      <c r="J170" s="113">
        <v>59.03</v>
      </c>
      <c r="K170" s="113">
        <f t="shared" ref="K170" si="48">I170*J170</f>
        <v>4.7224000000000004</v>
      </c>
    </row>
    <row r="171" spans="1:11" s="153" customFormat="1">
      <c r="A171" s="143">
        <v>161</v>
      </c>
      <c r="B171" s="96" t="s">
        <v>98</v>
      </c>
      <c r="C171" s="145" t="s">
        <v>80</v>
      </c>
      <c r="D171" s="151">
        <v>19</v>
      </c>
      <c r="E171" s="151">
        <v>85</v>
      </c>
      <c r="F171" s="151">
        <f>D171*E171</f>
        <v>1615</v>
      </c>
      <c r="G171" s="103" t="s">
        <v>148</v>
      </c>
      <c r="H171" s="84" t="s">
        <v>80</v>
      </c>
      <c r="I171" s="82">
        <f>D171</f>
        <v>19</v>
      </c>
      <c r="J171" s="151">
        <v>19.170000000000002</v>
      </c>
      <c r="K171" s="151">
        <f>J171*I171</f>
        <v>364.23</v>
      </c>
    </row>
    <row r="172" spans="1:11" s="153" customFormat="1" ht="27.6">
      <c r="A172" s="143">
        <v>162</v>
      </c>
      <c r="B172" s="96"/>
      <c r="C172" s="145"/>
      <c r="D172" s="151"/>
      <c r="E172" s="151"/>
      <c r="F172" s="151"/>
      <c r="G172" s="143" t="s">
        <v>179</v>
      </c>
      <c r="H172" s="145" t="s">
        <v>80</v>
      </c>
      <c r="I172" s="151">
        <v>57</v>
      </c>
      <c r="J172" s="151">
        <v>12.5</v>
      </c>
      <c r="K172" s="151">
        <f t="shared" ref="K172:K179" si="49">J172*I172</f>
        <v>712.5</v>
      </c>
    </row>
    <row r="173" spans="1:11" s="153" customFormat="1" ht="27.6">
      <c r="A173" s="143">
        <v>163</v>
      </c>
      <c r="B173" s="96" t="s">
        <v>99</v>
      </c>
      <c r="C173" s="145" t="s">
        <v>80</v>
      </c>
      <c r="D173" s="151">
        <v>30</v>
      </c>
      <c r="E173" s="151">
        <v>68</v>
      </c>
      <c r="F173" s="151">
        <f>D173*E173</f>
        <v>2040</v>
      </c>
      <c r="G173" s="80" t="s">
        <v>166</v>
      </c>
      <c r="H173" s="145" t="s">
        <v>80</v>
      </c>
      <c r="I173" s="151">
        <v>10</v>
      </c>
      <c r="J173" s="151">
        <v>85</v>
      </c>
      <c r="K173" s="151">
        <f t="shared" si="49"/>
        <v>850</v>
      </c>
    </row>
    <row r="174" spans="1:11" s="153" customFormat="1">
      <c r="A174" s="143">
        <v>164</v>
      </c>
      <c r="B174" s="96"/>
      <c r="C174" s="145"/>
      <c r="D174" s="151"/>
      <c r="E174" s="151"/>
      <c r="F174" s="151"/>
      <c r="G174" s="37" t="s">
        <v>147</v>
      </c>
      <c r="H174" s="145" t="s">
        <v>80</v>
      </c>
      <c r="I174" s="151">
        <f>D173</f>
        <v>30</v>
      </c>
      <c r="J174" s="151">
        <v>4.17</v>
      </c>
      <c r="K174" s="151">
        <f t="shared" ref="K174" si="50">J174*I174</f>
        <v>125.1</v>
      </c>
    </row>
    <row r="175" spans="1:11" s="153" customFormat="1">
      <c r="A175" s="143">
        <v>165</v>
      </c>
      <c r="B175" s="143"/>
      <c r="C175" s="145"/>
      <c r="D175" s="151"/>
      <c r="E175" s="151"/>
      <c r="F175" s="151"/>
      <c r="G175" s="96" t="s">
        <v>101</v>
      </c>
      <c r="H175" s="145" t="s">
        <v>80</v>
      </c>
      <c r="I175" s="151">
        <v>13</v>
      </c>
      <c r="J175" s="77">
        <v>41.67</v>
      </c>
      <c r="K175" s="151">
        <f>J175*I175</f>
        <v>541.71</v>
      </c>
    </row>
    <row r="176" spans="1:11" s="153" customFormat="1" ht="27.6">
      <c r="A176" s="143">
        <v>166</v>
      </c>
      <c r="B176" s="96" t="s">
        <v>171</v>
      </c>
      <c r="C176" s="145" t="s">
        <v>80</v>
      </c>
      <c r="D176" s="151">
        <v>5</v>
      </c>
      <c r="E176" s="151">
        <v>50</v>
      </c>
      <c r="F176" s="151">
        <f>D176*E176</f>
        <v>250</v>
      </c>
      <c r="G176" s="89" t="s">
        <v>135</v>
      </c>
      <c r="H176" s="147" t="s">
        <v>80</v>
      </c>
      <c r="I176" s="82">
        <v>5</v>
      </c>
      <c r="J176" s="151">
        <v>87.5</v>
      </c>
      <c r="K176" s="151">
        <f t="shared" si="49"/>
        <v>437.5</v>
      </c>
    </row>
    <row r="177" spans="1:13" s="153" customFormat="1" ht="27.6">
      <c r="A177" s="143">
        <v>167</v>
      </c>
      <c r="B177" s="96" t="s">
        <v>106</v>
      </c>
      <c r="C177" s="145" t="s">
        <v>80</v>
      </c>
      <c r="D177" s="151">
        <f>I177+I178</f>
        <v>7</v>
      </c>
      <c r="E177" s="151">
        <v>68</v>
      </c>
      <c r="F177" s="151">
        <f>D177*E177</f>
        <v>476</v>
      </c>
      <c r="G177" s="143" t="s">
        <v>168</v>
      </c>
      <c r="H177" s="145" t="s">
        <v>80</v>
      </c>
      <c r="I177" s="151">
        <v>3</v>
      </c>
      <c r="J177" s="151">
        <v>71.75</v>
      </c>
      <c r="K177" s="151">
        <f t="shared" si="49"/>
        <v>215.25</v>
      </c>
    </row>
    <row r="178" spans="1:13" s="153" customFormat="1" ht="27.6">
      <c r="A178" s="143">
        <v>168</v>
      </c>
      <c r="B178" s="96"/>
      <c r="C178" s="145"/>
      <c r="D178" s="151"/>
      <c r="E178" s="151"/>
      <c r="F178" s="151"/>
      <c r="G178" s="143" t="s">
        <v>174</v>
      </c>
      <c r="H178" s="145" t="s">
        <v>80</v>
      </c>
      <c r="I178" s="151">
        <v>4</v>
      </c>
      <c r="J178" s="151">
        <v>87.5</v>
      </c>
      <c r="K178" s="151">
        <f t="shared" si="49"/>
        <v>350</v>
      </c>
    </row>
    <row r="179" spans="1:13" s="153" customFormat="1">
      <c r="A179" s="143">
        <v>169</v>
      </c>
      <c r="B179" s="143"/>
      <c r="C179" s="145"/>
      <c r="D179" s="151"/>
      <c r="E179" s="151"/>
      <c r="F179" s="151"/>
      <c r="G179" s="88" t="s">
        <v>147</v>
      </c>
      <c r="H179" s="145" t="s">
        <v>80</v>
      </c>
      <c r="I179" s="151">
        <f>D177</f>
        <v>7</v>
      </c>
      <c r="J179" s="151">
        <v>4.17</v>
      </c>
      <c r="K179" s="151">
        <f t="shared" si="49"/>
        <v>29.189999999999998</v>
      </c>
      <c r="L179" s="37"/>
      <c r="M179" s="37"/>
    </row>
    <row r="180" spans="1:13" s="153" customFormat="1">
      <c r="A180" s="143">
        <v>170</v>
      </c>
      <c r="B180" s="114"/>
      <c r="C180" s="115"/>
      <c r="D180" s="151"/>
      <c r="E180" s="151"/>
      <c r="F180" s="151"/>
      <c r="G180" s="96" t="s">
        <v>101</v>
      </c>
      <c r="H180" s="145" t="s">
        <v>80</v>
      </c>
      <c r="I180" s="151">
        <v>4</v>
      </c>
      <c r="J180" s="77">
        <v>41.67</v>
      </c>
      <c r="K180" s="151">
        <f t="shared" ref="K180" si="51">J180*I180</f>
        <v>166.68</v>
      </c>
      <c r="L180" s="37"/>
      <c r="M180" s="37"/>
    </row>
    <row r="181" spans="1:13" s="142" customFormat="1">
      <c r="A181" s="143">
        <v>171</v>
      </c>
      <c r="B181" s="96" t="s">
        <v>196</v>
      </c>
      <c r="C181" s="145" t="s">
        <v>88</v>
      </c>
      <c r="D181" s="151">
        <v>20</v>
      </c>
      <c r="E181" s="152">
        <v>79</v>
      </c>
      <c r="F181" s="82">
        <f>D181*E181</f>
        <v>1580</v>
      </c>
      <c r="G181" s="89" t="s">
        <v>197</v>
      </c>
      <c r="H181" s="147" t="s">
        <v>80</v>
      </c>
      <c r="I181" s="82">
        <v>4</v>
      </c>
      <c r="J181" s="111">
        <v>166</v>
      </c>
      <c r="K181" s="117">
        <f t="shared" ref="K181:K185" si="52">J181*I181</f>
        <v>664</v>
      </c>
    </row>
    <row r="182" spans="1:13" s="142" customFormat="1">
      <c r="A182" s="143">
        <v>172</v>
      </c>
      <c r="B182" s="96"/>
      <c r="C182" s="145"/>
      <c r="D182" s="151"/>
      <c r="E182" s="152"/>
      <c r="F182" s="82"/>
      <c r="G182" s="89" t="s">
        <v>198</v>
      </c>
      <c r="H182" s="147" t="s">
        <v>80</v>
      </c>
      <c r="I182" s="82">
        <v>8</v>
      </c>
      <c r="J182" s="111">
        <v>324.17</v>
      </c>
      <c r="K182" s="117">
        <f t="shared" si="52"/>
        <v>2593.36</v>
      </c>
    </row>
    <row r="183" spans="1:13" s="142" customFormat="1">
      <c r="A183" s="143">
        <v>173</v>
      </c>
      <c r="B183" s="143"/>
      <c r="C183" s="145"/>
      <c r="D183" s="151"/>
      <c r="E183" s="152"/>
      <c r="F183" s="82"/>
      <c r="G183" s="118" t="s">
        <v>199</v>
      </c>
      <c r="H183" s="119" t="s">
        <v>80</v>
      </c>
      <c r="I183" s="82">
        <v>5</v>
      </c>
      <c r="J183" s="111">
        <v>45.83</v>
      </c>
      <c r="K183" s="117">
        <f t="shared" si="52"/>
        <v>229.14999999999998</v>
      </c>
    </row>
    <row r="184" spans="1:13" s="142" customFormat="1">
      <c r="A184" s="143">
        <v>174</v>
      </c>
      <c r="B184" s="143"/>
      <c r="C184" s="145"/>
      <c r="D184" s="151"/>
      <c r="E184" s="152"/>
      <c r="F184" s="82"/>
      <c r="G184" s="118" t="s">
        <v>200</v>
      </c>
      <c r="H184" s="119" t="s">
        <v>201</v>
      </c>
      <c r="I184" s="82">
        <v>16</v>
      </c>
      <c r="J184" s="111">
        <v>136.66999999999999</v>
      </c>
      <c r="K184" s="117">
        <f t="shared" si="52"/>
        <v>2186.7199999999998</v>
      </c>
    </row>
    <row r="185" spans="1:13" s="44" customFormat="1">
      <c r="A185" s="143">
        <v>175</v>
      </c>
      <c r="B185" s="96" t="s">
        <v>219</v>
      </c>
      <c r="C185" s="145" t="s">
        <v>80</v>
      </c>
      <c r="D185" s="151">
        <v>34</v>
      </c>
      <c r="E185" s="152">
        <v>65</v>
      </c>
      <c r="F185" s="82">
        <f>D185*E185</f>
        <v>2210</v>
      </c>
      <c r="G185" s="103" t="s">
        <v>202</v>
      </c>
      <c r="H185" s="147" t="s">
        <v>80</v>
      </c>
      <c r="I185" s="82">
        <v>34</v>
      </c>
      <c r="J185" s="111">
        <v>763</v>
      </c>
      <c r="K185" s="117">
        <f t="shared" si="52"/>
        <v>25942</v>
      </c>
    </row>
    <row r="186" spans="1:13" s="141" customFormat="1" ht="27.6">
      <c r="A186" s="143">
        <v>176</v>
      </c>
      <c r="B186" s="143" t="s">
        <v>351</v>
      </c>
      <c r="C186" s="145" t="s">
        <v>80</v>
      </c>
      <c r="D186" s="151">
        <v>2</v>
      </c>
      <c r="E186" s="111">
        <v>170</v>
      </c>
      <c r="F186" s="82">
        <f>D186*E186</f>
        <v>340</v>
      </c>
      <c r="G186" s="120" t="s">
        <v>352</v>
      </c>
      <c r="H186" s="121" t="s">
        <v>80</v>
      </c>
      <c r="I186" s="111">
        <v>2</v>
      </c>
      <c r="J186" s="151" t="s">
        <v>105</v>
      </c>
      <c r="K186" s="117"/>
      <c r="L186" s="142"/>
      <c r="M186" s="142"/>
    </row>
    <row r="187" spans="1:13" s="141" customFormat="1">
      <c r="A187" s="143">
        <v>177</v>
      </c>
      <c r="B187" s="143" t="s">
        <v>220</v>
      </c>
      <c r="C187" s="145" t="s">
        <v>80</v>
      </c>
      <c r="D187" s="151">
        <v>15</v>
      </c>
      <c r="E187" s="111">
        <v>125</v>
      </c>
      <c r="F187" s="82">
        <f>D187*E187</f>
        <v>1875</v>
      </c>
      <c r="G187" s="178" t="s">
        <v>354</v>
      </c>
      <c r="H187" s="179" t="s">
        <v>80</v>
      </c>
      <c r="I187" s="180">
        <f>D187</f>
        <v>15</v>
      </c>
      <c r="J187" s="180">
        <v>730</v>
      </c>
      <c r="K187" s="181">
        <f t="shared" ref="K187" si="53">J187*I187</f>
        <v>10950</v>
      </c>
      <c r="L187" s="142"/>
      <c r="M187" s="142"/>
    </row>
    <row r="188" spans="1:13" s="38" customFormat="1" ht="29.4" customHeight="1">
      <c r="A188" s="143">
        <v>178</v>
      </c>
      <c r="B188" s="96"/>
      <c r="C188" s="81"/>
      <c r="D188" s="81"/>
      <c r="E188" s="151"/>
      <c r="F188" s="151"/>
      <c r="G188" s="143" t="s">
        <v>179</v>
      </c>
      <c r="H188" s="145" t="s">
        <v>80</v>
      </c>
      <c r="I188" s="151">
        <v>64</v>
      </c>
      <c r="J188" s="151">
        <v>12.5</v>
      </c>
      <c r="K188" s="151">
        <f t="shared" ref="K188" si="54">I188*J188</f>
        <v>800</v>
      </c>
      <c r="L188" s="37"/>
      <c r="M188" s="37"/>
    </row>
    <row r="189" spans="1:13" s="141" customFormat="1" ht="27.6">
      <c r="A189" s="143">
        <v>179</v>
      </c>
      <c r="B189" s="143" t="s">
        <v>361</v>
      </c>
      <c r="C189" s="145" t="s">
        <v>80</v>
      </c>
      <c r="D189" s="151">
        <v>6</v>
      </c>
      <c r="E189" s="111">
        <v>159</v>
      </c>
      <c r="F189" s="111">
        <f t="shared" ref="F189" si="55">D189*E189</f>
        <v>954</v>
      </c>
      <c r="G189" s="120" t="s">
        <v>362</v>
      </c>
      <c r="H189" s="121" t="s">
        <v>80</v>
      </c>
      <c r="I189" s="111">
        <v>6</v>
      </c>
      <c r="J189" s="111">
        <v>3700</v>
      </c>
      <c r="K189" s="82">
        <f t="shared" ref="K189:K192" si="56">J189*I189</f>
        <v>22200</v>
      </c>
      <c r="L189" s="142"/>
    </row>
    <row r="190" spans="1:13" s="141" customFormat="1">
      <c r="A190" s="143">
        <v>180</v>
      </c>
      <c r="B190" s="143" t="s">
        <v>363</v>
      </c>
      <c r="C190" s="145" t="s">
        <v>364</v>
      </c>
      <c r="D190" s="151">
        <v>14</v>
      </c>
      <c r="E190" s="111">
        <v>14</v>
      </c>
      <c r="F190" s="111">
        <v>252</v>
      </c>
      <c r="G190" s="120" t="s">
        <v>365</v>
      </c>
      <c r="H190" s="121" t="s">
        <v>88</v>
      </c>
      <c r="I190" s="111">
        <v>15</v>
      </c>
      <c r="J190" s="111">
        <v>14</v>
      </c>
      <c r="K190" s="82">
        <f t="shared" si="56"/>
        <v>210</v>
      </c>
      <c r="L190" s="142"/>
    </row>
    <row r="191" spans="1:13" s="141" customFormat="1">
      <c r="A191" s="143">
        <v>181</v>
      </c>
      <c r="B191" s="143"/>
      <c r="C191" s="145"/>
      <c r="D191" s="151"/>
      <c r="E191" s="111"/>
      <c r="F191" s="111"/>
      <c r="G191" s="120" t="s">
        <v>366</v>
      </c>
      <c r="H191" s="121" t="s">
        <v>80</v>
      </c>
      <c r="I191" s="111">
        <v>1</v>
      </c>
      <c r="J191" s="111">
        <v>64.17</v>
      </c>
      <c r="K191" s="82">
        <f t="shared" si="56"/>
        <v>64.17</v>
      </c>
      <c r="L191" s="142"/>
    </row>
    <row r="192" spans="1:13" s="141" customFormat="1">
      <c r="A192" s="143">
        <v>182</v>
      </c>
      <c r="B192" s="143"/>
      <c r="C192" s="145"/>
      <c r="D192" s="151"/>
      <c r="E192" s="111"/>
      <c r="F192" s="111"/>
      <c r="G192" s="120" t="s">
        <v>367</v>
      </c>
      <c r="H192" s="121" t="s">
        <v>80</v>
      </c>
      <c r="I192" s="111">
        <v>1</v>
      </c>
      <c r="J192" s="111">
        <v>33</v>
      </c>
      <c r="K192" s="82">
        <f t="shared" si="56"/>
        <v>33</v>
      </c>
      <c r="L192" s="142"/>
    </row>
    <row r="193" spans="1:13" s="38" customFormat="1" ht="29.4" customHeight="1">
      <c r="A193" s="143">
        <v>183</v>
      </c>
      <c r="B193" s="96" t="s">
        <v>175</v>
      </c>
      <c r="C193" s="81" t="s">
        <v>80</v>
      </c>
      <c r="D193" s="81">
        <v>1</v>
      </c>
      <c r="E193" s="151">
        <v>153</v>
      </c>
      <c r="F193" s="151">
        <f>D193*E193</f>
        <v>153</v>
      </c>
      <c r="G193" s="143" t="s">
        <v>176</v>
      </c>
      <c r="H193" s="145" t="s">
        <v>80</v>
      </c>
      <c r="I193" s="151">
        <v>1</v>
      </c>
      <c r="J193" s="151" t="s">
        <v>105</v>
      </c>
      <c r="K193" s="151">
        <v>0</v>
      </c>
      <c r="L193" s="37"/>
      <c r="M193" s="37"/>
    </row>
    <row r="194" spans="1:13" s="38" customFormat="1" ht="29.4" customHeight="1">
      <c r="A194" s="143">
        <v>184</v>
      </c>
      <c r="B194" s="91" t="s">
        <v>240</v>
      </c>
      <c r="C194" s="105" t="s">
        <v>80</v>
      </c>
      <c r="D194" s="105">
        <v>1</v>
      </c>
      <c r="E194" s="106">
        <v>170</v>
      </c>
      <c r="F194" s="106">
        <f>D194*E194</f>
        <v>170</v>
      </c>
      <c r="G194" s="91" t="s">
        <v>241</v>
      </c>
      <c r="H194" s="105" t="s">
        <v>80</v>
      </c>
      <c r="I194" s="105">
        <v>1</v>
      </c>
      <c r="J194" s="105" t="s">
        <v>108</v>
      </c>
      <c r="K194" s="105">
        <v>0</v>
      </c>
      <c r="L194" s="37"/>
      <c r="M194" s="37"/>
    </row>
    <row r="195" spans="1:13" s="158" customFormat="1" ht="27.6">
      <c r="A195" s="143">
        <v>185</v>
      </c>
      <c r="B195" s="120" t="s">
        <v>355</v>
      </c>
      <c r="C195" s="119" t="s">
        <v>80</v>
      </c>
      <c r="D195" s="119">
        <v>6</v>
      </c>
      <c r="E195" s="244">
        <v>170</v>
      </c>
      <c r="F195" s="245">
        <f t="shared" ref="F195" si="57">E195*D195</f>
        <v>1020</v>
      </c>
      <c r="G195" s="155" t="s">
        <v>356</v>
      </c>
      <c r="H195" s="135" t="s">
        <v>80</v>
      </c>
      <c r="I195" s="156">
        <v>6</v>
      </c>
      <c r="J195" s="105" t="s">
        <v>108</v>
      </c>
      <c r="K195" s="105">
        <v>0</v>
      </c>
      <c r="L195" s="157"/>
      <c r="M195" s="157"/>
    </row>
    <row r="196" spans="1:13" s="158" customFormat="1">
      <c r="A196" s="143">
        <v>186</v>
      </c>
      <c r="B196" s="120"/>
      <c r="C196" s="182"/>
      <c r="D196" s="182"/>
      <c r="E196" s="183"/>
      <c r="F196" s="154"/>
      <c r="G196" s="155" t="s">
        <v>360</v>
      </c>
      <c r="H196" s="135" t="s">
        <v>357</v>
      </c>
      <c r="I196" s="156">
        <v>1</v>
      </c>
      <c r="J196" s="156">
        <v>134.55000000000001</v>
      </c>
      <c r="K196" s="148">
        <f t="shared" ref="K196:K199" si="58">J196*I196</f>
        <v>134.55000000000001</v>
      </c>
      <c r="L196" s="157"/>
      <c r="M196" s="157"/>
    </row>
    <row r="197" spans="1:13" s="158" customFormat="1">
      <c r="A197" s="143">
        <v>187</v>
      </c>
      <c r="B197" s="120"/>
      <c r="C197" s="182"/>
      <c r="D197" s="182"/>
      <c r="E197" s="183"/>
      <c r="F197" s="154"/>
      <c r="G197" s="155" t="s">
        <v>358</v>
      </c>
      <c r="H197" s="135" t="s">
        <v>80</v>
      </c>
      <c r="I197" s="156">
        <v>24</v>
      </c>
      <c r="J197" s="156">
        <v>6</v>
      </c>
      <c r="K197" s="148">
        <f t="shared" si="58"/>
        <v>144</v>
      </c>
      <c r="L197" s="157"/>
      <c r="M197" s="157"/>
    </row>
    <row r="198" spans="1:13" s="158" customFormat="1">
      <c r="A198" s="143">
        <v>188</v>
      </c>
      <c r="B198" s="120"/>
      <c r="C198" s="182"/>
      <c r="D198" s="182"/>
      <c r="E198" s="183"/>
      <c r="F198" s="154"/>
      <c r="G198" s="155" t="s">
        <v>359</v>
      </c>
      <c r="H198" s="135" t="s">
        <v>80</v>
      </c>
      <c r="I198" s="156">
        <v>12</v>
      </c>
      <c r="J198" s="156">
        <v>19.350000000000001</v>
      </c>
      <c r="K198" s="148">
        <f t="shared" si="58"/>
        <v>232.20000000000002</v>
      </c>
      <c r="L198" s="157"/>
      <c r="M198" s="157"/>
    </row>
    <row r="199" spans="1:13" s="158" customFormat="1" ht="27.6">
      <c r="A199" s="143">
        <v>189</v>
      </c>
      <c r="B199" s="118" t="s">
        <v>389</v>
      </c>
      <c r="C199" s="119" t="s">
        <v>390</v>
      </c>
      <c r="D199" s="119">
        <v>4</v>
      </c>
      <c r="E199" s="244">
        <v>68</v>
      </c>
      <c r="F199" s="151">
        <f>D199*E199</f>
        <v>272</v>
      </c>
      <c r="G199" s="155" t="s">
        <v>391</v>
      </c>
      <c r="H199" s="242" t="s">
        <v>80</v>
      </c>
      <c r="I199" s="243">
        <v>4</v>
      </c>
      <c r="J199" s="243">
        <v>514.16999999999996</v>
      </c>
      <c r="K199" s="243">
        <f t="shared" si="58"/>
        <v>2056.6799999999998</v>
      </c>
      <c r="L199" s="157"/>
      <c r="M199" s="157"/>
    </row>
    <row r="200" spans="1:13" ht="27.6">
      <c r="A200" s="143">
        <v>190</v>
      </c>
      <c r="B200" s="143" t="s">
        <v>104</v>
      </c>
      <c r="C200" s="145" t="s">
        <v>102</v>
      </c>
      <c r="D200" s="151">
        <v>1</v>
      </c>
      <c r="E200" s="151">
        <v>1200</v>
      </c>
      <c r="F200" s="151">
        <f>D200*E200</f>
        <v>1200</v>
      </c>
      <c r="G200" s="88"/>
      <c r="H200" s="145"/>
      <c r="I200" s="151"/>
      <c r="J200" s="77"/>
      <c r="K200" s="82"/>
    </row>
    <row r="201" spans="1:13" s="184" customFormat="1">
      <c r="A201" s="143">
        <v>191</v>
      </c>
      <c r="B201" s="143" t="s">
        <v>103</v>
      </c>
      <c r="C201" s="145" t="s">
        <v>80</v>
      </c>
      <c r="D201" s="151">
        <v>1</v>
      </c>
      <c r="E201" s="151">
        <v>3000</v>
      </c>
      <c r="F201" s="151">
        <f>D201*E201</f>
        <v>3000</v>
      </c>
      <c r="G201" s="143"/>
      <c r="H201" s="145"/>
      <c r="I201" s="151"/>
      <c r="J201" s="77"/>
      <c r="K201" s="77"/>
    </row>
    <row r="202" spans="1:13" s="184" customFormat="1" ht="27.6">
      <c r="A202" s="143">
        <v>192</v>
      </c>
      <c r="B202" s="29" t="s">
        <v>92</v>
      </c>
      <c r="C202" s="122"/>
      <c r="D202" s="29"/>
      <c r="E202" s="122"/>
      <c r="F202" s="123">
        <f>SUM(F143:F201)</f>
        <v>32168</v>
      </c>
      <c r="G202" s="29" t="s">
        <v>93</v>
      </c>
      <c r="H202" s="122"/>
      <c r="I202" s="29"/>
      <c r="J202" s="29"/>
      <c r="K202" s="123">
        <f>SUM(K143:K201)</f>
        <v>110638.91240000002</v>
      </c>
    </row>
    <row r="203" spans="1:13" s="184" customFormat="1">
      <c r="A203" s="143">
        <v>193</v>
      </c>
      <c r="B203" s="79"/>
      <c r="C203" s="67"/>
      <c r="D203" s="79"/>
      <c r="E203" s="67"/>
      <c r="F203" s="124"/>
      <c r="G203" s="79"/>
      <c r="H203" s="67"/>
      <c r="I203" s="79"/>
      <c r="J203" s="79"/>
      <c r="K203" s="125"/>
    </row>
    <row r="204" spans="1:13" s="153" customFormat="1">
      <c r="A204" s="143">
        <v>194</v>
      </c>
      <c r="B204" s="67" t="s">
        <v>84</v>
      </c>
      <c r="C204" s="145"/>
      <c r="D204" s="146"/>
      <c r="E204" s="67"/>
      <c r="F204" s="79"/>
      <c r="G204" s="143"/>
      <c r="H204" s="145"/>
      <c r="I204" s="23"/>
      <c r="J204" s="23"/>
      <c r="K204" s="23"/>
    </row>
    <row r="205" spans="1:13" s="153" customFormat="1" ht="27.6">
      <c r="A205" s="143">
        <v>195</v>
      </c>
      <c r="B205" s="91" t="s">
        <v>110</v>
      </c>
      <c r="C205" s="92" t="s">
        <v>80</v>
      </c>
      <c r="D205" s="151">
        <v>1</v>
      </c>
      <c r="E205" s="151">
        <v>204</v>
      </c>
      <c r="F205" s="151">
        <f>D205*E205</f>
        <v>204</v>
      </c>
      <c r="G205" s="89" t="s">
        <v>117</v>
      </c>
      <c r="H205" s="147" t="s">
        <v>80</v>
      </c>
      <c r="I205" s="151">
        <v>1</v>
      </c>
      <c r="J205" s="151" t="s">
        <v>108</v>
      </c>
      <c r="K205" s="77">
        <v>0</v>
      </c>
    </row>
    <row r="206" spans="1:13" s="153" customFormat="1" ht="27.6">
      <c r="A206" s="143">
        <v>196</v>
      </c>
      <c r="B206" s="91"/>
      <c r="C206" s="92"/>
      <c r="D206" s="151"/>
      <c r="E206" s="151"/>
      <c r="F206" s="151"/>
      <c r="G206" s="89" t="s">
        <v>116</v>
      </c>
      <c r="H206" s="147" t="s">
        <v>80</v>
      </c>
      <c r="I206" s="151">
        <v>1</v>
      </c>
      <c r="J206" s="151" t="s">
        <v>108</v>
      </c>
      <c r="K206" s="77">
        <v>0</v>
      </c>
    </row>
    <row r="207" spans="1:13" s="153" customFormat="1" ht="27.6">
      <c r="A207" s="143">
        <v>197</v>
      </c>
      <c r="B207" s="91" t="s">
        <v>111</v>
      </c>
      <c r="C207" s="92" t="s">
        <v>80</v>
      </c>
      <c r="D207" s="151">
        <v>1</v>
      </c>
      <c r="E207" s="151">
        <v>51</v>
      </c>
      <c r="F207" s="151">
        <f>D207*E207</f>
        <v>51</v>
      </c>
      <c r="G207" s="89" t="s">
        <v>118</v>
      </c>
      <c r="H207" s="147" t="s">
        <v>80</v>
      </c>
      <c r="I207" s="151">
        <v>1</v>
      </c>
      <c r="J207" s="151" t="s">
        <v>108</v>
      </c>
      <c r="K207" s="77">
        <v>0</v>
      </c>
    </row>
    <row r="208" spans="1:13" s="153" customFormat="1" ht="27.6">
      <c r="A208" s="143">
        <v>198</v>
      </c>
      <c r="B208" s="91" t="s">
        <v>112</v>
      </c>
      <c r="C208" s="92" t="s">
        <v>88</v>
      </c>
      <c r="D208" s="151">
        <v>190</v>
      </c>
      <c r="E208" s="151">
        <v>15</v>
      </c>
      <c r="F208" s="151">
        <f>D208*E208</f>
        <v>2850</v>
      </c>
      <c r="G208" s="89" t="s">
        <v>122</v>
      </c>
      <c r="H208" s="147" t="s">
        <v>88</v>
      </c>
      <c r="I208" s="82">
        <v>200</v>
      </c>
      <c r="J208" s="151">
        <v>20.83</v>
      </c>
      <c r="K208" s="82">
        <f>J208*I208</f>
        <v>4166</v>
      </c>
    </row>
    <row r="209" spans="1:13">
      <c r="A209" s="143">
        <v>199</v>
      </c>
      <c r="B209" s="91" t="s">
        <v>113</v>
      </c>
      <c r="C209" s="92" t="s">
        <v>80</v>
      </c>
      <c r="D209" s="151">
        <v>19</v>
      </c>
      <c r="E209" s="151">
        <v>20</v>
      </c>
      <c r="F209" s="151">
        <f>D209*E209</f>
        <v>380</v>
      </c>
      <c r="G209" s="89" t="s">
        <v>115</v>
      </c>
      <c r="H209" s="147" t="s">
        <v>80</v>
      </c>
      <c r="I209" s="82">
        <f>D209</f>
        <v>19</v>
      </c>
      <c r="J209" s="151">
        <v>2.87</v>
      </c>
      <c r="K209" s="82">
        <f t="shared" ref="K209:K211" si="59">J209*I209</f>
        <v>54.53</v>
      </c>
    </row>
    <row r="210" spans="1:13" ht="27.6">
      <c r="A210" s="143">
        <v>200</v>
      </c>
      <c r="B210" s="126" t="s">
        <v>114</v>
      </c>
      <c r="C210" s="127" t="s">
        <v>80</v>
      </c>
      <c r="D210" s="151">
        <v>4</v>
      </c>
      <c r="E210" s="151">
        <v>52</v>
      </c>
      <c r="F210" s="151">
        <f>D210*E210</f>
        <v>208</v>
      </c>
      <c r="G210" s="89" t="s">
        <v>123</v>
      </c>
      <c r="H210" s="147" t="s">
        <v>80</v>
      </c>
      <c r="I210" s="82">
        <f>D210</f>
        <v>4</v>
      </c>
      <c r="J210" s="151">
        <v>283.67</v>
      </c>
      <c r="K210" s="82">
        <f t="shared" si="59"/>
        <v>1134.68</v>
      </c>
    </row>
    <row r="211" spans="1:13" s="153" customFormat="1" ht="27.6">
      <c r="A211" s="143">
        <v>201</v>
      </c>
      <c r="B211" s="126"/>
      <c r="C211" s="127"/>
      <c r="D211" s="151"/>
      <c r="E211" s="151"/>
      <c r="F211" s="151"/>
      <c r="G211" s="89" t="s">
        <v>135</v>
      </c>
      <c r="H211" s="147" t="s">
        <v>80</v>
      </c>
      <c r="I211" s="82">
        <f>D210</f>
        <v>4</v>
      </c>
      <c r="J211" s="151">
        <v>87.5</v>
      </c>
      <c r="K211" s="82">
        <f t="shared" si="59"/>
        <v>350</v>
      </c>
    </row>
    <row r="212" spans="1:13" s="153" customFormat="1" ht="27.6">
      <c r="A212" s="143">
        <v>202</v>
      </c>
      <c r="B212" s="25" t="s">
        <v>94</v>
      </c>
      <c r="C212" s="149"/>
      <c r="D212" s="26"/>
      <c r="E212" s="69"/>
      <c r="F212" s="123">
        <f>SUM(F205:F211)</f>
        <v>3693</v>
      </c>
      <c r="G212" s="27" t="s">
        <v>95</v>
      </c>
      <c r="H212" s="150"/>
      <c r="I212" s="28"/>
      <c r="J212" s="70"/>
      <c r="K212" s="123">
        <f>SUM(K205:K211)</f>
        <v>5705.21</v>
      </c>
    </row>
    <row r="213" spans="1:13" s="153" customFormat="1">
      <c r="A213" s="143">
        <v>203</v>
      </c>
      <c r="B213" s="79" t="s">
        <v>85</v>
      </c>
      <c r="C213" s="145"/>
      <c r="D213" s="146"/>
      <c r="E213" s="146"/>
      <c r="F213" s="146"/>
      <c r="G213" s="24"/>
      <c r="H213" s="147"/>
      <c r="I213" s="23"/>
      <c r="J213" s="23"/>
      <c r="K213" s="23"/>
    </row>
    <row r="214" spans="1:13" s="153" customFormat="1" ht="41.4">
      <c r="A214" s="143">
        <v>204</v>
      </c>
      <c r="B214" s="103" t="s">
        <v>195</v>
      </c>
      <c r="C214" s="145" t="s">
        <v>87</v>
      </c>
      <c r="D214" s="128">
        <v>77.39</v>
      </c>
      <c r="E214" s="151">
        <v>37</v>
      </c>
      <c r="F214" s="151">
        <f>D214*E214</f>
        <v>2863.43</v>
      </c>
      <c r="G214" s="24"/>
      <c r="H214" s="147"/>
      <c r="I214" s="82"/>
      <c r="J214" s="82"/>
      <c r="K214" s="82"/>
    </row>
    <row r="215" spans="1:13" s="141" customFormat="1">
      <c r="A215" s="143">
        <v>205</v>
      </c>
      <c r="B215" s="103" t="s">
        <v>376</v>
      </c>
      <c r="C215" s="145" t="s">
        <v>86</v>
      </c>
      <c r="D215" s="128">
        <v>15</v>
      </c>
      <c r="E215" s="111">
        <v>22</v>
      </c>
      <c r="F215" s="111">
        <f t="shared" ref="F215" si="60">D215*E215</f>
        <v>330</v>
      </c>
      <c r="G215" s="24" t="s">
        <v>377</v>
      </c>
      <c r="H215" s="147" t="s">
        <v>88</v>
      </c>
      <c r="I215" s="82">
        <v>5</v>
      </c>
      <c r="J215" s="152">
        <v>14.71</v>
      </c>
      <c r="K215" s="82">
        <f>I215*J215</f>
        <v>73.550000000000011</v>
      </c>
    </row>
    <row r="216" spans="1:13" s="153" customFormat="1">
      <c r="A216" s="143">
        <v>206</v>
      </c>
      <c r="B216" s="103" t="s">
        <v>119</v>
      </c>
      <c r="C216" s="145" t="s">
        <v>121</v>
      </c>
      <c r="D216" s="128">
        <v>4</v>
      </c>
      <c r="E216" s="151">
        <v>246</v>
      </c>
      <c r="F216" s="151">
        <f>D216*E216</f>
        <v>984</v>
      </c>
      <c r="G216" s="24" t="s">
        <v>144</v>
      </c>
      <c r="H216" s="147" t="s">
        <v>80</v>
      </c>
      <c r="I216" s="82">
        <v>100</v>
      </c>
      <c r="J216" s="82">
        <v>9.5</v>
      </c>
      <c r="K216" s="82">
        <f>I216*J216</f>
        <v>950</v>
      </c>
    </row>
    <row r="217" spans="1:13" s="153" customFormat="1">
      <c r="A217" s="143">
        <v>207</v>
      </c>
      <c r="B217" s="129" t="s">
        <v>353</v>
      </c>
      <c r="C217" s="145" t="s">
        <v>120</v>
      </c>
      <c r="D217" s="151">
        <v>2</v>
      </c>
      <c r="E217" s="151">
        <v>1100</v>
      </c>
      <c r="F217" s="151">
        <f>D217*E217</f>
        <v>2200</v>
      </c>
      <c r="G217" s="24"/>
      <c r="H217" s="147"/>
      <c r="I217" s="23"/>
      <c r="J217" s="82"/>
      <c r="K217" s="82"/>
    </row>
    <row r="218" spans="1:13" ht="27.6">
      <c r="A218" s="130"/>
      <c r="B218" s="25" t="s">
        <v>129</v>
      </c>
      <c r="C218" s="149"/>
      <c r="D218" s="26"/>
      <c r="E218" s="26"/>
      <c r="F218" s="26">
        <f>SUM(F214:F217)</f>
        <v>6377.43</v>
      </c>
      <c r="G218" s="29" t="s">
        <v>140</v>
      </c>
      <c r="H218" s="150"/>
      <c r="I218" s="28"/>
      <c r="J218" s="131"/>
      <c r="K218" s="123">
        <f>SUM(K214:K217)</f>
        <v>1023.55</v>
      </c>
    </row>
    <row r="219" spans="1:13">
      <c r="A219" s="130"/>
      <c r="B219" s="46"/>
      <c r="C219" s="47"/>
      <c r="D219" s="48"/>
      <c r="E219" s="49"/>
      <c r="F219" s="50"/>
      <c r="G219" s="51" t="s">
        <v>136</v>
      </c>
      <c r="H219" s="52"/>
      <c r="I219" s="53"/>
      <c r="J219" s="53"/>
      <c r="K219" s="54">
        <f>K30+K42+K218+K212+K202+K141</f>
        <v>251978.75944142864</v>
      </c>
    </row>
    <row r="220" spans="1:13">
      <c r="A220" s="130"/>
      <c r="B220" s="51" t="s">
        <v>137</v>
      </c>
      <c r="C220" s="52"/>
      <c r="D220" s="55"/>
      <c r="E220" s="56"/>
      <c r="F220" s="57">
        <f>F30+F42+F218+F212+F202+F141</f>
        <v>118445</v>
      </c>
      <c r="G220" s="58" t="s">
        <v>138</v>
      </c>
      <c r="H220" s="59">
        <v>0.03</v>
      </c>
      <c r="I220" s="53"/>
      <c r="J220" s="53"/>
      <c r="K220" s="54">
        <f>K219*H220</f>
        <v>7559.3627832428592</v>
      </c>
    </row>
    <row r="221" spans="1:13">
      <c r="A221" s="39"/>
      <c r="B221" s="58"/>
      <c r="C221" s="60"/>
      <c r="D221" s="61"/>
      <c r="E221" s="62"/>
      <c r="F221" s="57"/>
      <c r="G221" s="63" t="s">
        <v>128</v>
      </c>
      <c r="H221" s="52"/>
      <c r="I221" s="53"/>
      <c r="J221" s="53"/>
      <c r="K221" s="54">
        <f>K219+K220</f>
        <v>259538.1222246715</v>
      </c>
      <c r="M221" s="40"/>
    </row>
    <row r="222" spans="1:13">
      <c r="A222" s="39"/>
      <c r="B222" s="63" t="s">
        <v>127</v>
      </c>
      <c r="C222" s="64"/>
      <c r="D222" s="55"/>
      <c r="E222" s="56"/>
      <c r="F222" s="57">
        <f>F220</f>
        <v>118445</v>
      </c>
      <c r="G222" s="63" t="s">
        <v>141</v>
      </c>
      <c r="H222" s="64"/>
      <c r="I222" s="53"/>
      <c r="J222" s="53"/>
      <c r="K222" s="54">
        <f>F222+K221</f>
        <v>377983.12222467153</v>
      </c>
      <c r="M222" s="40"/>
    </row>
    <row r="223" spans="1:13">
      <c r="A223" s="39"/>
      <c r="B223" s="65"/>
      <c r="C223" s="64"/>
      <c r="D223" s="65"/>
      <c r="E223" s="66"/>
      <c r="F223" s="65"/>
      <c r="G223" s="63" t="s">
        <v>139</v>
      </c>
      <c r="H223" s="64"/>
      <c r="I223" s="53"/>
      <c r="J223" s="53"/>
      <c r="K223" s="54">
        <f>K222*0.2</f>
        <v>75596.624444934307</v>
      </c>
    </row>
    <row r="224" spans="1:13">
      <c r="A224" s="39"/>
      <c r="B224" s="65"/>
      <c r="C224" s="64"/>
      <c r="D224" s="65"/>
      <c r="E224" s="66"/>
      <c r="F224" s="65"/>
      <c r="G224" s="63" t="s">
        <v>142</v>
      </c>
      <c r="H224" s="64"/>
      <c r="I224" s="53"/>
      <c r="J224" s="53"/>
      <c r="K224" s="54">
        <f>K223+K222</f>
        <v>453579.74666960584</v>
      </c>
    </row>
    <row r="227" spans="1:2">
      <c r="B227" s="185" t="s">
        <v>190</v>
      </c>
    </row>
    <row r="229" spans="1:2">
      <c r="A229" s="164"/>
      <c r="B229" s="185" t="s">
        <v>191</v>
      </c>
    </row>
    <row r="230" spans="1:2">
      <c r="A230" s="164"/>
      <c r="B230" s="186" t="s">
        <v>192</v>
      </c>
    </row>
  </sheetData>
  <protectedRanges>
    <protectedRange sqref="J9:J11" name="Range1_4_1_1_1_2_1_2"/>
    <protectedRange sqref="J75" name="Range1_4_1_1_1_2_1_1"/>
    <protectedRange sqref="J111:J112" name="Range1_4_1_1_1_2_1_2_1_1"/>
  </protectedRanges>
  <autoFilter ref="A7:I224"/>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2023-09-20T16:12:56Z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