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robutenko\Desktop\V009 Івано-Франківськ. Незалежності, 10а\"/>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Лист1!$A$7:$I$158</definedName>
    <definedName name="Виконується">#REF!</definedName>
  </definedNames>
  <calcPr calcId="162913" refMode="R1C1"/>
</workbook>
</file>

<file path=xl/calcChain.xml><?xml version="1.0" encoding="utf-8"?>
<calcChain xmlns="http://schemas.openxmlformats.org/spreadsheetml/2006/main">
  <c r="F11" i="51" l="1"/>
  <c r="I82" i="51"/>
  <c r="I81" i="51"/>
  <c r="F101" i="51"/>
  <c r="K90" i="51"/>
  <c r="K91" i="51"/>
  <c r="K92" i="51"/>
  <c r="K93" i="51"/>
  <c r="F90" i="51"/>
  <c r="F73" i="51" l="1"/>
  <c r="F29" i="51"/>
  <c r="F13" i="51"/>
  <c r="F14" i="51"/>
  <c r="F15" i="51"/>
  <c r="I109" i="51" l="1"/>
  <c r="K102" i="51" l="1"/>
  <c r="K101" i="51"/>
  <c r="K117" i="51" l="1"/>
  <c r="F109" i="51"/>
  <c r="K109" i="51"/>
  <c r="F110" i="51"/>
  <c r="I110" i="51"/>
  <c r="K110" i="51" s="1"/>
  <c r="F111" i="51"/>
  <c r="I111" i="51"/>
  <c r="K111" i="51" s="1"/>
  <c r="I112" i="51"/>
  <c r="K112" i="51" s="1"/>
  <c r="K103" i="51"/>
  <c r="I89" i="51"/>
  <c r="K87" i="51"/>
  <c r="I77" i="51"/>
  <c r="I79" i="51"/>
  <c r="I76" i="51"/>
  <c r="K113" i="51" l="1"/>
  <c r="F113" i="51"/>
  <c r="I55" i="51"/>
  <c r="K59" i="51" l="1"/>
  <c r="K58" i="51"/>
  <c r="F30" i="51"/>
  <c r="K41" i="51" l="1"/>
  <c r="K40" i="51"/>
  <c r="K39" i="51"/>
  <c r="K38" i="51"/>
  <c r="F38" i="51"/>
  <c r="F28" i="51"/>
  <c r="F23" i="51"/>
  <c r="F25" i="51"/>
  <c r="F58" i="51" l="1"/>
  <c r="I57" i="51"/>
  <c r="K57" i="51" s="1"/>
  <c r="I56" i="51"/>
  <c r="F56" i="51"/>
  <c r="K55" i="51"/>
  <c r="F26" i="51"/>
  <c r="F27" i="51"/>
  <c r="K22" i="51"/>
  <c r="K21" i="51"/>
  <c r="F24" i="51"/>
  <c r="F22" i="51"/>
  <c r="K20" i="51"/>
  <c r="K31" i="51" s="1"/>
  <c r="F21" i="51"/>
  <c r="F20" i="51"/>
  <c r="K98" i="51"/>
  <c r="K97" i="51"/>
  <c r="K100" i="51"/>
  <c r="K99" i="51"/>
  <c r="F99" i="51"/>
  <c r="F104" i="51" l="1"/>
  <c r="F96" i="51"/>
  <c r="K62" i="51"/>
  <c r="K63" i="51"/>
  <c r="K64" i="51"/>
  <c r="K65" i="51"/>
  <c r="K66" i="51"/>
  <c r="K67" i="51"/>
  <c r="K68" i="51"/>
  <c r="K69" i="51"/>
  <c r="K73" i="51"/>
  <c r="K74" i="51"/>
  <c r="K77" i="51"/>
  <c r="K78" i="51"/>
  <c r="K80" i="51"/>
  <c r="K83" i="51"/>
  <c r="K84" i="51"/>
  <c r="K85" i="51"/>
  <c r="K88" i="51"/>
  <c r="K89" i="51"/>
  <c r="K94" i="51"/>
  <c r="K95" i="51"/>
  <c r="K96" i="51"/>
  <c r="K104" i="51"/>
  <c r="F62" i="51"/>
  <c r="F42" i="51"/>
  <c r="I33" i="51"/>
  <c r="K33" i="51" s="1"/>
  <c r="F33" i="51"/>
  <c r="F34" i="51"/>
  <c r="F32" i="51"/>
  <c r="I32" i="51"/>
  <c r="K32" i="51" s="1"/>
  <c r="F105" i="51" l="1"/>
  <c r="K81" i="51"/>
  <c r="K46" i="51"/>
  <c r="K49" i="51"/>
  <c r="I48" i="51"/>
  <c r="K48" i="51" s="1"/>
  <c r="I47" i="51"/>
  <c r="K47" i="51" s="1"/>
  <c r="F47" i="51"/>
  <c r="I43" i="51" l="1"/>
  <c r="K43" i="51" s="1"/>
  <c r="I42" i="51"/>
  <c r="I37" i="51"/>
  <c r="I35" i="51"/>
  <c r="I34" i="51"/>
  <c r="F94" i="51" l="1"/>
  <c r="I36" i="51"/>
  <c r="F16" i="51" l="1"/>
  <c r="F17" i="51"/>
  <c r="F18" i="51"/>
  <c r="F19" i="51"/>
  <c r="F89" i="51" l="1"/>
  <c r="F45" i="51" l="1"/>
  <c r="K44" i="51"/>
  <c r="F44" i="51"/>
  <c r="K45" i="51" l="1"/>
  <c r="I50" i="51" l="1"/>
  <c r="K76" i="51"/>
  <c r="I75" i="51"/>
  <c r="K75" i="51" s="1"/>
  <c r="F75" i="51"/>
  <c r="D84" i="51"/>
  <c r="F12" i="51"/>
  <c r="F10" i="51"/>
  <c r="F9" i="51"/>
  <c r="F31" i="51" l="1"/>
  <c r="K82" i="51"/>
  <c r="K118" i="51"/>
  <c r="K54" i="51"/>
  <c r="F116" i="51"/>
  <c r="F118" i="51"/>
  <c r="F119" i="51"/>
  <c r="F120" i="51"/>
  <c r="F106" i="51"/>
  <c r="F95" i="51"/>
  <c r="F72" i="51"/>
  <c r="F54" i="51"/>
  <c r="F50" i="51"/>
  <c r="F52" i="51"/>
  <c r="F60" i="51" l="1"/>
  <c r="K34" i="51" l="1"/>
  <c r="F67" i="51" l="1"/>
  <c r="F107" i="51" s="1"/>
  <c r="F70" i="51"/>
  <c r="F71" i="51"/>
  <c r="F76" i="51"/>
  <c r="F79" i="51"/>
  <c r="F81" i="51"/>
  <c r="F84" i="51"/>
  <c r="F115" i="51"/>
  <c r="F121" i="51" s="1"/>
  <c r="K116" i="51"/>
  <c r="K121" i="51" s="1"/>
  <c r="F123" i="51" l="1"/>
  <c r="I53" i="51"/>
  <c r="K53" i="51" s="1"/>
  <c r="K42" i="51" l="1"/>
  <c r="K50" i="51" l="1"/>
  <c r="I51" i="51" l="1"/>
  <c r="K51" i="51" s="1"/>
  <c r="I52" i="51"/>
  <c r="K52" i="51" s="1"/>
  <c r="K37" i="51" l="1"/>
  <c r="I70" i="51"/>
  <c r="K70" i="51" s="1"/>
  <c r="I71" i="51" l="1"/>
  <c r="K79" i="51"/>
  <c r="K107" i="51" s="1"/>
  <c r="I86" i="51"/>
  <c r="K86" i="51" s="1"/>
  <c r="K35" i="51" l="1"/>
  <c r="K60" i="51" s="1"/>
  <c r="K122" i="51" l="1"/>
  <c r="K123" i="51" l="1"/>
  <c r="K124" i="51" s="1"/>
  <c r="F125" i="51"/>
  <c r="K125" i="51" l="1"/>
  <c r="K127" i="51" s="1"/>
  <c r="K126" i="51" s="1"/>
</calcChain>
</file>

<file path=xl/sharedStrings.xml><?xml version="1.0" encoding="utf-8"?>
<sst xmlns="http://schemas.openxmlformats.org/spreadsheetml/2006/main" count="406" uniqueCount="257">
  <si>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</si>
  <si>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</si>
  <si>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</si>
  <si>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</si>
  <si>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</si>
  <si>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</si>
  <si>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</si>
  <si>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</si>
  <si>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</si>
  <si>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</si>
  <si>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</si>
  <si>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</si>
  <si>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</si>
  <si>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</si>
  <si>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</si>
  <si>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</si>
  <si>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</si>
  <si>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</si>
  <si>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</si>
  <si>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</si>
  <si>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</si>
  <si>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</si>
  <si>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</si>
  <si>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</si>
  <si>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</si>
  <si>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</si>
  <si>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</si>
  <si>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</si>
  <si>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</si>
  <si>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</si>
  <si>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</si>
  <si>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</si>
  <si>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</si>
  <si>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</si>
  <si>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</si>
  <si>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</si>
  <si>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</si>
  <si>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</si>
  <si>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</si>
  <si>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</si>
  <si>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</si>
  <si>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</si>
  <si>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</si>
  <si>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</si>
  <si>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</si>
  <si>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</si>
  <si>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</si>
  <si>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</si>
  <si>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</si>
  <si>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</si>
  <si>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</si>
  <si>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</si>
  <si>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</si>
  <si>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</si>
  <si>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</si>
  <si>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</si>
  <si>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</si>
  <si>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</si>
  <si>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</si>
  <si>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</si>
  <si>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</si>
  <si>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</si>
  <si>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</si>
  <si>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</si>
  <si>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</si>
  <si>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</si>
  <si>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</si>
  <si>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</si>
  <si>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</si>
  <si>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</si>
  <si>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</si>
  <si>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</si>
  <si>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</si>
  <si>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</si>
  <si>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</si>
  <si>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</si>
  <si>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</si>
  <si>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</si>
  <si>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</si>
  <si>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</si>
  <si>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</si>
  <si>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</si>
  <si>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</si>
  <si>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</si>
  <si>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</si>
  <si>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</si>
  <si>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</si>
  <si>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</si>
  <si>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</si>
  <si>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</si>
  <si>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</si>
  <si>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</si>
  <si>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</si>
  <si>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</si>
  <si>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</si>
  <si>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</si>
  <si>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</si>
  <si>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</si>
  <si>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</si>
  <si>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</si>
  <si>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</si>
  <si>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</si>
  <si>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</si>
  <si>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</si>
  <si>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</si>
  <si>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</si>
  <si>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</si>
  <si>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поставка Замовника</t>
  </si>
  <si>
    <t>Прокладання кабелю вітой пари UTP</t>
  </si>
  <si>
    <t xml:space="preserve">Обжим UTP кабелю </t>
  </si>
  <si>
    <t>Монтаж інформаційної розетки</t>
  </si>
  <si>
    <t>Конектор RJ-45</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</si>
  <si>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</si>
  <si>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</si>
  <si>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</si>
  <si>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</si>
  <si>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</si>
  <si>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</si>
  <si>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</si>
  <si>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</si>
  <si>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</si>
  <si>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</si>
  <si>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</si>
  <si>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</si>
  <si>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</si>
  <si>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</si>
  <si>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</si>
  <si>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</si>
  <si>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</si>
  <si>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</si>
  <si>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</si>
  <si>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</si>
  <si>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</si>
  <si>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</si>
  <si>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</si>
  <si>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</si>
  <si>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</si>
  <si>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</si>
  <si>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</si>
  <si>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</si>
  <si>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Шпаклівка Knauf НР FINISH 10 кг</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</si>
  <si>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</si>
  <si>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</si>
  <si>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</si>
  <si>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</si>
  <si>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</si>
  <si>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</si>
  <si>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</si>
  <si>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</si>
  <si>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Саморіз по металу 3.5x25 мм 100 шт Expert Fix</t>
  </si>
  <si>
    <t>уп</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</si>
  <si>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</si>
  <si>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</si>
  <si>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</si>
  <si>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</si>
  <si>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</si>
  <si>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</si>
  <si>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</si>
  <si>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Вимикач одноклавішний Schneider Electric Asfora самозажиммаючий 10 А 220В IP20 білий EPH0300121</t>
  </si>
  <si>
    <t>Труба гофрированная с протяжкой UP! (Underprice) ПВХ 20 мм / 50 м</t>
  </si>
  <si>
    <t>Кабель силовой монолит ЗЗЦМ ВВГнгд 3х2,5 медь</t>
  </si>
  <si>
    <t xml:space="preserve">Закриття плівкою </t>
  </si>
  <si>
    <t>Демонтаж керамічної плитки</t>
  </si>
  <si>
    <t>демонтаж г/к перегородки</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</si>
  <si>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</si>
  <si>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</si>
  <si>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</si>
  <si>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Колодка клемна E.NEXT e.lc.pro.pl.3 з натискним важелем 5 шт. сірий</t>
  </si>
  <si>
    <t>Плівка поліетиленова будівельна рукав 1,5 м 100 мкм Чорний</t>
  </si>
  <si>
    <t>Дзвінок електронний провідний Amperia YW-8 білий</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</si>
  <si>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</si>
  <si>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</si>
  <si>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</si>
  <si>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</si>
  <si>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 xml:space="preserve">Підключення кабелю електроживлення від виведення (з підлоги)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</si>
  <si>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</si>
  <si>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</si>
  <si>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</si>
  <si>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</si>
  <si>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Вивіз сміття (машина до 5 т)</t>
  </si>
  <si>
    <t>Демонтаж електропроводки до 100м2 ( прибрати кабель по стелі,знеструмити, обризати кабель в стінах,прибрати кабель)</t>
  </si>
  <si>
    <t>Укладання плитки с прирізкою (підготвка, грунтування, укладання,затирання швів)</t>
  </si>
  <si>
    <t>Кабель спиральный OLFLEX SPIRAL 400 P 3G1/1000</t>
  </si>
  <si>
    <t>LED світильник LightMaster LLT201, потужність 30Вт,  4000K</t>
  </si>
  <si>
    <t>Демонтаж світильників потолочних (зі збереженням)</t>
  </si>
  <si>
    <t>Фарба інтер'єрна акрилова  RAL 7047 ( в акті розписати)</t>
  </si>
  <si>
    <t>Фарба інтер'єрна акрилова  RAL 3020 ( в акті розписати)</t>
  </si>
  <si>
    <t>км</t>
  </si>
  <si>
    <t>Монтаж прожекторів</t>
  </si>
  <si>
    <t>Профіль для потолка 1,2м</t>
  </si>
  <si>
    <t>трос оцинкований д3 мм 3 п.м. din3055</t>
  </si>
  <si>
    <t>кутник перфорований profstal асиметричний 100*50*35</t>
  </si>
  <si>
    <t xml:space="preserve">затискач для троса подвійний 4 мм </t>
  </si>
  <si>
    <t xml:space="preserve">Демонтаж звукової колонки (зі збереженням) </t>
  </si>
  <si>
    <t>ВСЬОГО  ВАРТІСТЬ Демонтажні роботи, грн.( без ПДВ):</t>
  </si>
  <si>
    <t xml:space="preserve">Часткове шпаклювання стін </t>
  </si>
  <si>
    <t>Профиль для гипсокартона Knauf CD 27x60 4 м 0.6 мм</t>
  </si>
  <si>
    <t xml:space="preserve">Монтаж гіпсокартону </t>
  </si>
  <si>
    <t xml:space="preserve">Ceresit СТ 17/10 Глибокопроникаюча грунтовка </t>
  </si>
  <si>
    <t xml:space="preserve">Монтаж профілю для гіпсокартону </t>
  </si>
  <si>
    <t>Рамка 3 посту Schneider Electric Asfora горизонтальна, білий</t>
  </si>
  <si>
    <t>Монтаж світильників растрових 600х600</t>
  </si>
  <si>
    <t xml:space="preserve">Світлодіодний світильник EVROLIGHT PANEL 5000/lm (600х600) </t>
  </si>
  <si>
    <t xml:space="preserve">Монтаж світильників на підвісах </t>
  </si>
  <si>
    <t xml:space="preserve">Світлодіодний світильник X-LED 80Вт квадрат (440х440х43)  LSNK-80 </t>
  </si>
  <si>
    <t>Розетка кабельна Lezard з кришкой (2Р+РЕ) 220В 16А каучук чорний</t>
  </si>
  <si>
    <t xml:space="preserve">Монтаж розетки накладної на висоті більше 4.0м </t>
  </si>
  <si>
    <t xml:space="preserve">кутник перфорований profstal асиметричний 100*50*35 3 мм </t>
  </si>
  <si>
    <t>Гіпсокартон звичайний Knauf 2000x1200х12,5 мм</t>
  </si>
  <si>
    <t>Шпаклівка Knauf НР FINISH 25 кг</t>
  </si>
  <si>
    <t>серцевина замка ( в акті прописати маркування)</t>
  </si>
  <si>
    <t xml:space="preserve">Автоматичний вимикач Schneider Electric 16 A </t>
  </si>
  <si>
    <t xml:space="preserve">Автоматичний вимикач Schneider Electric 10 A </t>
  </si>
  <si>
    <t>Післябудівельне прибирання,враховуючи мийку скляних вітрин з 2х сторін  (вартість моючих входить в вартість)</t>
  </si>
  <si>
    <t>Монтаж світильних растрових 600х600 (аваріних від ДГ)</t>
  </si>
  <si>
    <t>Тросовий підвіс для шинопроводу LD 2002 150 см</t>
  </si>
  <si>
    <t>копм</t>
  </si>
  <si>
    <t>Монтаж профіля під освітлення</t>
  </si>
  <si>
    <t>Демонтаж великого столу для тех зони з подвійним EPOS  1770 мм (демонтаж, стречування, маркування, погрузка)</t>
  </si>
  <si>
    <t>Демонтаж круглого топ 10 столу 1000мм (демонтаж, стречування, маркування, погрузка)</t>
  </si>
  <si>
    <t>Стретч 17мік*50см вага нетто 2,346 (+/-2%)кг макс. Довж палетування 600м.п</t>
  </si>
  <si>
    <t>Демонтаж модуля настінного для аксесуарів 1200мм (демонтаж, стречування, маркування,погрузка)</t>
  </si>
  <si>
    <t>Стрічка самоклейка 48*300м*40мік</t>
  </si>
  <si>
    <t>Гофрокартон 2-х шаровий v2 1,05хx10 м 10,5 м. кв.</t>
  </si>
  <si>
    <t>Демонтаж ТВ з кронштейном</t>
  </si>
  <si>
    <t>Демонтаж подвійного столу  1250мм (демонтаж, стречування, маркування, погрузка)</t>
  </si>
  <si>
    <t xml:space="preserve">Демонтаж стільців(стречування,погрузка) </t>
  </si>
  <si>
    <t>Анкер розпірний з болтом 10х80 EU 10x80 мм</t>
  </si>
  <si>
    <t>Монтаж вогнегасника</t>
  </si>
  <si>
    <t>Вогнегасник ВП5 (матеріал замовника)</t>
  </si>
  <si>
    <t xml:space="preserve">Дюбель для гіпсокартону MOLLY 5x65 мм 4 шт. Expert Fix </t>
  </si>
  <si>
    <t xml:space="preserve">Монтаж ТВ на підвісах </t>
  </si>
  <si>
    <t xml:space="preserve">дефектний акт </t>
  </si>
  <si>
    <t>Найменування будови та її адреса : Збільшення площі  ТТ  за адресою: м. Івано-Франківськ. Незалежності, 10а</t>
  </si>
  <si>
    <t>Демонтаж просторової конструкції (червона арка V = 0,82 м.куб)</t>
  </si>
  <si>
    <t xml:space="preserve">Демонтаж короба для підсвітки </t>
  </si>
  <si>
    <t>Демонтаж настінної постера 600 (демонтаж, стречування, маркування,погрузка)</t>
  </si>
  <si>
    <t>Демонтаж модуля настінного для аксесуарів 600мм (демонтаж, стречування, маркування,погрузка)</t>
  </si>
  <si>
    <t>Демонтаж прямокутного столу для телефонів   1650ммх800мм (демонтаж, стречування, маркування, погрузка)</t>
  </si>
  <si>
    <t>Демонтаж Бренд Зони Самсунг</t>
  </si>
  <si>
    <t>Демонтаж магістральних коробів по периметру магазину (пристінні)</t>
  </si>
  <si>
    <t xml:space="preserve">Демонтаж потолку "Грільятто" </t>
  </si>
  <si>
    <t>Демонтаж оздоблення (червона фарба)</t>
  </si>
  <si>
    <t>Штробління стіни з заробленням (існуючий короб касс орендод - 4м.п, для розеток, - 72м.п. + проф підсилення стіни для встановл. лайтбокса - 64 м.п</t>
  </si>
  <si>
    <t>Шпаклювання стін і перегородок  (2 разова шпаклівка  грунтовка і шліфування) - 13,5 + 2,4</t>
  </si>
  <si>
    <t xml:space="preserve">Монтаж автматичного вимикача </t>
  </si>
  <si>
    <t>LED світильник 600x600 Horoz Electric CAPELLA-48, врізна рамка</t>
  </si>
  <si>
    <t>Профпль монтаний перфорований 41х41х2мм - 2.1 м</t>
  </si>
  <si>
    <t>LED світильник Eurolamp лінійний 36W 5000К 1200мм IP65</t>
  </si>
  <si>
    <t>LED світильник Eurolamp лінійний 18W 5000К 600мм IP65</t>
  </si>
  <si>
    <t>Демонтаж плит Армстронг</t>
  </si>
  <si>
    <t>Монтаж світильників лінійних</t>
  </si>
  <si>
    <t>Монтаж шинопроводу</t>
  </si>
  <si>
    <t>Шинопровід 1-фазний LightMaster CAB2000 100 см білий</t>
  </si>
  <si>
    <t xml:space="preserve">Зєднувач лінійний, </t>
  </si>
  <si>
    <t xml:space="preserve">Шинопровід 1-фазний LightMaster CAB2000 200 см </t>
  </si>
  <si>
    <t>Плитка Гранітона керамічна 200х1200мм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</si>
</sst>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63">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2" borderId="16" xfId="20" applyFont="1" applyFill="1" applyBorder="1" applyAlignment="1" applyProtection="1">
      <alignment horizontal="left" vertical="top" wrapText="1"/>
    </xf>
    <xf numFmtId="0" fontId="42" fillId="2" borderId="16" xfId="29" applyFont="1" applyFill="1" applyBorder="1" applyAlignment="1" applyProtection="1">
      <alignment horizontal="left" vertical="top" wrapText="1"/>
    </xf>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9" applyFont="1" applyFill="1" applyBorder="1" applyAlignment="1">
      <alignment horizontal="left" wrapText="1"/>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0" fontId="42" fillId="0" borderId="1" xfId="49" applyFont="1" applyFill="1" applyBorder="1" applyAlignment="1">
      <alignment horizontal="left" wrapText="1"/>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0" applyFont="1" applyFill="1" applyBorder="1" applyAlignment="1" applyProtection="1">
      <alignment horizontal="left" vertical="center" wrapText="1"/>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166" fontId="42" fillId="4" borderId="16" xfId="49" applyNumberFormat="1" applyFont="1" applyFill="1" applyBorder="1" applyAlignment="1">
      <alignment horizontal="center" vertical="center"/>
    </xf>
    <xf numFmtId="2" fontId="42" fillId="4" borderId="1" xfId="49" applyNumberFormat="1" applyFont="1" applyFill="1" applyBorder="1" applyAlignment="1" applyProtection="1">
      <alignment horizontal="center" vertical="center" wrapText="1"/>
      <protection locked="0"/>
    </xf>
    <xf numFmtId="0" fontId="42" fillId="4" borderId="1" xfId="0" applyFont="1" applyFill="1" applyBorder="1" applyAlignment="1">
      <alignment horizontal="left" vertical="center" wrapText="1"/>
    </xf>
    <xf numFmtId="166" fontId="46" fillId="4" borderId="1" xfId="9" applyNumberFormat="1" applyFont="1" applyFill="1" applyBorder="1" applyAlignment="1">
      <alignment horizontal="center" vertical="center"/>
    </xf>
    <xf numFmtId="0" fontId="46" fillId="0" borderId="0" xfId="0" applyFont="1" applyFill="1" applyAlignment="1">
      <alignment horizontal="left" vertical="center"/>
    </xf>
    <xf numFmtId="0" fontId="46" fillId="4" borderId="1" xfId="49" applyFont="1" applyFill="1" applyBorder="1" applyAlignment="1">
      <alignment horizontal="center" vertical="center" wrapText="1"/>
    </xf>
    <xf numFmtId="2" fontId="42" fillId="4" borderId="1" xfId="0" applyNumberFormat="1" applyFont="1" applyFill="1" applyBorder="1" applyAlignment="1">
      <alignment horizontal="center"/>
    </xf>
    <xf numFmtId="0" fontId="42" fillId="4" borderId="1" xfId="0" applyFont="1" applyFill="1" applyBorder="1" applyAlignment="1">
      <alignment vertical="center"/>
    </xf>
    <xf numFmtId="0" fontId="42" fillId="0" borderId="1" xfId="49" applyFont="1" applyFill="1" applyBorder="1" applyAlignment="1">
      <alignment horizontal="center" vertical="center" wrapText="1"/>
    </xf>
    <xf numFmtId="0" fontId="42" fillId="4" borderId="1" xfId="0" applyFont="1" applyFill="1" applyBorder="1" applyAlignment="1">
      <alignment wrapText="1"/>
    </xf>
    <xf numFmtId="0" fontId="42" fillId="4" borderId="16" xfId="49" applyFont="1" applyFill="1" applyBorder="1" applyAlignment="1">
      <alignment horizontal="left" wrapText="1"/>
    </xf>
    <xf numFmtId="0" fontId="42" fillId="4" borderId="16" xfId="49" applyFont="1" applyFill="1" applyBorder="1" applyAlignment="1">
      <alignment horizontal="center" vertical="center" wrapText="1"/>
    </xf>
    <xf numFmtId="0" fontId="42" fillId="0" borderId="1" xfId="0" applyFont="1" applyFill="1" applyBorder="1" applyAlignment="1">
      <alignment horizontal="left" vertical="center" wrapText="1"/>
    </xf>
    <xf numFmtId="0" fontId="42" fillId="0" borderId="1" xfId="49" applyFont="1" applyFill="1" applyBorder="1" applyAlignment="1">
      <alignment horizontal="left" vertical="center" wrapText="1"/>
    </xf>
    <xf numFmtId="166" fontId="46" fillId="0" borderId="1" xfId="49" applyNumberFormat="1" applyFont="1" applyFill="1" applyBorder="1" applyAlignment="1">
      <alignment horizontal="center" vertical="center"/>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0" fontId="42" fillId="4" borderId="1" xfId="0" applyFont="1" applyFill="1" applyBorder="1" applyAlignment="1">
      <alignment horizontal="left" wrapText="1"/>
    </xf>
    <xf numFmtId="9" fontId="42" fillId="4" borderId="1" xfId="49"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2" fillId="0" borderId="1" xfId="0" applyFont="1" applyFill="1" applyBorder="1"/>
    <xf numFmtId="2" fontId="42" fillId="4" borderId="1" xfId="0" applyNumberFormat="1" applyFont="1" applyFill="1" applyBorder="1" applyAlignment="1">
      <alignment horizontal="center" vertical="center"/>
    </xf>
    <xf numFmtId="0" fontId="46" fillId="4" borderId="1" xfId="0" applyFont="1" applyFill="1" applyBorder="1" applyAlignment="1">
      <alignment vertical="center" wrapText="1"/>
    </xf>
    <xf numFmtId="0" fontId="42" fillId="4" borderId="14" xfId="49" applyFont="1" applyFill="1" applyBorder="1" applyAlignment="1">
      <alignment horizontal="left" wrapText="1"/>
    </xf>
    <xf numFmtId="0" fontId="44" fillId="9" borderId="14" xfId="49" applyFont="1" applyFill="1" applyBorder="1" applyAlignment="1">
      <alignment horizontal="left" wrapText="1"/>
    </xf>
    <xf numFmtId="166" fontId="42" fillId="0" borderId="1" xfId="49" applyNumberFormat="1" applyFont="1" applyFill="1" applyBorder="1" applyAlignment="1">
      <alignment horizontal="left" vertical="center" wrapText="1"/>
    </xf>
    <xf numFmtId="166" fontId="46"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xf>
    <xf numFmtId="49" fontId="42" fillId="0" borderId="1" xfId="49" applyNumberFormat="1" applyFont="1" applyFill="1" applyBorder="1" applyAlignment="1" applyProtection="1">
      <alignment horizontal="left" vertical="center" wrapText="1"/>
      <protection locked="0"/>
    </xf>
    <xf numFmtId="0" fontId="46" fillId="4" borderId="0" xfId="0" applyFont="1" applyFill="1" applyAlignment="1">
      <alignment horizontal="left" vertical="center"/>
    </xf>
    <xf numFmtId="0" fontId="46" fillId="0" borderId="1" xfId="0" applyFont="1" applyFill="1" applyBorder="1" applyAlignment="1">
      <alignment horizontal="center" vertical="center"/>
    </xf>
    <xf numFmtId="0" fontId="46" fillId="0" borderId="1" xfId="9" applyFont="1" applyFill="1" applyBorder="1" applyAlignment="1">
      <alignment horizontal="center" vertical="center" wrapText="1"/>
    </xf>
    <xf numFmtId="166" fontId="46" fillId="0" borderId="1" xfId="0" applyNumberFormat="1" applyFont="1" applyFill="1" applyBorder="1" applyAlignment="1">
      <alignment horizontal="center" vertical="center"/>
    </xf>
    <xf numFmtId="166" fontId="46" fillId="0" borderId="16" xfId="0" applyNumberFormat="1" applyFont="1" applyFill="1" applyBorder="1" applyAlignment="1">
      <alignment horizontal="center" vertical="center"/>
    </xf>
    <xf numFmtId="4" fontId="46" fillId="4" borderId="1" xfId="49" applyNumberFormat="1" applyFont="1" applyFill="1" applyBorder="1" applyAlignment="1">
      <alignment horizontal="center" vertical="center" wrapText="1"/>
    </xf>
    <xf numFmtId="0" fontId="42" fillId="0" borderId="0" xfId="0" applyFont="1" applyFill="1" applyBorder="1" applyAlignment="1">
      <alignment horizontal="left"/>
    </xf>
    <xf numFmtId="49" fontId="46" fillId="0" borderId="1" xfId="49" applyNumberFormat="1" applyFont="1" applyFill="1" applyBorder="1" applyAlignment="1" applyProtection="1">
      <alignment horizontal="left" vertical="center" wrapText="1"/>
      <protection locked="0"/>
    </xf>
    <xf numFmtId="4" fontId="46" fillId="0" borderId="1" xfId="49"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6" fillId="0" borderId="1" xfId="0" applyFont="1" applyFill="1" applyBorder="1" applyAlignment="1">
      <alignment horizontal="left" vertical="center" wrapText="1"/>
    </xf>
    <xf numFmtId="0" fontId="46" fillId="0" borderId="1" xfId="49" applyFont="1" applyFill="1" applyBorder="1" applyAlignment="1">
      <alignment horizontal="left" vertical="center" wrapText="1"/>
    </xf>
    <xf numFmtId="4" fontId="42" fillId="0" borderId="1" xfId="49" applyNumberFormat="1" applyFont="1" applyFill="1" applyBorder="1" applyAlignment="1">
      <alignment horizontal="left" vertical="center"/>
    </xf>
    <xf numFmtId="4" fontId="46" fillId="0" borderId="1" xfId="49" applyNumberFormat="1" applyFont="1" applyFill="1" applyBorder="1" applyAlignment="1">
      <alignment horizontal="left" vertical="center" wrapText="1"/>
    </xf>
    <xf numFmtId="0" fontId="46" fillId="0" borderId="1" xfId="20" applyFont="1" applyFill="1" applyBorder="1" applyAlignment="1" applyProtection="1">
      <alignment horizontal="left" vertical="center" wrapText="1"/>
    </xf>
    <xf numFmtId="0" fontId="46" fillId="0" borderId="1" xfId="49" applyFont="1" applyFill="1" applyBorder="1" applyAlignment="1">
      <alignment horizontal="left" vertical="center"/>
    </xf>
    <xf numFmtId="0" fontId="46" fillId="0" borderId="1" xfId="29" applyFont="1" applyFill="1" applyBorder="1" applyAlignment="1" applyProtection="1">
      <alignment horizontal="center" vertical="center" wrapText="1"/>
    </xf>
    <xf numFmtId="0" fontId="46" fillId="0" borderId="1" xfId="49" applyFont="1" applyFill="1" applyBorder="1" applyAlignment="1">
      <alignment horizontal="center" vertical="center"/>
    </xf>
    <xf numFmtId="49" fontId="46" fillId="0" borderId="1" xfId="49" applyNumberFormat="1" applyFont="1" applyFill="1" applyBorder="1" applyAlignment="1" applyProtection="1">
      <alignment horizontal="center" vertical="center" wrapText="1"/>
      <protection locked="0"/>
    </xf>
    <xf numFmtId="166" fontId="46" fillId="0" borderId="1" xfId="49" applyNumberFormat="1" applyFont="1" applyFill="1" applyBorder="1" applyAlignment="1" applyProtection="1">
      <alignment horizontal="center" vertical="center" wrapText="1"/>
      <protection locked="0"/>
    </xf>
    <xf numFmtId="4" fontId="46" fillId="0" borderId="1" xfId="49" applyNumberFormat="1" applyFont="1" applyFill="1" applyBorder="1" applyAlignment="1">
      <alignment horizontal="center" vertical="center" wrapText="1"/>
    </xf>
    <xf numFmtId="166" fontId="46" fillId="0" borderId="1" xfId="9" applyNumberFormat="1" applyFont="1" applyFill="1" applyBorder="1" applyAlignment="1" applyProtection="1">
      <alignment horizontal="center" vertical="center" wrapText="1"/>
      <protection locked="0"/>
    </xf>
    <xf numFmtId="166" fontId="42" fillId="0" borderId="1" xfId="49" applyNumberFormat="1" applyFont="1" applyFill="1" applyBorder="1" applyAlignment="1" applyProtection="1">
      <alignment horizontal="center" vertical="center" wrapText="1"/>
      <protection locked="0"/>
    </xf>
    <xf numFmtId="166" fontId="42" fillId="0" borderId="1" xfId="0" applyNumberFormat="1" applyFont="1" applyFill="1" applyBorder="1" applyAlignment="1">
      <alignment horizontal="center" vertical="center"/>
    </xf>
    <xf numFmtId="166" fontId="46" fillId="4" borderId="1" xfId="49" applyNumberFormat="1" applyFont="1" applyFill="1" applyBorder="1" applyAlignment="1">
      <alignment horizontal="center" vertical="center"/>
    </xf>
    <xf numFmtId="0" fontId="42" fillId="0" borderId="1" xfId="0" applyFont="1" applyFill="1" applyBorder="1" applyAlignment="1">
      <alignment horizontal="center" vertical="center"/>
    </xf>
    <xf numFmtId="166" fontId="46" fillId="4" borderId="1" xfId="0" applyNumberFormat="1" applyFont="1" applyFill="1" applyBorder="1" applyAlignment="1">
      <alignment horizontal="center" vertical="center"/>
    </xf>
    <xf numFmtId="4" fontId="46" fillId="0" borderId="1" xfId="49" applyNumberFormat="1" applyFont="1" applyFill="1" applyBorder="1" applyAlignment="1">
      <alignment horizontal="center" vertical="center"/>
    </xf>
    <xf numFmtId="0" fontId="46" fillId="4" borderId="1" xfId="9" applyFont="1" applyFill="1" applyBorder="1" applyAlignment="1">
      <alignment horizontal="left" wrapText="1"/>
    </xf>
    <xf numFmtId="0" fontId="46" fillId="4" borderId="1" xfId="0" applyFont="1" applyFill="1" applyBorder="1"/>
    <xf numFmtId="0" fontId="46" fillId="4" borderId="1" xfId="9" applyFont="1" applyFill="1" applyBorder="1" applyAlignment="1">
      <alignment horizontal="center" vertical="center" wrapText="1"/>
    </xf>
    <xf numFmtId="0" fontId="42" fillId="4" borderId="1" xfId="9" applyFont="1" applyFill="1" applyBorder="1" applyAlignment="1">
      <alignment horizontal="left" vertical="center" wrapText="1"/>
    </xf>
    <xf numFmtId="0" fontId="42" fillId="0" borderId="1" xfId="0" applyFont="1" applyBorder="1"/>
    <xf numFmtId="0" fontId="46" fillId="0" borderId="1" xfId="0" applyFont="1" applyFill="1" applyBorder="1"/>
    <xf numFmtId="0" fontId="44" fillId="4" borderId="18" xfId="49" applyFont="1" applyFill="1" applyBorder="1" applyAlignment="1">
      <alignment horizontal="center" wrapText="1"/>
    </xf>
    <xf numFmtId="0" fontId="44" fillId="4" borderId="17" xfId="49" applyFont="1" applyFill="1" applyBorder="1" applyAlignment="1">
      <alignment horizontal="left" wrapText="1"/>
    </xf>
    <xf numFmtId="0" fontId="44" fillId="4" borderId="17" xfId="49" applyFont="1" applyFill="1" applyBorder="1" applyAlignment="1">
      <alignment horizontal="center" wrapText="1"/>
    </xf>
    <xf numFmtId="166" fontId="44" fillId="4" borderId="17" xfId="49" applyNumberFormat="1" applyFont="1" applyFill="1" applyBorder="1" applyAlignment="1">
      <alignment horizontal="center" wrapText="1"/>
    </xf>
    <xf numFmtId="166" fontId="44" fillId="4" borderId="17" xfId="49" applyNumberFormat="1" applyFont="1" applyFill="1" applyBorder="1" applyAlignment="1">
      <alignment horizontal="left" wrapText="1"/>
    </xf>
    <xf numFmtId="0" fontId="42" fillId="4" borderId="19" xfId="20" applyFont="1" applyFill="1" applyBorder="1" applyAlignment="1" applyProtection="1">
      <alignment horizontal="left" vertical="center" wrapText="1"/>
    </xf>
    <xf numFmtId="0" fontId="42" fillId="4" borderId="16" xfId="29" applyFont="1" applyFill="1" applyBorder="1" applyAlignment="1" applyProtection="1">
      <alignment horizontal="center" vertical="center" wrapText="1"/>
    </xf>
    <xf numFmtId="166" fontId="42" fillId="4" borderId="16" xfId="49" applyNumberFormat="1" applyFont="1" applyFill="1" applyBorder="1" applyAlignment="1">
      <alignment horizontal="center" vertical="center" wrapText="1"/>
    </xf>
    <xf numFmtId="49" fontId="42" fillId="4" borderId="16" xfId="49" applyNumberFormat="1" applyFont="1" applyFill="1" applyBorder="1" applyAlignment="1" applyProtection="1">
      <alignment horizontal="left" vertical="center" wrapText="1"/>
      <protection locked="0"/>
    </xf>
    <xf numFmtId="49" fontId="42" fillId="4" borderId="16" xfId="49" applyNumberFormat="1" applyFont="1" applyFill="1" applyBorder="1" applyAlignment="1" applyProtection="1">
      <alignment horizontal="center" vertical="center" wrapText="1"/>
      <protection locked="0"/>
    </xf>
    <xf numFmtId="166" fontId="42" fillId="4" borderId="1" xfId="49" applyNumberFormat="1" applyFont="1" applyFill="1" applyBorder="1" applyAlignment="1">
      <alignment horizontal="left" vertical="center" wrapText="1"/>
    </xf>
    <xf numFmtId="166" fontId="46" fillId="4" borderId="1" xfId="49" applyNumberFormat="1" applyFont="1" applyFill="1" applyBorder="1" applyAlignment="1">
      <alignment horizontal="left" vertical="center"/>
    </xf>
    <xf numFmtId="166" fontId="42" fillId="4" borderId="1" xfId="49" applyNumberFormat="1" applyFont="1" applyFill="1" applyBorder="1" applyAlignment="1">
      <alignment horizontal="left" vertical="center"/>
    </xf>
    <xf numFmtId="166" fontId="46" fillId="4" borderId="1" xfId="49" applyNumberFormat="1" applyFont="1" applyFill="1" applyBorder="1" applyAlignment="1">
      <alignment horizontal="left" vertical="center" wrapText="1"/>
    </xf>
    <xf numFmtId="166" fontId="48" fillId="4" borderId="1" xfId="49" applyNumberFormat="1" applyFont="1" applyFill="1" applyBorder="1" applyAlignment="1">
      <alignment horizontal="left" vertical="center" wrapText="1"/>
    </xf>
    <xf numFmtId="0" fontId="46" fillId="4" borderId="1" xfId="0" applyFont="1" applyFill="1" applyBorder="1" applyAlignment="1">
      <alignment horizontal="left" vertical="center"/>
    </xf>
    <xf numFmtId="0" fontId="42" fillId="4" borderId="1" xfId="49" applyFont="1" applyFill="1" applyBorder="1" applyAlignment="1">
      <alignment horizontal="center" wrapText="1"/>
    </xf>
    <xf numFmtId="0" fontId="42" fillId="0" borderId="0" xfId="0" applyFont="1" applyFill="1" applyBorder="1"/>
    <xf numFmtId="0" fontId="42" fillId="0" borderId="0" xfId="0" applyFont="1" applyBorder="1" applyAlignment="1">
      <alignment horizontal="center" vertical="center"/>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xf numFmtId="166" fontId="42" fillId="4" borderId="1" xfId="0" applyNumberFormat="1"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07" t="s">
        <v>0</v>
      </c>
      <c r="B1" s="208"/>
      <c r="C1" s="208"/>
      <c r="D1" s="208"/>
      <c r="E1" s="208"/>
      <c r="F1" s="208"/>
      <c r="G1" s="208"/>
      <c r="H1" s="208"/>
      <c r="I1" s="208"/>
      <c r="J1" s="208"/>
      <c r="K1" s="208"/>
      <c r="L1" s="208"/>
      <c r="M1" s="208"/>
      <c r="N1" s="208"/>
      <c r="O1" s="208"/>
      <c r="P1" s="208"/>
      <c r="Q1" s="208"/>
    </row>
    <row r="2" spans="1:18" ht="30" customHeight="1">
      <c r="A2" s="209" t="s">
        <v>1</v>
      </c>
      <c r="B2" s="210"/>
      <c r="C2" s="210"/>
      <c r="D2" s="210"/>
      <c r="E2" s="210"/>
      <c r="F2" s="210"/>
      <c r="G2" s="210"/>
      <c r="H2" s="210"/>
      <c r="I2" s="210"/>
      <c r="J2" s="210"/>
      <c r="K2" s="210"/>
      <c r="L2" s="210"/>
      <c r="M2" s="210"/>
      <c r="N2" s="210"/>
      <c r="O2" s="210"/>
      <c r="P2" s="210"/>
      <c r="Q2" s="210"/>
    </row>
    <row r="3" spans="1:18" ht="20.25" customHeight="1">
      <c r="B3" s="11"/>
      <c r="C3" s="11"/>
      <c r="D3" s="11"/>
      <c r="E3" s="211" t="s">
        <v>2</v>
      </c>
      <c r="F3" s="212"/>
      <c r="G3" s="213"/>
      <c r="H3" s="213"/>
      <c r="I3" s="213"/>
      <c r="J3" s="213"/>
      <c r="K3" s="213"/>
      <c r="L3" s="213"/>
      <c r="M3" s="213"/>
      <c r="N3" s="213"/>
      <c r="O3" s="11"/>
      <c r="P3" s="11"/>
      <c r="Q3" s="11"/>
    </row>
    <row r="4" spans="1:18">
      <c r="B4" s="11"/>
      <c r="C4" s="11"/>
      <c r="D4" s="11"/>
      <c r="E4" s="12"/>
      <c r="F4" s="13"/>
      <c r="G4" s="14"/>
      <c r="H4" s="14"/>
      <c r="I4" s="14"/>
      <c r="J4" s="14"/>
      <c r="K4" s="14"/>
      <c r="L4" s="14"/>
      <c r="M4" s="14"/>
      <c r="N4" s="14"/>
      <c r="O4" s="11"/>
      <c r="P4" s="11"/>
      <c r="Q4" s="11"/>
    </row>
    <row r="5" spans="1:18" ht="59.25" customHeight="1">
      <c r="A5" s="15"/>
      <c r="B5" s="214" t="s">
        <v>3</v>
      </c>
      <c r="C5" s="215"/>
      <c r="D5" s="215"/>
      <c r="E5" s="215"/>
      <c r="F5" s="215"/>
      <c r="G5" s="215"/>
      <c r="H5" s="215"/>
      <c r="I5" s="215"/>
      <c r="J5" s="215"/>
      <c r="K5" s="215"/>
      <c r="L5" s="215"/>
      <c r="M5" s="215"/>
      <c r="N5" s="215"/>
      <c r="O5" s="215"/>
      <c r="P5" s="215"/>
      <c r="Q5" s="216"/>
    </row>
    <row r="6" spans="1:18" ht="64.5" customHeight="1">
      <c r="A6" s="16">
        <v>1</v>
      </c>
      <c r="B6" s="217" t="s">
        <v>4</v>
      </c>
      <c r="C6" s="218"/>
      <c r="D6" s="218"/>
      <c r="E6" s="218"/>
      <c r="F6" s="218"/>
      <c r="G6" s="218"/>
      <c r="H6" s="218"/>
      <c r="I6" s="218"/>
      <c r="J6" s="218"/>
      <c r="K6" s="218"/>
      <c r="L6" s="218"/>
      <c r="M6" s="218"/>
      <c r="N6" s="218"/>
      <c r="O6" s="218"/>
      <c r="P6" s="218"/>
      <c r="Q6" s="219"/>
    </row>
    <row r="7" spans="1:18" ht="18" customHeight="1">
      <c r="A7" s="16">
        <v>2</v>
      </c>
      <c r="B7" s="217" t="s">
        <v>5</v>
      </c>
      <c r="C7" s="218"/>
      <c r="D7" s="218"/>
      <c r="E7" s="218"/>
      <c r="F7" s="218"/>
      <c r="G7" s="218"/>
      <c r="H7" s="218"/>
      <c r="I7" s="218"/>
      <c r="J7" s="218"/>
      <c r="K7" s="218"/>
      <c r="L7" s="218"/>
      <c r="M7" s="218"/>
      <c r="N7" s="218"/>
      <c r="O7" s="218"/>
      <c r="P7" s="218"/>
      <c r="Q7" s="219"/>
    </row>
    <row r="8" spans="1:18" ht="45" customHeight="1">
      <c r="A8" s="16">
        <v>3</v>
      </c>
      <c r="B8" s="220" t="s">
        <v>6</v>
      </c>
      <c r="C8" s="221"/>
      <c r="D8" s="221"/>
      <c r="E8" s="221"/>
      <c r="F8" s="221"/>
      <c r="G8" s="221"/>
      <c r="H8" s="221"/>
      <c r="I8" s="221"/>
      <c r="J8" s="221"/>
      <c r="K8" s="221"/>
      <c r="L8" s="221"/>
      <c r="M8" s="221"/>
      <c r="N8" s="221"/>
      <c r="O8" s="221"/>
      <c r="P8" s="221"/>
      <c r="Q8" s="222"/>
    </row>
    <row r="9" spans="1:18" ht="24" customHeight="1">
      <c r="A9" s="16">
        <v>4</v>
      </c>
      <c r="B9" s="217" t="s">
        <v>7</v>
      </c>
      <c r="C9" s="218"/>
      <c r="D9" s="218"/>
      <c r="E9" s="218"/>
      <c r="F9" s="218"/>
      <c r="G9" s="218"/>
      <c r="H9" s="218"/>
      <c r="I9" s="218"/>
      <c r="J9" s="218"/>
      <c r="K9" s="218"/>
      <c r="L9" s="218"/>
      <c r="M9" s="218"/>
      <c r="N9" s="218"/>
      <c r="O9" s="218"/>
      <c r="P9" s="218"/>
      <c r="Q9" s="219"/>
    </row>
    <row r="10" spans="1:18" ht="19.5" customHeight="1">
      <c r="A10" s="16">
        <v>5</v>
      </c>
      <c r="B10" s="217" t="s">
        <v>8</v>
      </c>
      <c r="C10" s="218"/>
      <c r="D10" s="218"/>
      <c r="E10" s="218"/>
      <c r="F10" s="218"/>
      <c r="G10" s="218"/>
      <c r="H10" s="218"/>
      <c r="I10" s="218"/>
      <c r="J10" s="218"/>
      <c r="K10" s="218"/>
      <c r="L10" s="218"/>
      <c r="M10" s="218"/>
      <c r="N10" s="218"/>
      <c r="O10" s="218"/>
      <c r="P10" s="218"/>
      <c r="Q10" s="219"/>
    </row>
    <row r="11" spans="1:18" ht="21" customHeight="1">
      <c r="A11" s="17"/>
      <c r="B11" s="223" t="s">
        <v>9</v>
      </c>
      <c r="C11" s="224"/>
      <c r="D11" s="224"/>
      <c r="E11" s="224"/>
      <c r="F11" s="224"/>
      <c r="G11" s="224"/>
      <c r="H11" s="224"/>
      <c r="I11" s="224"/>
      <c r="J11" s="224"/>
      <c r="K11" s="224"/>
      <c r="L11" s="224"/>
      <c r="M11" s="224"/>
      <c r="N11" s="224"/>
      <c r="O11" s="224"/>
      <c r="P11" s="224"/>
      <c r="Q11" s="224"/>
      <c r="R11" s="21"/>
    </row>
    <row r="12" spans="1:18" ht="21" customHeight="1">
      <c r="A12" s="18"/>
      <c r="B12" s="19"/>
      <c r="C12" s="20"/>
      <c r="D12" s="20"/>
      <c r="E12" s="20"/>
      <c r="F12" s="20"/>
      <c r="G12" s="20"/>
      <c r="H12" s="20"/>
      <c r="I12" s="20"/>
      <c r="J12" s="20"/>
      <c r="K12" s="20"/>
      <c r="L12" s="20"/>
      <c r="M12" s="20"/>
      <c r="N12" s="20"/>
      <c r="O12" s="20"/>
      <c r="P12" s="20"/>
      <c r="Q12" s="20"/>
    </row>
    <row r="13" spans="1:18">
      <c r="A13" s="225" t="s">
        <v>10</v>
      </c>
      <c r="B13" s="225"/>
      <c r="C13" s="225"/>
      <c r="D13" s="225"/>
      <c r="E13" s="225"/>
      <c r="F13" s="225"/>
      <c r="G13" s="225"/>
      <c r="H13" s="225"/>
      <c r="I13" s="225"/>
      <c r="J13" s="225"/>
      <c r="K13" s="225"/>
      <c r="L13" s="225"/>
      <c r="M13" s="225"/>
      <c r="N13" s="225"/>
      <c r="O13" s="225"/>
      <c r="P13" s="225"/>
      <c r="Q13" s="225"/>
    </row>
    <row r="14" spans="1:18" ht="15.75" customHeight="1">
      <c r="A14" s="225" t="s">
        <v>11</v>
      </c>
      <c r="B14" s="225"/>
      <c r="C14" s="225"/>
      <c r="D14" s="225"/>
      <c r="E14" s="225" t="s">
        <v>12</v>
      </c>
      <c r="F14" s="225"/>
      <c r="G14" s="225"/>
      <c r="H14" s="225"/>
      <c r="I14" s="225"/>
      <c r="J14" s="225"/>
      <c r="K14" s="225"/>
      <c r="L14" s="225"/>
      <c r="M14" s="225"/>
      <c r="N14" s="225"/>
      <c r="O14" s="225"/>
      <c r="P14" s="225"/>
      <c r="Q14" s="225"/>
    </row>
    <row r="15" spans="1:18" ht="15.75" customHeight="1">
      <c r="A15" s="225" t="s">
        <v>13</v>
      </c>
      <c r="B15" s="225"/>
      <c r="C15" s="225"/>
      <c r="D15" s="225"/>
      <c r="E15" s="225"/>
      <c r="F15" s="225"/>
      <c r="G15" s="225"/>
      <c r="H15" s="225"/>
      <c r="I15" s="225"/>
      <c r="J15" s="225"/>
      <c r="K15" s="225"/>
      <c r="L15" s="225"/>
      <c r="M15" s="225"/>
      <c r="N15" s="225"/>
      <c r="O15" s="225"/>
      <c r="P15" s="225"/>
      <c r="Q15" s="225"/>
    </row>
    <row r="16" spans="1:18" ht="24" customHeight="1">
      <c r="A16" s="233" t="s">
        <v>14</v>
      </c>
      <c r="B16" s="233"/>
      <c r="C16" s="233"/>
      <c r="D16" s="233"/>
      <c r="E16" s="226" t="s">
        <v>15</v>
      </c>
      <c r="F16" s="226"/>
      <c r="G16" s="226"/>
      <c r="H16" s="226"/>
      <c r="I16" s="226"/>
      <c r="J16" s="226"/>
      <c r="K16" s="226"/>
      <c r="L16" s="226"/>
      <c r="M16" s="226"/>
      <c r="N16" s="226"/>
      <c r="O16" s="226"/>
      <c r="P16" s="226"/>
      <c r="Q16" s="226"/>
    </row>
    <row r="17" spans="1:17" ht="47.25" customHeight="1">
      <c r="A17" s="233"/>
      <c r="B17" s="233"/>
      <c r="C17" s="233"/>
      <c r="D17" s="233"/>
      <c r="E17" s="227" t="s">
        <v>16</v>
      </c>
      <c r="F17" s="227"/>
      <c r="G17" s="227"/>
      <c r="H17" s="227"/>
      <c r="I17" s="227"/>
      <c r="J17" s="227"/>
      <c r="K17" s="227"/>
      <c r="L17" s="227"/>
      <c r="M17" s="227"/>
      <c r="N17" s="227"/>
      <c r="O17" s="227"/>
      <c r="P17" s="227"/>
      <c r="Q17" s="227"/>
    </row>
    <row r="18" spans="1:17" ht="39.75" customHeight="1">
      <c r="A18" s="233"/>
      <c r="B18" s="233"/>
      <c r="C18" s="233"/>
      <c r="D18" s="233"/>
      <c r="E18" s="227" t="s">
        <v>17</v>
      </c>
      <c r="F18" s="227"/>
      <c r="G18" s="227"/>
      <c r="H18" s="227"/>
      <c r="I18" s="227"/>
      <c r="J18" s="227"/>
      <c r="K18" s="227"/>
      <c r="L18" s="227"/>
      <c r="M18" s="227"/>
      <c r="N18" s="227"/>
      <c r="O18" s="227"/>
      <c r="P18" s="227"/>
      <c r="Q18" s="227"/>
    </row>
    <row r="19" spans="1:17" ht="38.25" customHeight="1">
      <c r="A19" s="233"/>
      <c r="B19" s="233"/>
      <c r="C19" s="233"/>
      <c r="D19" s="233"/>
      <c r="E19" s="227" t="s">
        <v>18</v>
      </c>
      <c r="F19" s="227"/>
      <c r="G19" s="227"/>
      <c r="H19" s="227"/>
      <c r="I19" s="227"/>
      <c r="J19" s="227"/>
      <c r="K19" s="227"/>
      <c r="L19" s="227"/>
      <c r="M19" s="227"/>
      <c r="N19" s="227"/>
      <c r="O19" s="227"/>
      <c r="P19" s="227"/>
      <c r="Q19" s="227"/>
    </row>
    <row r="20" spans="1:17" ht="30" customHeight="1">
      <c r="A20" s="233"/>
      <c r="B20" s="233"/>
      <c r="C20" s="233"/>
      <c r="D20" s="233"/>
      <c r="E20" s="227" t="s">
        <v>19</v>
      </c>
      <c r="F20" s="227"/>
      <c r="G20" s="227"/>
      <c r="H20" s="227"/>
      <c r="I20" s="227"/>
      <c r="J20" s="227"/>
      <c r="K20" s="227"/>
      <c r="L20" s="227"/>
      <c r="M20" s="227"/>
      <c r="N20" s="227"/>
      <c r="O20" s="227"/>
      <c r="P20" s="227"/>
      <c r="Q20" s="227"/>
    </row>
    <row r="21" spans="1:17" ht="53.25" customHeight="1">
      <c r="A21" s="233"/>
      <c r="B21" s="233"/>
      <c r="C21" s="233"/>
      <c r="D21" s="233"/>
      <c r="E21" s="227" t="s">
        <v>20</v>
      </c>
      <c r="F21" s="227"/>
      <c r="G21" s="227"/>
      <c r="H21" s="227"/>
      <c r="I21" s="227"/>
      <c r="J21" s="227"/>
      <c r="K21" s="227"/>
      <c r="L21" s="227"/>
      <c r="M21" s="227"/>
      <c r="N21" s="227"/>
      <c r="O21" s="227"/>
      <c r="P21" s="227"/>
      <c r="Q21" s="227"/>
    </row>
    <row r="22" spans="1:17">
      <c r="A22" s="228" t="s">
        <v>21</v>
      </c>
      <c r="B22" s="229"/>
      <c r="C22" s="229"/>
      <c r="D22" s="229"/>
      <c r="E22" s="229"/>
      <c r="F22" s="229"/>
      <c r="G22" s="229"/>
      <c r="H22" s="229"/>
      <c r="I22" s="229"/>
      <c r="J22" s="229"/>
      <c r="K22" s="229"/>
      <c r="L22" s="229"/>
      <c r="M22" s="229"/>
      <c r="N22" s="229"/>
      <c r="O22" s="229"/>
      <c r="P22" s="229"/>
      <c r="Q22" s="229"/>
    </row>
    <row r="23" spans="1:17" ht="48" customHeight="1">
      <c r="A23" s="233" t="s">
        <v>22</v>
      </c>
      <c r="B23" s="234"/>
      <c r="C23" s="234"/>
      <c r="D23" s="234"/>
      <c r="E23" s="227" t="s">
        <v>23</v>
      </c>
      <c r="F23" s="227"/>
      <c r="G23" s="227"/>
      <c r="H23" s="227"/>
      <c r="I23" s="227"/>
      <c r="J23" s="227"/>
      <c r="K23" s="227"/>
      <c r="L23" s="227"/>
      <c r="M23" s="227"/>
      <c r="N23" s="227"/>
      <c r="O23" s="227"/>
      <c r="P23" s="227"/>
      <c r="Q23" s="227"/>
    </row>
    <row r="24" spans="1:17" ht="46.5" customHeight="1">
      <c r="A24" s="234"/>
      <c r="B24" s="234"/>
      <c r="C24" s="234"/>
      <c r="D24" s="234"/>
      <c r="E24" s="227" t="s">
        <v>24</v>
      </c>
      <c r="F24" s="227"/>
      <c r="G24" s="227"/>
      <c r="H24" s="227"/>
      <c r="I24" s="227"/>
      <c r="J24" s="227"/>
      <c r="K24" s="227"/>
      <c r="L24" s="227"/>
      <c r="M24" s="227"/>
      <c r="N24" s="227"/>
      <c r="O24" s="227"/>
      <c r="P24" s="227"/>
      <c r="Q24" s="227"/>
    </row>
    <row r="25" spans="1:17" ht="46.5" customHeight="1">
      <c r="A25" s="234"/>
      <c r="B25" s="234"/>
      <c r="C25" s="234"/>
      <c r="D25" s="234"/>
      <c r="E25" s="227" t="s">
        <v>25</v>
      </c>
      <c r="F25" s="227"/>
      <c r="G25" s="227"/>
      <c r="H25" s="227"/>
      <c r="I25" s="227"/>
      <c r="J25" s="227"/>
      <c r="K25" s="227"/>
      <c r="L25" s="227"/>
      <c r="M25" s="227"/>
      <c r="N25" s="227"/>
      <c r="O25" s="227"/>
      <c r="P25" s="227"/>
      <c r="Q25" s="227"/>
    </row>
    <row r="26" spans="1:17">
      <c r="A26" s="234"/>
      <c r="B26" s="234"/>
      <c r="C26" s="234"/>
      <c r="D26" s="234"/>
      <c r="E26" s="227" t="s">
        <v>26</v>
      </c>
      <c r="F26" s="227"/>
      <c r="G26" s="227"/>
      <c r="H26" s="227"/>
      <c r="I26" s="227"/>
      <c r="J26" s="227"/>
      <c r="K26" s="227"/>
      <c r="L26" s="227"/>
      <c r="M26" s="227"/>
      <c r="N26" s="227"/>
      <c r="O26" s="227"/>
      <c r="P26" s="227"/>
      <c r="Q26" s="227"/>
    </row>
    <row r="27" spans="1:17">
      <c r="A27" s="228" t="s">
        <v>27</v>
      </c>
      <c r="B27" s="228"/>
      <c r="C27" s="228"/>
      <c r="D27" s="228"/>
      <c r="E27" s="228"/>
      <c r="F27" s="228"/>
      <c r="G27" s="228"/>
      <c r="H27" s="228"/>
      <c r="I27" s="228"/>
      <c r="J27" s="228"/>
      <c r="K27" s="228"/>
      <c r="L27" s="228"/>
      <c r="M27" s="228"/>
      <c r="N27" s="228"/>
      <c r="O27" s="228"/>
      <c r="P27" s="228"/>
      <c r="Q27" s="228"/>
    </row>
    <row r="28" spans="1:17" ht="58.5" customHeight="1">
      <c r="A28" s="233" t="s">
        <v>28</v>
      </c>
      <c r="B28" s="233"/>
      <c r="C28" s="233"/>
      <c r="D28" s="233"/>
      <c r="E28" s="227" t="s">
        <v>29</v>
      </c>
      <c r="F28" s="227"/>
      <c r="G28" s="227"/>
      <c r="H28" s="227"/>
      <c r="I28" s="227"/>
      <c r="J28" s="227"/>
      <c r="K28" s="227"/>
      <c r="L28" s="227"/>
      <c r="M28" s="227"/>
      <c r="N28" s="227"/>
      <c r="O28" s="227"/>
      <c r="P28" s="227"/>
      <c r="Q28" s="227"/>
    </row>
    <row r="29" spans="1:17" ht="24" customHeight="1">
      <c r="A29" s="228" t="s">
        <v>30</v>
      </c>
      <c r="B29" s="228"/>
      <c r="C29" s="228"/>
      <c r="D29" s="228"/>
      <c r="E29" s="228"/>
      <c r="F29" s="228"/>
      <c r="G29" s="228"/>
      <c r="H29" s="228"/>
      <c r="I29" s="228"/>
      <c r="J29" s="228"/>
      <c r="K29" s="228"/>
      <c r="L29" s="228"/>
      <c r="M29" s="228"/>
      <c r="N29" s="228"/>
      <c r="O29" s="228"/>
      <c r="P29" s="228"/>
      <c r="Q29" s="228"/>
    </row>
    <row r="30" spans="1:17" ht="50.25" customHeight="1">
      <c r="A30" s="234">
        <v>4</v>
      </c>
      <c r="B30" s="234"/>
      <c r="C30" s="234"/>
      <c r="D30" s="234"/>
      <c r="E30" s="227" t="s">
        <v>31</v>
      </c>
      <c r="F30" s="227"/>
      <c r="G30" s="227"/>
      <c r="H30" s="227"/>
      <c r="I30" s="227"/>
      <c r="J30" s="227"/>
      <c r="K30" s="227"/>
      <c r="L30" s="227"/>
      <c r="M30" s="227"/>
      <c r="N30" s="227"/>
      <c r="O30" s="227"/>
      <c r="P30" s="227"/>
      <c r="Q30" s="227"/>
    </row>
    <row r="31" spans="1:17" ht="45.75" customHeight="1">
      <c r="A31" s="234"/>
      <c r="B31" s="234"/>
      <c r="C31" s="234"/>
      <c r="D31" s="234"/>
      <c r="E31" s="227" t="s">
        <v>32</v>
      </c>
      <c r="F31" s="227"/>
      <c r="G31" s="227"/>
      <c r="H31" s="227"/>
      <c r="I31" s="227"/>
      <c r="J31" s="227"/>
      <c r="K31" s="227"/>
      <c r="L31" s="227"/>
      <c r="M31" s="227"/>
      <c r="N31" s="227"/>
      <c r="O31" s="227"/>
      <c r="P31" s="227"/>
      <c r="Q31" s="227"/>
    </row>
    <row r="32" spans="1:17" ht="30" customHeight="1">
      <c r="A32" s="228" t="s">
        <v>33</v>
      </c>
      <c r="B32" s="228"/>
      <c r="C32" s="228"/>
      <c r="D32" s="228"/>
      <c r="E32" s="228"/>
      <c r="F32" s="228"/>
      <c r="G32" s="228"/>
      <c r="H32" s="228"/>
      <c r="I32" s="228"/>
      <c r="J32" s="228"/>
      <c r="K32" s="228"/>
      <c r="L32" s="228"/>
      <c r="M32" s="228"/>
      <c r="N32" s="228"/>
      <c r="O32" s="228"/>
      <c r="P32" s="228"/>
      <c r="Q32" s="228"/>
    </row>
    <row r="33" spans="1:17" ht="19.5" customHeight="1">
      <c r="A33" s="234">
        <v>5</v>
      </c>
      <c r="B33" s="234"/>
      <c r="C33" s="234"/>
      <c r="D33" s="234"/>
      <c r="E33" s="235" t="s">
        <v>34</v>
      </c>
      <c r="F33" s="235"/>
      <c r="G33" s="235"/>
      <c r="H33" s="235"/>
      <c r="I33" s="235"/>
      <c r="J33" s="235"/>
      <c r="K33" s="235"/>
      <c r="L33" s="235"/>
      <c r="M33" s="235"/>
      <c r="N33" s="235"/>
      <c r="O33" s="235"/>
      <c r="P33" s="235"/>
      <c r="Q33" s="235"/>
    </row>
    <row r="34" spans="1:17" ht="201.75" customHeight="1">
      <c r="A34" s="234"/>
      <c r="B34" s="234"/>
      <c r="C34" s="234"/>
      <c r="D34" s="234"/>
      <c r="E34" s="230" t="s">
        <v>35</v>
      </c>
      <c r="F34" s="230"/>
      <c r="G34" s="230"/>
      <c r="H34" s="230"/>
      <c r="I34" s="230"/>
      <c r="J34" s="230"/>
      <c r="K34" s="230"/>
      <c r="L34" s="230"/>
      <c r="M34" s="230"/>
      <c r="N34" s="230"/>
      <c r="O34" s="230"/>
      <c r="P34" s="230"/>
      <c r="Q34" s="230"/>
    </row>
    <row r="35" spans="1:17" ht="18.75" customHeight="1">
      <c r="A35" s="234"/>
      <c r="B35" s="234"/>
      <c r="C35" s="234"/>
      <c r="D35" s="234"/>
      <c r="E35" s="235" t="s">
        <v>36</v>
      </c>
      <c r="F35" s="235"/>
      <c r="G35" s="235"/>
      <c r="H35" s="235"/>
      <c r="I35" s="235"/>
      <c r="J35" s="235"/>
      <c r="K35" s="235"/>
      <c r="L35" s="235"/>
      <c r="M35" s="235"/>
      <c r="N35" s="235"/>
      <c r="O35" s="235"/>
      <c r="P35" s="235"/>
      <c r="Q35" s="235"/>
    </row>
    <row r="36" spans="1:17" ht="186.75" customHeight="1">
      <c r="A36" s="234"/>
      <c r="B36" s="234"/>
      <c r="C36" s="234"/>
      <c r="D36" s="234"/>
      <c r="E36" s="230" t="s">
        <v>37</v>
      </c>
      <c r="F36" s="231"/>
      <c r="G36" s="231"/>
      <c r="H36" s="231"/>
      <c r="I36" s="231"/>
      <c r="J36" s="231"/>
      <c r="K36" s="231"/>
      <c r="L36" s="231"/>
      <c r="M36" s="231"/>
      <c r="N36" s="231"/>
      <c r="O36" s="231"/>
      <c r="P36" s="231"/>
      <c r="Q36" s="231"/>
    </row>
    <row r="37" spans="1:17" ht="115.5" customHeight="1">
      <c r="A37" s="234"/>
      <c r="B37" s="234"/>
      <c r="C37" s="234"/>
      <c r="D37" s="234"/>
      <c r="E37" s="232" t="s">
        <v>38</v>
      </c>
      <c r="F37" s="232"/>
      <c r="G37" s="232"/>
      <c r="H37" s="232"/>
      <c r="I37" s="232"/>
      <c r="J37" s="232"/>
      <c r="K37" s="232"/>
      <c r="L37" s="232"/>
      <c r="M37" s="232"/>
      <c r="N37" s="232"/>
      <c r="O37" s="232"/>
      <c r="P37" s="232"/>
      <c r="Q37" s="232"/>
    </row>
    <row r="38" spans="1:17" ht="66.75" customHeight="1">
      <c r="A38" s="234"/>
      <c r="B38" s="234"/>
      <c r="C38" s="234"/>
      <c r="D38" s="234"/>
      <c r="E38" s="230" t="s">
        <v>39</v>
      </c>
      <c r="F38" s="231"/>
      <c r="G38" s="231"/>
      <c r="H38" s="231"/>
      <c r="I38" s="231"/>
      <c r="J38" s="231"/>
      <c r="K38" s="231"/>
      <c r="L38" s="231"/>
      <c r="M38" s="231"/>
      <c r="N38" s="231"/>
      <c r="O38" s="231"/>
      <c r="P38" s="231"/>
      <c r="Q38" s="23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36" t="s">
        <v>41</v>
      </c>
      <c r="B2" s="237"/>
      <c r="C2" s="237"/>
      <c r="D2" s="237"/>
      <c r="E2" s="237"/>
      <c r="F2" s="237"/>
      <c r="G2" s="237"/>
      <c r="H2" s="237"/>
      <c r="I2" s="237"/>
      <c r="J2" s="237"/>
      <c r="K2" s="237"/>
      <c r="L2" s="237"/>
      <c r="M2" s="237"/>
      <c r="N2" s="238"/>
    </row>
    <row r="3" spans="1:14">
      <c r="A3" s="239" t="s">
        <v>42</v>
      </c>
      <c r="B3" s="240"/>
      <c r="C3" s="240"/>
      <c r="D3" s="240"/>
      <c r="E3" s="240"/>
      <c r="F3" s="240"/>
      <c r="G3" s="240"/>
      <c r="H3" s="240"/>
      <c r="I3" s="240"/>
      <c r="J3" s="240"/>
      <c r="K3" s="240"/>
      <c r="L3" s="240"/>
      <c r="M3" s="240"/>
      <c r="N3" s="241"/>
    </row>
    <row r="4" spans="1:14" ht="46.5" customHeight="1">
      <c r="A4" s="4" t="s">
        <v>43</v>
      </c>
      <c r="B4" s="242" t="s">
        <v>44</v>
      </c>
      <c r="C4" s="242"/>
      <c r="D4" s="242"/>
      <c r="E4" s="242"/>
      <c r="F4" s="242"/>
      <c r="G4" s="242"/>
      <c r="H4" s="242"/>
      <c r="I4" s="242"/>
      <c r="J4" s="242"/>
      <c r="K4" s="242"/>
      <c r="L4" s="242"/>
      <c r="M4" s="242"/>
      <c r="N4" s="243"/>
    </row>
    <row r="5" spans="1:14" ht="45.75" customHeight="1">
      <c r="A5" s="244" t="s">
        <v>45</v>
      </c>
      <c r="B5" s="245"/>
      <c r="C5" s="245"/>
      <c r="D5" s="245"/>
      <c r="E5" s="245"/>
      <c r="F5" s="245"/>
      <c r="G5" s="245"/>
      <c r="H5" s="245"/>
      <c r="I5" s="245"/>
      <c r="J5" s="245"/>
      <c r="K5" s="245"/>
      <c r="L5" s="245"/>
      <c r="M5" s="245"/>
      <c r="N5" s="246"/>
    </row>
    <row r="6" spans="1:14" ht="29.25" customHeight="1">
      <c r="A6" s="244" t="s">
        <v>46</v>
      </c>
      <c r="B6" s="245"/>
      <c r="C6" s="245"/>
      <c r="D6" s="245"/>
      <c r="E6" s="245"/>
      <c r="F6" s="245"/>
      <c r="G6" s="245"/>
      <c r="H6" s="245"/>
      <c r="I6" s="245"/>
      <c r="J6" s="245"/>
      <c r="K6" s="245"/>
      <c r="L6" s="245"/>
      <c r="M6" s="245"/>
      <c r="N6" s="246"/>
    </row>
    <row r="7" spans="1:14" ht="17.25" customHeight="1">
      <c r="A7" s="5" t="s">
        <v>47</v>
      </c>
      <c r="B7" s="6"/>
      <c r="C7" s="6"/>
      <c r="D7" s="6"/>
      <c r="E7" s="6"/>
      <c r="F7" s="6"/>
      <c r="G7" s="6"/>
      <c r="H7" s="6"/>
      <c r="I7" s="6"/>
      <c r="J7" s="6"/>
      <c r="K7" s="6"/>
      <c r="L7" s="6"/>
      <c r="M7" s="6"/>
      <c r="N7" s="8"/>
    </row>
    <row r="8" spans="1:14" ht="51" customHeight="1">
      <c r="A8" s="244" t="s">
        <v>48</v>
      </c>
      <c r="B8" s="245"/>
      <c r="C8" s="245"/>
      <c r="D8" s="245"/>
      <c r="E8" s="245"/>
      <c r="F8" s="245"/>
      <c r="G8" s="245"/>
      <c r="H8" s="245"/>
      <c r="I8" s="245"/>
      <c r="J8" s="245"/>
      <c r="K8" s="245"/>
      <c r="L8" s="245"/>
      <c r="M8" s="245"/>
      <c r="N8" s="246"/>
    </row>
    <row r="9" spans="1:14" ht="36" customHeight="1">
      <c r="A9" s="244" t="s">
        <v>49</v>
      </c>
      <c r="B9" s="245"/>
      <c r="C9" s="245"/>
      <c r="D9" s="245"/>
      <c r="E9" s="245"/>
      <c r="F9" s="245"/>
      <c r="G9" s="245"/>
      <c r="H9" s="245"/>
      <c r="I9" s="245"/>
      <c r="J9" s="245"/>
      <c r="K9" s="245"/>
      <c r="L9" s="245"/>
      <c r="M9" s="245"/>
      <c r="N9" s="246"/>
    </row>
    <row r="10" spans="1:14" ht="30" customHeight="1">
      <c r="A10" s="244" t="s">
        <v>50</v>
      </c>
      <c r="B10" s="245"/>
      <c r="C10" s="245"/>
      <c r="D10" s="245"/>
      <c r="E10" s="245"/>
      <c r="F10" s="245"/>
      <c r="G10" s="245"/>
      <c r="H10" s="245"/>
      <c r="I10" s="245"/>
      <c r="J10" s="245"/>
      <c r="K10" s="245"/>
      <c r="L10" s="245"/>
      <c r="M10" s="245"/>
      <c r="N10" s="246"/>
    </row>
    <row r="11" spans="1:14" ht="18.75" customHeight="1">
      <c r="A11" s="244" t="s">
        <v>51</v>
      </c>
      <c r="B11" s="245"/>
      <c r="C11" s="245"/>
      <c r="D11" s="245"/>
      <c r="E11" s="245"/>
      <c r="F11" s="245"/>
      <c r="G11" s="245"/>
      <c r="H11" s="245"/>
      <c r="I11" s="245"/>
      <c r="J11" s="245"/>
      <c r="K11" s="245"/>
      <c r="L11" s="245"/>
      <c r="M11" s="245"/>
      <c r="N11" s="246"/>
    </row>
    <row r="12" spans="1:14">
      <c r="A12" s="239" t="s">
        <v>52</v>
      </c>
      <c r="B12" s="240"/>
      <c r="C12" s="240"/>
      <c r="D12" s="240"/>
      <c r="E12" s="240"/>
      <c r="F12" s="240"/>
      <c r="G12" s="240"/>
      <c r="H12" s="240"/>
      <c r="I12" s="240"/>
      <c r="J12" s="240"/>
      <c r="K12" s="240"/>
      <c r="L12" s="240"/>
      <c r="M12" s="240"/>
      <c r="N12" s="241"/>
    </row>
    <row r="13" spans="1:14">
      <c r="A13" s="7" t="s">
        <v>53</v>
      </c>
      <c r="N13" s="9"/>
    </row>
    <row r="14" spans="1:14" ht="117" customHeight="1">
      <c r="A14" s="247" t="s">
        <v>54</v>
      </c>
      <c r="B14" s="248"/>
      <c r="C14" s="248"/>
      <c r="D14" s="248"/>
      <c r="E14" s="248"/>
      <c r="F14" s="248"/>
      <c r="G14" s="248"/>
      <c r="H14" s="248"/>
      <c r="I14" s="248"/>
      <c r="J14" s="248"/>
      <c r="K14" s="248"/>
      <c r="L14" s="248"/>
      <c r="M14" s="248"/>
      <c r="N14" s="249"/>
    </row>
    <row r="15" spans="1:14" ht="28.5" customHeight="1">
      <c r="A15" s="250" t="s">
        <v>55</v>
      </c>
      <c r="B15" s="251"/>
      <c r="C15" s="251"/>
      <c r="D15" s="251"/>
      <c r="E15" s="251"/>
      <c r="F15" s="251"/>
      <c r="G15" s="251"/>
      <c r="H15" s="251"/>
      <c r="I15" s="251"/>
      <c r="J15" s="251"/>
      <c r="K15" s="251"/>
      <c r="L15" s="251"/>
      <c r="M15" s="251"/>
      <c r="N15" s="252"/>
    </row>
    <row r="16" spans="1:14" ht="120" customHeight="1">
      <c r="A16" s="253" t="s">
        <v>56</v>
      </c>
      <c r="B16" s="254"/>
      <c r="C16" s="254"/>
      <c r="D16" s="254"/>
      <c r="E16" s="254"/>
      <c r="F16" s="254"/>
      <c r="G16" s="254"/>
      <c r="H16" s="254"/>
      <c r="I16" s="254"/>
      <c r="J16" s="254"/>
      <c r="K16" s="254"/>
      <c r="L16" s="254"/>
      <c r="M16" s="254"/>
      <c r="N16" s="255"/>
    </row>
    <row r="17" spans="1:14" ht="13.5" customHeight="1">
      <c r="A17" s="244" t="s">
        <v>57</v>
      </c>
      <c r="B17" s="245"/>
      <c r="C17" s="245"/>
      <c r="D17" s="245"/>
      <c r="E17" s="245"/>
      <c r="F17" s="245"/>
      <c r="G17" s="245"/>
      <c r="H17" s="245"/>
      <c r="I17" s="245"/>
      <c r="J17" s="245"/>
      <c r="K17" s="245"/>
      <c r="L17" s="245"/>
      <c r="M17" s="245"/>
      <c r="N17" s="246"/>
    </row>
    <row r="18" spans="1:14" ht="15" customHeight="1">
      <c r="A18" s="244" t="s">
        <v>58</v>
      </c>
      <c r="B18" s="245"/>
      <c r="C18" s="245"/>
      <c r="D18" s="245"/>
      <c r="E18" s="245"/>
      <c r="F18" s="245"/>
      <c r="G18" s="245"/>
      <c r="H18" s="245"/>
      <c r="I18" s="245"/>
      <c r="J18" s="245"/>
      <c r="K18" s="245"/>
      <c r="L18" s="245"/>
      <c r="M18" s="245"/>
      <c r="N18" s="246"/>
    </row>
    <row r="19" spans="1:14" ht="49.5" customHeight="1">
      <c r="A19" s="244" t="s">
        <v>59</v>
      </c>
      <c r="B19" s="245"/>
      <c r="C19" s="245"/>
      <c r="D19" s="245"/>
      <c r="E19" s="245"/>
      <c r="F19" s="245"/>
      <c r="G19" s="245"/>
      <c r="H19" s="245"/>
      <c r="I19" s="245"/>
      <c r="J19" s="245"/>
      <c r="K19" s="245"/>
      <c r="L19" s="245"/>
      <c r="M19" s="245"/>
      <c r="N19" s="246"/>
    </row>
    <row r="20" spans="1:14">
      <c r="A20" s="239" t="s">
        <v>60</v>
      </c>
      <c r="B20" s="240"/>
      <c r="C20" s="240"/>
      <c r="D20" s="240"/>
      <c r="E20" s="240"/>
      <c r="F20" s="240"/>
      <c r="G20" s="240"/>
      <c r="H20" s="240"/>
      <c r="I20" s="240"/>
      <c r="J20" s="240"/>
      <c r="K20" s="240"/>
      <c r="L20" s="240"/>
      <c r="M20" s="240"/>
      <c r="N20" s="241"/>
    </row>
    <row r="21" spans="1:14" ht="77.25" customHeight="1">
      <c r="A21" s="256" t="s">
        <v>61</v>
      </c>
      <c r="B21" s="257"/>
      <c r="C21" s="257"/>
      <c r="D21" s="257"/>
      <c r="E21" s="257"/>
      <c r="F21" s="257"/>
      <c r="G21" s="257"/>
      <c r="H21" s="257"/>
      <c r="I21" s="257"/>
      <c r="J21" s="257"/>
      <c r="K21" s="257"/>
      <c r="L21" s="257"/>
      <c r="M21" s="257"/>
      <c r="N21" s="258"/>
    </row>
    <row r="22" spans="1:14">
      <c r="A22" s="239" t="s">
        <v>62</v>
      </c>
      <c r="B22" s="240"/>
      <c r="C22" s="240"/>
      <c r="D22" s="240"/>
      <c r="E22" s="240"/>
      <c r="F22" s="240"/>
      <c r="G22" s="240"/>
      <c r="H22" s="240"/>
      <c r="I22" s="240"/>
      <c r="J22" s="240"/>
      <c r="K22" s="240"/>
      <c r="L22" s="240"/>
      <c r="M22" s="240"/>
      <c r="N22" s="241"/>
    </row>
    <row r="23" spans="1:14" ht="51.75" customHeight="1">
      <c r="A23" s="256" t="s">
        <v>63</v>
      </c>
      <c r="B23" s="257"/>
      <c r="C23" s="257"/>
      <c r="D23" s="257"/>
      <c r="E23" s="257"/>
      <c r="F23" s="257"/>
      <c r="G23" s="257"/>
      <c r="H23" s="257"/>
      <c r="I23" s="257"/>
      <c r="J23" s="257"/>
      <c r="K23" s="257"/>
      <c r="L23" s="257"/>
      <c r="M23" s="257"/>
      <c r="N23" s="258"/>
    </row>
    <row r="24" spans="1:14">
      <c r="A24" s="239" t="s">
        <v>64</v>
      </c>
      <c r="B24" s="240"/>
      <c r="C24" s="240"/>
      <c r="D24" s="240"/>
      <c r="E24" s="240"/>
      <c r="F24" s="240"/>
      <c r="G24" s="240"/>
      <c r="H24" s="240"/>
      <c r="I24" s="240"/>
      <c r="J24" s="240"/>
      <c r="K24" s="240"/>
      <c r="L24" s="240"/>
      <c r="M24" s="240"/>
      <c r="N24" s="241"/>
    </row>
    <row r="25" spans="1:14" ht="14.25" customHeight="1">
      <c r="A25" s="256" t="s">
        <v>65</v>
      </c>
      <c r="B25" s="257"/>
      <c r="C25" s="257"/>
      <c r="D25" s="257"/>
      <c r="E25" s="257"/>
      <c r="F25" s="257"/>
      <c r="G25" s="257"/>
      <c r="H25" s="257"/>
      <c r="I25" s="257"/>
      <c r="J25" s="257"/>
      <c r="K25" s="257"/>
      <c r="L25" s="257"/>
      <c r="M25" s="257"/>
      <c r="N25" s="258"/>
    </row>
    <row r="26" spans="1:14">
      <c r="A26" s="239" t="s">
        <v>66</v>
      </c>
      <c r="B26" s="240"/>
      <c r="C26" s="240"/>
      <c r="D26" s="240"/>
      <c r="E26" s="240"/>
      <c r="F26" s="240"/>
      <c r="G26" s="240"/>
      <c r="H26" s="240"/>
      <c r="I26" s="240"/>
      <c r="J26" s="240"/>
      <c r="K26" s="240"/>
      <c r="L26" s="240"/>
      <c r="M26" s="240"/>
      <c r="N26" s="241"/>
    </row>
    <row r="27" spans="1:14" ht="63" customHeight="1">
      <c r="A27" s="256" t="s">
        <v>67</v>
      </c>
      <c r="B27" s="257"/>
      <c r="C27" s="257"/>
      <c r="D27" s="257"/>
      <c r="E27" s="257"/>
      <c r="F27" s="257"/>
      <c r="G27" s="257"/>
      <c r="H27" s="257"/>
      <c r="I27" s="257"/>
      <c r="J27" s="257"/>
      <c r="K27" s="257"/>
      <c r="L27" s="257"/>
      <c r="M27" s="257"/>
      <c r="N27" s="258"/>
    </row>
    <row r="28" spans="1:14">
      <c r="A28" s="239" t="s">
        <v>68</v>
      </c>
      <c r="B28" s="240"/>
      <c r="C28" s="240"/>
      <c r="D28" s="240"/>
      <c r="E28" s="240"/>
      <c r="F28" s="240"/>
      <c r="G28" s="240"/>
      <c r="H28" s="240"/>
      <c r="I28" s="240"/>
      <c r="J28" s="240"/>
      <c r="K28" s="240"/>
      <c r="L28" s="240"/>
      <c r="M28" s="240"/>
      <c r="N28" s="241"/>
    </row>
    <row r="29" spans="1:14" ht="17.25" customHeight="1">
      <c r="A29" s="256" t="s">
        <v>69</v>
      </c>
      <c r="B29" s="257"/>
      <c r="C29" s="257"/>
      <c r="D29" s="257"/>
      <c r="E29" s="257"/>
      <c r="F29" s="257"/>
      <c r="G29" s="257"/>
      <c r="H29" s="257"/>
      <c r="I29" s="257"/>
      <c r="J29" s="257"/>
      <c r="K29" s="257"/>
      <c r="L29" s="257"/>
      <c r="M29" s="257"/>
      <c r="N29" s="258"/>
    </row>
    <row r="30" spans="1:14" ht="36" customHeight="1">
      <c r="A30" s="256" t="s">
        <v>70</v>
      </c>
      <c r="B30" s="257"/>
      <c r="C30" s="257"/>
      <c r="D30" s="257"/>
      <c r="E30" s="257"/>
      <c r="F30" s="257"/>
      <c r="G30" s="257"/>
      <c r="H30" s="257"/>
      <c r="I30" s="257"/>
      <c r="J30" s="257"/>
      <c r="K30" s="257"/>
      <c r="L30" s="257"/>
      <c r="M30" s="257"/>
      <c r="N30" s="258"/>
    </row>
    <row r="31" spans="1:14">
      <c r="A31" s="239" t="s">
        <v>71</v>
      </c>
      <c r="B31" s="240"/>
      <c r="C31" s="240"/>
      <c r="D31" s="240"/>
      <c r="E31" s="240"/>
      <c r="F31" s="240"/>
      <c r="G31" s="240"/>
      <c r="H31" s="240"/>
      <c r="I31" s="240"/>
      <c r="J31" s="240"/>
      <c r="K31" s="240"/>
      <c r="L31" s="240"/>
      <c r="M31" s="240"/>
      <c r="N31" s="241"/>
    </row>
    <row r="32" spans="1:14">
      <c r="A32" s="239" t="s">
        <v>72</v>
      </c>
      <c r="B32" s="240"/>
      <c r="C32" s="240"/>
      <c r="D32" s="240"/>
      <c r="E32" s="240"/>
      <c r="F32" s="240"/>
      <c r="G32" s="240"/>
      <c r="H32" s="240"/>
      <c r="I32" s="240"/>
      <c r="J32" s="240"/>
      <c r="K32" s="240"/>
      <c r="L32" s="240"/>
      <c r="M32" s="240"/>
      <c r="N32" s="241"/>
    </row>
    <row r="33" spans="1:14" ht="34.5" customHeight="1">
      <c r="A33" s="256" t="s">
        <v>73</v>
      </c>
      <c r="B33" s="257"/>
      <c r="C33" s="257"/>
      <c r="D33" s="257"/>
      <c r="E33" s="257"/>
      <c r="F33" s="257"/>
      <c r="G33" s="257"/>
      <c r="H33" s="257"/>
      <c r="I33" s="257"/>
      <c r="J33" s="257"/>
      <c r="K33" s="257"/>
      <c r="L33" s="257"/>
      <c r="M33" s="257"/>
      <c r="N33" s="25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4"/>
  <sheetViews>
    <sheetView tabSelected="1" topLeftCell="A118" zoomScale="90" zoomScaleNormal="90" workbookViewId="0">
      <selection activeCell="K36" sqref="K36"/>
    </sheetView>
  </sheetViews>
  <sheetFormatPr defaultColWidth="9.109375" defaultRowHeight="13.8"/>
  <cols>
    <col min="1" max="1" width="6.33203125" style="51" customWidth="1"/>
    <col min="2" max="2" width="45.5546875" style="37" customWidth="1"/>
    <col min="3" max="3" width="9.33203125" style="37" customWidth="1"/>
    <col min="4" max="4" width="9.88671875" style="37" customWidth="1"/>
    <col min="5" max="5" width="9.88671875" style="52" customWidth="1"/>
    <col min="6" max="6" width="12.44140625" style="37" customWidth="1"/>
    <col min="7" max="7" width="57.33203125" style="37" customWidth="1"/>
    <col min="8" max="8" width="9.109375" style="37" customWidth="1"/>
    <col min="9" max="9" width="9.5546875" style="37" customWidth="1"/>
    <col min="10" max="10" width="10.6640625" style="37" customWidth="1"/>
    <col min="11" max="11" width="13.109375" style="37" customWidth="1"/>
    <col min="12" max="12" width="9.109375" style="37"/>
    <col min="13" max="13" width="10" style="37" bestFit="1" customWidth="1"/>
    <col min="14" max="16384" width="9.109375" style="37"/>
  </cols>
  <sheetData>
    <row r="1" spans="1:11">
      <c r="A1" s="260"/>
      <c r="B1" s="260"/>
      <c r="C1" s="79"/>
      <c r="D1" s="79"/>
      <c r="E1" s="80"/>
      <c r="F1" s="79"/>
      <c r="G1" s="81"/>
      <c r="H1" s="81"/>
      <c r="I1" s="81"/>
      <c r="J1" s="82"/>
      <c r="K1" s="82"/>
    </row>
    <row r="2" spans="1:11">
      <c r="A2" s="260"/>
      <c r="B2" s="260"/>
      <c r="C2" s="79"/>
      <c r="D2" s="79"/>
      <c r="E2" s="80"/>
      <c r="F2" s="79"/>
      <c r="G2" s="79"/>
      <c r="H2" s="79"/>
      <c r="I2" s="82"/>
      <c r="J2" s="82"/>
      <c r="K2" s="82"/>
    </row>
    <row r="3" spans="1:11">
      <c r="A3" s="259"/>
      <c r="B3" s="259"/>
      <c r="C3" s="259"/>
      <c r="D3" s="259"/>
      <c r="E3" s="259"/>
      <c r="F3" s="259"/>
      <c r="G3" s="259"/>
      <c r="H3" s="259"/>
      <c r="I3" s="259"/>
      <c r="J3" s="259"/>
      <c r="K3" s="57"/>
    </row>
    <row r="4" spans="1:11">
      <c r="A4" s="259" t="s">
        <v>233</v>
      </c>
      <c r="B4" s="259"/>
      <c r="C4" s="259"/>
      <c r="D4" s="259"/>
      <c r="E4" s="259"/>
      <c r="F4" s="259"/>
      <c r="G4" s="259"/>
      <c r="H4" s="259"/>
      <c r="I4" s="259"/>
    </row>
    <row r="5" spans="1:11">
      <c r="A5" s="261" t="s">
        <v>232</v>
      </c>
      <c r="B5" s="261"/>
      <c r="C5" s="261"/>
      <c r="D5" s="261"/>
      <c r="E5" s="261"/>
      <c r="F5" s="261"/>
      <c r="G5" s="261"/>
      <c r="H5" s="261"/>
      <c r="I5" s="261"/>
      <c r="J5" s="261"/>
      <c r="K5" s="261"/>
    </row>
    <row r="6" spans="1:11">
      <c r="A6" s="261"/>
      <c r="B6" s="261"/>
      <c r="C6" s="261"/>
      <c r="D6" s="261"/>
      <c r="E6" s="261"/>
      <c r="F6" s="261"/>
      <c r="G6" s="261"/>
      <c r="H6" s="261"/>
      <c r="I6" s="261"/>
      <c r="J6" s="261"/>
      <c r="K6" s="261"/>
    </row>
    <row r="7" spans="1:11" s="43" customFormat="1" ht="82.8">
      <c r="A7" s="38" t="s">
        <v>74</v>
      </c>
      <c r="B7" s="39" t="s">
        <v>75</v>
      </c>
      <c r="C7" s="40" t="s">
        <v>76</v>
      </c>
      <c r="D7" s="41" t="s">
        <v>119</v>
      </c>
      <c r="E7" s="42" t="s">
        <v>123</v>
      </c>
      <c r="F7" s="41" t="s">
        <v>124</v>
      </c>
      <c r="G7" s="40" t="s">
        <v>77</v>
      </c>
      <c r="H7" s="40" t="s">
        <v>78</v>
      </c>
      <c r="I7" s="41" t="s">
        <v>79</v>
      </c>
      <c r="J7" s="41" t="s">
        <v>125</v>
      </c>
      <c r="K7" s="41" t="s">
        <v>126</v>
      </c>
    </row>
    <row r="8" spans="1:11" s="43" customFormat="1">
      <c r="A8" s="53"/>
      <c r="B8" s="83" t="s">
        <v>171</v>
      </c>
      <c r="C8" s="22"/>
      <c r="D8" s="23"/>
      <c r="E8" s="44"/>
      <c r="F8" s="23"/>
      <c r="G8" s="22"/>
      <c r="H8" s="22"/>
      <c r="I8" s="24"/>
      <c r="J8" s="24"/>
      <c r="K8" s="24"/>
    </row>
    <row r="9" spans="1:11" s="43" customFormat="1" ht="15" customHeight="1">
      <c r="A9" s="22">
        <v>1</v>
      </c>
      <c r="B9" s="22" t="s">
        <v>163</v>
      </c>
      <c r="C9" s="25" t="s">
        <v>87</v>
      </c>
      <c r="D9" s="26">
        <v>8.1999999999999993</v>
      </c>
      <c r="E9" s="26">
        <v>60</v>
      </c>
      <c r="F9" s="84">
        <f t="shared" ref="F9:F15" si="0">E9*D9</f>
        <v>491.99999999999994</v>
      </c>
      <c r="G9" s="48"/>
      <c r="H9" s="48"/>
      <c r="I9" s="85"/>
      <c r="J9" s="86"/>
      <c r="K9" s="85"/>
    </row>
    <row r="10" spans="1:11" s="43" customFormat="1">
      <c r="A10" s="22">
        <v>2</v>
      </c>
      <c r="B10" s="22" t="s">
        <v>162</v>
      </c>
      <c r="C10" s="25" t="s">
        <v>87</v>
      </c>
      <c r="D10" s="26">
        <v>5</v>
      </c>
      <c r="E10" s="26">
        <v>41</v>
      </c>
      <c r="F10" s="84">
        <f t="shared" si="0"/>
        <v>205</v>
      </c>
      <c r="G10" s="48"/>
      <c r="H10" s="48"/>
      <c r="I10" s="85"/>
      <c r="J10" s="86"/>
      <c r="K10" s="85"/>
    </row>
    <row r="11" spans="1:11" s="43" customFormat="1" ht="27.6">
      <c r="A11" s="22">
        <v>3</v>
      </c>
      <c r="B11" s="87" t="s">
        <v>234</v>
      </c>
      <c r="C11" s="25" t="s">
        <v>80</v>
      </c>
      <c r="D11" s="26">
        <v>1</v>
      </c>
      <c r="E11" s="26">
        <v>300</v>
      </c>
      <c r="F11" s="93">
        <f t="shared" si="0"/>
        <v>300</v>
      </c>
      <c r="G11" s="48"/>
      <c r="H11" s="48"/>
      <c r="I11" s="85"/>
      <c r="J11" s="86"/>
      <c r="K11" s="85"/>
    </row>
    <row r="12" spans="1:11" s="43" customFormat="1" ht="27.6">
      <c r="A12" s="22">
        <v>4</v>
      </c>
      <c r="B12" s="90" t="s">
        <v>184</v>
      </c>
      <c r="C12" s="88" t="s">
        <v>80</v>
      </c>
      <c r="D12" s="89">
        <v>27</v>
      </c>
      <c r="E12" s="89">
        <v>35</v>
      </c>
      <c r="F12" s="84">
        <f t="shared" si="0"/>
        <v>945</v>
      </c>
      <c r="G12" s="48"/>
      <c r="H12" s="48"/>
      <c r="I12" s="85"/>
      <c r="J12" s="86"/>
      <c r="K12" s="85"/>
    </row>
    <row r="13" spans="1:11" s="43" customFormat="1">
      <c r="A13" s="22">
        <v>5</v>
      </c>
      <c r="B13" s="90" t="s">
        <v>235</v>
      </c>
      <c r="C13" s="91" t="s">
        <v>88</v>
      </c>
      <c r="D13" s="92">
        <v>59.41</v>
      </c>
      <c r="E13" s="93">
        <v>10</v>
      </c>
      <c r="F13" s="84">
        <f t="shared" si="0"/>
        <v>594.09999999999991</v>
      </c>
      <c r="G13" s="48"/>
      <c r="H13" s="48"/>
      <c r="I13" s="85"/>
      <c r="J13" s="86"/>
      <c r="K13" s="85"/>
    </row>
    <row r="14" spans="1:11" s="43" customFormat="1" ht="27" customHeight="1">
      <c r="A14" s="22">
        <v>6</v>
      </c>
      <c r="B14" s="90" t="s">
        <v>240</v>
      </c>
      <c r="C14" s="91" t="s">
        <v>88</v>
      </c>
      <c r="D14" s="92">
        <v>55.21</v>
      </c>
      <c r="E14" s="89">
        <v>10</v>
      </c>
      <c r="F14" s="84">
        <f t="shared" si="0"/>
        <v>552.1</v>
      </c>
      <c r="G14" s="94"/>
      <c r="H14" s="48"/>
      <c r="I14" s="85"/>
      <c r="J14" s="86"/>
      <c r="K14" s="85"/>
    </row>
    <row r="15" spans="1:11" s="43" customFormat="1" ht="27.6" customHeight="1">
      <c r="A15" s="22">
        <v>7</v>
      </c>
      <c r="B15" s="185" t="s">
        <v>241</v>
      </c>
      <c r="C15" s="91" t="s">
        <v>87</v>
      </c>
      <c r="D15" s="92">
        <v>130</v>
      </c>
      <c r="E15" s="93">
        <v>80</v>
      </c>
      <c r="F15" s="84">
        <f t="shared" si="0"/>
        <v>10400</v>
      </c>
      <c r="G15" s="94"/>
      <c r="H15" s="48"/>
      <c r="I15" s="85"/>
      <c r="J15" s="86"/>
      <c r="K15" s="85"/>
    </row>
    <row r="16" spans="1:11" s="43" customFormat="1" ht="15" customHeight="1">
      <c r="A16" s="22">
        <v>8</v>
      </c>
      <c r="B16" s="90" t="s">
        <v>193</v>
      </c>
      <c r="C16" s="91" t="s">
        <v>80</v>
      </c>
      <c r="D16" s="92">
        <v>2</v>
      </c>
      <c r="E16" s="93">
        <v>35</v>
      </c>
      <c r="F16" s="93">
        <f t="shared" ref="F16:F17" si="1">E16*D16</f>
        <v>70</v>
      </c>
      <c r="G16" s="94"/>
      <c r="H16" s="48"/>
      <c r="I16" s="85"/>
      <c r="J16" s="86"/>
      <c r="K16" s="85"/>
    </row>
    <row r="17" spans="1:11" s="43" customFormat="1" ht="27.6" customHeight="1">
      <c r="A17" s="22">
        <v>9</v>
      </c>
      <c r="B17" s="90" t="s">
        <v>242</v>
      </c>
      <c r="C17" s="91" t="s">
        <v>87</v>
      </c>
      <c r="D17" s="92">
        <v>13.5</v>
      </c>
      <c r="E17" s="93">
        <v>127</v>
      </c>
      <c r="F17" s="93">
        <f t="shared" si="1"/>
        <v>1714.5</v>
      </c>
      <c r="G17" s="94"/>
      <c r="H17" s="48"/>
      <c r="I17" s="85"/>
      <c r="J17" s="86"/>
      <c r="K17" s="85"/>
    </row>
    <row r="18" spans="1:11" s="43" customFormat="1" ht="27.6" customHeight="1">
      <c r="A18" s="22">
        <v>10</v>
      </c>
      <c r="B18" s="90" t="s">
        <v>170</v>
      </c>
      <c r="C18" s="91" t="s">
        <v>80</v>
      </c>
      <c r="D18" s="92">
        <v>24</v>
      </c>
      <c r="E18" s="93">
        <v>17</v>
      </c>
      <c r="F18" s="93">
        <f>E18*D18</f>
        <v>408</v>
      </c>
      <c r="G18" s="94"/>
      <c r="H18" s="48"/>
      <c r="I18" s="85"/>
      <c r="J18" s="86"/>
      <c r="K18" s="85"/>
    </row>
    <row r="19" spans="1:11" s="43" customFormat="1" ht="25.95" customHeight="1">
      <c r="A19" s="22">
        <v>11</v>
      </c>
      <c r="B19" s="90" t="s">
        <v>180</v>
      </c>
      <c r="C19" s="91" t="s">
        <v>80</v>
      </c>
      <c r="D19" s="92">
        <v>1</v>
      </c>
      <c r="E19" s="93">
        <v>837</v>
      </c>
      <c r="F19" s="93">
        <f>E19*D19</f>
        <v>837</v>
      </c>
      <c r="G19" s="94"/>
      <c r="H19" s="48"/>
      <c r="I19" s="85"/>
      <c r="J19" s="86"/>
      <c r="K19" s="85"/>
    </row>
    <row r="20" spans="1:11" s="43" customFormat="1" ht="40.200000000000003" customHeight="1">
      <c r="A20" s="22">
        <v>12</v>
      </c>
      <c r="B20" s="128" t="s">
        <v>218</v>
      </c>
      <c r="C20" s="172" t="s">
        <v>80</v>
      </c>
      <c r="D20" s="99">
        <v>1</v>
      </c>
      <c r="E20" s="131">
        <v>300</v>
      </c>
      <c r="F20" s="131">
        <f>E20*D20</f>
        <v>300</v>
      </c>
      <c r="G20" s="163" t="s">
        <v>220</v>
      </c>
      <c r="H20" s="177" t="s">
        <v>80</v>
      </c>
      <c r="I20" s="157">
        <v>3</v>
      </c>
      <c r="J20" s="157">
        <v>278.68</v>
      </c>
      <c r="K20" s="157">
        <f t="shared" ref="K20" si="2">J20*I20</f>
        <v>836.04</v>
      </c>
    </row>
    <row r="21" spans="1:11" s="120" customFormat="1" ht="27.6">
      <c r="A21" s="22">
        <v>13</v>
      </c>
      <c r="B21" s="128" t="s">
        <v>219</v>
      </c>
      <c r="C21" s="172" t="s">
        <v>80</v>
      </c>
      <c r="D21" s="178">
        <v>1</v>
      </c>
      <c r="E21" s="131">
        <v>150</v>
      </c>
      <c r="F21" s="131">
        <f t="shared" ref="F21:F22" si="3">E21*D21</f>
        <v>150</v>
      </c>
      <c r="G21" s="165" t="s">
        <v>222</v>
      </c>
      <c r="H21" s="172" t="s">
        <v>80</v>
      </c>
      <c r="I21" s="181">
        <v>1</v>
      </c>
      <c r="J21" s="181">
        <v>97.5</v>
      </c>
      <c r="K21" s="157">
        <f>J21*I21</f>
        <v>97.5</v>
      </c>
    </row>
    <row r="22" spans="1:11" s="120" customFormat="1" ht="27.6">
      <c r="A22" s="22">
        <v>14</v>
      </c>
      <c r="B22" s="128" t="s">
        <v>225</v>
      </c>
      <c r="C22" s="179" t="s">
        <v>80</v>
      </c>
      <c r="D22" s="99">
        <v>6</v>
      </c>
      <c r="E22" s="157">
        <v>150</v>
      </c>
      <c r="F22" s="131">
        <f t="shared" si="3"/>
        <v>900</v>
      </c>
      <c r="G22" s="165" t="s">
        <v>223</v>
      </c>
      <c r="H22" s="172" t="s">
        <v>80</v>
      </c>
      <c r="I22" s="181">
        <v>3</v>
      </c>
      <c r="J22" s="181">
        <v>150.83000000000001</v>
      </c>
      <c r="K22" s="157">
        <f>J22*I22</f>
        <v>452.49</v>
      </c>
    </row>
    <row r="23" spans="1:11" s="120" customFormat="1" ht="41.4">
      <c r="A23" s="22">
        <v>15</v>
      </c>
      <c r="B23" s="128" t="s">
        <v>238</v>
      </c>
      <c r="C23" s="179" t="s">
        <v>80</v>
      </c>
      <c r="D23" s="99">
        <v>2</v>
      </c>
      <c r="E23" s="157">
        <v>150</v>
      </c>
      <c r="F23" s="131">
        <f t="shared" ref="F23" si="4">E23*D23</f>
        <v>300</v>
      </c>
      <c r="G23" s="186"/>
      <c r="H23" s="186"/>
      <c r="I23" s="186"/>
      <c r="J23" s="186"/>
      <c r="K23" s="186"/>
    </row>
    <row r="24" spans="1:11" ht="41.4">
      <c r="A24" s="22">
        <v>16</v>
      </c>
      <c r="B24" s="164" t="s">
        <v>221</v>
      </c>
      <c r="C24" s="179" t="s">
        <v>80</v>
      </c>
      <c r="D24" s="99">
        <v>2</v>
      </c>
      <c r="E24" s="157">
        <v>150</v>
      </c>
      <c r="F24" s="131">
        <f>E24*D24</f>
        <v>300</v>
      </c>
      <c r="G24" s="165"/>
      <c r="H24" s="172"/>
      <c r="I24" s="181"/>
      <c r="J24" s="181"/>
      <c r="K24" s="157"/>
    </row>
    <row r="25" spans="1:11" s="120" customFormat="1" ht="41.4">
      <c r="A25" s="22">
        <v>17</v>
      </c>
      <c r="B25" s="164" t="s">
        <v>237</v>
      </c>
      <c r="C25" s="179" t="s">
        <v>80</v>
      </c>
      <c r="D25" s="99">
        <v>8</v>
      </c>
      <c r="E25" s="157">
        <v>150</v>
      </c>
      <c r="F25" s="131">
        <f>E25*D25</f>
        <v>1200</v>
      </c>
      <c r="G25" s="129"/>
      <c r="H25" s="129"/>
      <c r="I25" s="166"/>
      <c r="J25" s="162"/>
      <c r="K25" s="167"/>
    </row>
    <row r="26" spans="1:11" s="120" customFormat="1" ht="27.6">
      <c r="A26" s="22">
        <v>18</v>
      </c>
      <c r="B26" s="164" t="s">
        <v>236</v>
      </c>
      <c r="C26" s="179" t="s">
        <v>80</v>
      </c>
      <c r="D26" s="99">
        <v>1</v>
      </c>
      <c r="E26" s="157">
        <v>150</v>
      </c>
      <c r="F26" s="131">
        <f t="shared" ref="F26" si="5">E26*D26</f>
        <v>150</v>
      </c>
      <c r="G26" s="129"/>
      <c r="H26" s="129"/>
      <c r="I26" s="166"/>
      <c r="J26" s="162"/>
      <c r="K26" s="167"/>
    </row>
    <row r="27" spans="1:11" s="120" customFormat="1">
      <c r="A27" s="22">
        <v>19</v>
      </c>
      <c r="B27" s="128" t="s">
        <v>226</v>
      </c>
      <c r="C27" s="179" t="s">
        <v>102</v>
      </c>
      <c r="D27" s="99">
        <v>1</v>
      </c>
      <c r="E27" s="180">
        <v>50</v>
      </c>
      <c r="F27" s="131">
        <f>E27*D27</f>
        <v>50</v>
      </c>
      <c r="G27" s="129"/>
      <c r="H27" s="129"/>
      <c r="I27" s="166"/>
      <c r="J27" s="162"/>
      <c r="K27" s="167"/>
    </row>
    <row r="28" spans="1:11" s="120" customFormat="1">
      <c r="A28" s="22">
        <v>20</v>
      </c>
      <c r="B28" s="185" t="s">
        <v>239</v>
      </c>
      <c r="C28" s="179" t="s">
        <v>80</v>
      </c>
      <c r="D28" s="99">
        <v>1</v>
      </c>
      <c r="E28" s="157">
        <v>150</v>
      </c>
      <c r="F28" s="131">
        <f t="shared" ref="F28:F29" si="6">E28*D28</f>
        <v>150</v>
      </c>
      <c r="G28" s="94"/>
      <c r="H28" s="48"/>
      <c r="I28" s="85"/>
      <c r="J28" s="86"/>
      <c r="K28" s="85"/>
    </row>
    <row r="29" spans="1:11" s="43" customFormat="1" ht="17.399999999999999" customHeight="1">
      <c r="A29" s="22">
        <v>21</v>
      </c>
      <c r="B29" s="113" t="s">
        <v>250</v>
      </c>
      <c r="C29" s="91" t="s">
        <v>151</v>
      </c>
      <c r="D29" s="179">
        <v>1.44</v>
      </c>
      <c r="E29" s="179">
        <v>17</v>
      </c>
      <c r="F29" s="179">
        <f t="shared" si="6"/>
        <v>24.48</v>
      </c>
      <c r="G29" s="145"/>
      <c r="H29" s="145"/>
      <c r="I29" s="145"/>
      <c r="J29" s="145"/>
      <c r="K29" s="145"/>
    </row>
    <row r="30" spans="1:11" s="43" customFormat="1" ht="26.4" customHeight="1">
      <c r="A30" s="22">
        <v>22</v>
      </c>
      <c r="B30" s="90" t="s">
        <v>224</v>
      </c>
      <c r="C30" s="91" t="s">
        <v>80</v>
      </c>
      <c r="D30" s="92">
        <v>1</v>
      </c>
      <c r="E30" s="93">
        <v>136</v>
      </c>
      <c r="F30" s="93">
        <f t="shared" ref="F30" si="7">E30*D30</f>
        <v>136</v>
      </c>
      <c r="G30" s="145"/>
      <c r="H30" s="145"/>
      <c r="I30" s="145"/>
      <c r="J30" s="145"/>
      <c r="K30" s="145"/>
    </row>
    <row r="31" spans="1:11" s="43" customFormat="1" ht="27.6" customHeight="1">
      <c r="A31" s="22">
        <v>23</v>
      </c>
      <c r="B31" s="30" t="s">
        <v>194</v>
      </c>
      <c r="C31" s="31"/>
      <c r="D31" s="32"/>
      <c r="E31" s="32"/>
      <c r="F31" s="32">
        <f>SUM(F9:F30)</f>
        <v>20178.18</v>
      </c>
      <c r="G31" s="30" t="s">
        <v>172</v>
      </c>
      <c r="H31" s="34"/>
      <c r="I31" s="35"/>
      <c r="J31" s="95"/>
      <c r="K31" s="96">
        <f>SUM(K18:K28)</f>
        <v>1386.03</v>
      </c>
    </row>
    <row r="32" spans="1:11" s="43" customFormat="1" ht="42" customHeight="1">
      <c r="A32" s="22">
        <v>24</v>
      </c>
      <c r="B32" s="113" t="s">
        <v>117</v>
      </c>
      <c r="C32" s="91" t="s">
        <v>88</v>
      </c>
      <c r="D32" s="26">
        <v>5</v>
      </c>
      <c r="E32" s="26">
        <v>42.5</v>
      </c>
      <c r="F32" s="84">
        <f>D32*E32</f>
        <v>212.5</v>
      </c>
      <c r="G32" s="113" t="s">
        <v>166</v>
      </c>
      <c r="H32" s="25" t="s">
        <v>81</v>
      </c>
      <c r="I32" s="25">
        <f>D32*0.02*2</f>
        <v>0.2</v>
      </c>
      <c r="J32" s="25">
        <v>7.36</v>
      </c>
      <c r="K32" s="26">
        <f t="shared" ref="K32:K42" si="8">J32*I32</f>
        <v>1.4720000000000002</v>
      </c>
    </row>
    <row r="33" spans="1:11" s="120" customFormat="1" ht="41.4">
      <c r="A33" s="22">
        <v>25</v>
      </c>
      <c r="B33" s="113" t="s">
        <v>243</v>
      </c>
      <c r="C33" s="91" t="s">
        <v>88</v>
      </c>
      <c r="D33" s="26">
        <v>140</v>
      </c>
      <c r="E33" s="26">
        <v>42.5</v>
      </c>
      <c r="F33" s="84">
        <f>D33*E33</f>
        <v>5950</v>
      </c>
      <c r="G33" s="105" t="s">
        <v>140</v>
      </c>
      <c r="H33" s="29" t="s">
        <v>81</v>
      </c>
      <c r="I33" s="101">
        <f>D33*1.2*0.01</f>
        <v>1.68</v>
      </c>
      <c r="J33" s="99">
        <v>11.53</v>
      </c>
      <c r="K33" s="26">
        <f t="shared" si="8"/>
        <v>19.370399999999997</v>
      </c>
    </row>
    <row r="34" spans="1:11" s="120" customFormat="1" ht="27.6">
      <c r="A34" s="22">
        <v>26</v>
      </c>
      <c r="B34" s="113" t="s">
        <v>181</v>
      </c>
      <c r="C34" s="110" t="s">
        <v>86</v>
      </c>
      <c r="D34" s="93">
        <v>5</v>
      </c>
      <c r="E34" s="93">
        <v>210</v>
      </c>
      <c r="F34" s="84">
        <f>D34*E34</f>
        <v>1050</v>
      </c>
      <c r="G34" s="113" t="s">
        <v>166</v>
      </c>
      <c r="H34" s="204" t="s">
        <v>81</v>
      </c>
      <c r="I34" s="25">
        <f>D34*6</f>
        <v>30</v>
      </c>
      <c r="J34" s="25">
        <v>7.36</v>
      </c>
      <c r="K34" s="26">
        <f t="shared" si="8"/>
        <v>220.8</v>
      </c>
    </row>
    <row r="35" spans="1:11" s="120" customFormat="1">
      <c r="A35" s="22">
        <v>27</v>
      </c>
      <c r="B35" s="113"/>
      <c r="C35" s="25"/>
      <c r="D35" s="93"/>
      <c r="E35" s="93"/>
      <c r="F35" s="93"/>
      <c r="G35" s="114" t="s">
        <v>198</v>
      </c>
      <c r="H35" s="99" t="s">
        <v>82</v>
      </c>
      <c r="I35" s="99">
        <f>D34*0.1</f>
        <v>0.5</v>
      </c>
      <c r="J35" s="99">
        <v>38.58</v>
      </c>
      <c r="K35" s="26">
        <f t="shared" si="8"/>
        <v>19.29</v>
      </c>
    </row>
    <row r="36" spans="1:11" s="120" customFormat="1" ht="27.6">
      <c r="A36" s="22">
        <v>28</v>
      </c>
      <c r="B36" s="113"/>
      <c r="C36" s="25"/>
      <c r="D36" s="93"/>
      <c r="E36" s="93"/>
      <c r="F36" s="93"/>
      <c r="G36" s="114" t="s">
        <v>256</v>
      </c>
      <c r="H36" s="99" t="s">
        <v>87</v>
      </c>
      <c r="I36" s="99">
        <f>D34*1.05</f>
        <v>5.25</v>
      </c>
      <c r="J36" s="262" t="s">
        <v>107</v>
      </c>
      <c r="K36" s="26"/>
    </row>
    <row r="37" spans="1:11" s="120" customFormat="1">
      <c r="A37" s="22">
        <v>29</v>
      </c>
      <c r="B37" s="113"/>
      <c r="C37" s="25"/>
      <c r="D37" s="93"/>
      <c r="E37" s="93"/>
      <c r="F37" s="93"/>
      <c r="G37" s="114" t="s">
        <v>152</v>
      </c>
      <c r="H37" s="99" t="s">
        <v>81</v>
      </c>
      <c r="I37" s="99">
        <f>D34*0.5</f>
        <v>2.5</v>
      </c>
      <c r="J37" s="99">
        <v>97.5</v>
      </c>
      <c r="K37" s="26">
        <f t="shared" si="8"/>
        <v>243.75</v>
      </c>
    </row>
    <row r="38" spans="1:11" s="43" customFormat="1" ht="15.6" customHeight="1">
      <c r="A38" s="22">
        <v>30</v>
      </c>
      <c r="B38" s="182" t="s">
        <v>217</v>
      </c>
      <c r="C38" s="156" t="s">
        <v>88</v>
      </c>
      <c r="D38" s="119">
        <v>37</v>
      </c>
      <c r="E38" s="133">
        <v>68</v>
      </c>
      <c r="F38" s="133">
        <f>D38*E38</f>
        <v>2516</v>
      </c>
      <c r="G38" s="183" t="s">
        <v>189</v>
      </c>
      <c r="H38" s="180" t="s">
        <v>80</v>
      </c>
      <c r="I38" s="158">
        <v>8</v>
      </c>
      <c r="J38" s="180">
        <v>39.770000000000003</v>
      </c>
      <c r="K38" s="159">
        <f t="shared" si="8"/>
        <v>318.16000000000003</v>
      </c>
    </row>
    <row r="39" spans="1:11" s="43" customFormat="1">
      <c r="A39" s="22">
        <v>31</v>
      </c>
      <c r="B39" s="182"/>
      <c r="C39" s="184"/>
      <c r="D39" s="119"/>
      <c r="E39" s="133"/>
      <c r="F39" s="133"/>
      <c r="G39" s="183" t="s">
        <v>190</v>
      </c>
      <c r="H39" s="180" t="s">
        <v>88</v>
      </c>
      <c r="I39" s="158">
        <v>32</v>
      </c>
      <c r="J39" s="180">
        <v>21.92</v>
      </c>
      <c r="K39" s="159">
        <f t="shared" si="8"/>
        <v>701.44</v>
      </c>
    </row>
    <row r="40" spans="1:11" s="43" customFormat="1">
      <c r="A40" s="22">
        <v>32</v>
      </c>
      <c r="B40" s="182"/>
      <c r="C40" s="184"/>
      <c r="D40" s="119"/>
      <c r="E40" s="133"/>
      <c r="F40" s="133"/>
      <c r="G40" s="183" t="s">
        <v>207</v>
      </c>
      <c r="H40" s="180" t="s">
        <v>80</v>
      </c>
      <c r="I40" s="158">
        <v>16</v>
      </c>
      <c r="J40" s="180">
        <v>15.83</v>
      </c>
      <c r="K40" s="159">
        <f t="shared" si="8"/>
        <v>253.28</v>
      </c>
    </row>
    <row r="41" spans="1:11" s="43" customFormat="1">
      <c r="A41" s="22">
        <v>33</v>
      </c>
      <c r="B41" s="182"/>
      <c r="C41" s="184"/>
      <c r="D41" s="119"/>
      <c r="E41" s="133"/>
      <c r="F41" s="133"/>
      <c r="G41" s="183" t="s">
        <v>192</v>
      </c>
      <c r="H41" s="180" t="s">
        <v>80</v>
      </c>
      <c r="I41" s="158">
        <v>32</v>
      </c>
      <c r="J41" s="180">
        <v>10.83</v>
      </c>
      <c r="K41" s="159">
        <f t="shared" si="8"/>
        <v>346.56</v>
      </c>
    </row>
    <row r="42" spans="1:11" s="43" customFormat="1">
      <c r="A42" s="22">
        <v>34</v>
      </c>
      <c r="B42" s="107" t="s">
        <v>195</v>
      </c>
      <c r="C42" s="108" t="s">
        <v>151</v>
      </c>
      <c r="D42" s="99">
        <v>196</v>
      </c>
      <c r="E42" s="93">
        <v>79</v>
      </c>
      <c r="F42" s="93">
        <f>D42*E42</f>
        <v>15484</v>
      </c>
      <c r="G42" s="106" t="s">
        <v>209</v>
      </c>
      <c r="H42" s="29" t="s">
        <v>81</v>
      </c>
      <c r="I42" s="101">
        <f>+(D42*1.5)</f>
        <v>294</v>
      </c>
      <c r="J42" s="99">
        <v>11.53</v>
      </c>
      <c r="K42" s="26">
        <f t="shared" si="8"/>
        <v>3389.8199999999997</v>
      </c>
    </row>
    <row r="43" spans="1:11" s="43" customFormat="1" ht="12" customHeight="1">
      <c r="A43" s="22">
        <v>35</v>
      </c>
      <c r="B43" s="145"/>
      <c r="C43" s="145"/>
      <c r="D43" s="145"/>
      <c r="E43" s="145"/>
      <c r="F43" s="145"/>
      <c r="G43" s="114" t="s">
        <v>198</v>
      </c>
      <c r="H43" s="99" t="s">
        <v>82</v>
      </c>
      <c r="I43" s="99">
        <f>D42*0.1</f>
        <v>19.600000000000001</v>
      </c>
      <c r="J43" s="99">
        <v>38.58</v>
      </c>
      <c r="K43" s="26">
        <f t="shared" ref="K43" si="9">J43*I43</f>
        <v>756.16800000000001</v>
      </c>
    </row>
    <row r="44" spans="1:11" s="43" customFormat="1">
      <c r="A44" s="22">
        <v>36</v>
      </c>
      <c r="B44" s="107" t="s">
        <v>199</v>
      </c>
      <c r="C44" s="108" t="s">
        <v>88</v>
      </c>
      <c r="D44" s="99">
        <v>64</v>
      </c>
      <c r="E44" s="93">
        <v>10</v>
      </c>
      <c r="F44" s="93">
        <f>D44*E44</f>
        <v>640</v>
      </c>
      <c r="G44" s="106" t="s">
        <v>196</v>
      </c>
      <c r="H44" s="29" t="s">
        <v>80</v>
      </c>
      <c r="I44" s="101">
        <v>2</v>
      </c>
      <c r="J44" s="99">
        <v>154</v>
      </c>
      <c r="K44" s="26">
        <f t="shared" ref="K44" si="10">J44*I44</f>
        <v>308</v>
      </c>
    </row>
    <row r="45" spans="1:11" s="43" customFormat="1">
      <c r="A45" s="22">
        <v>37</v>
      </c>
      <c r="B45" s="107" t="s">
        <v>197</v>
      </c>
      <c r="C45" s="108" t="s">
        <v>151</v>
      </c>
      <c r="D45" s="99">
        <v>2.4</v>
      </c>
      <c r="E45" s="93">
        <v>56</v>
      </c>
      <c r="F45" s="93">
        <f>D45*E45</f>
        <v>134.4</v>
      </c>
      <c r="G45" s="114" t="s">
        <v>208</v>
      </c>
      <c r="H45" s="29" t="s">
        <v>86</v>
      </c>
      <c r="I45" s="116">
        <v>1.8</v>
      </c>
      <c r="J45" s="93">
        <v>102.43</v>
      </c>
      <c r="K45" s="85">
        <f>J45*I45</f>
        <v>184.37400000000002</v>
      </c>
    </row>
    <row r="46" spans="1:11" s="43" customFormat="1">
      <c r="A46" s="22">
        <v>38</v>
      </c>
      <c r="B46" s="107"/>
      <c r="C46" s="108"/>
      <c r="D46" s="99"/>
      <c r="E46" s="93"/>
      <c r="F46" s="93"/>
      <c r="G46" s="106" t="s">
        <v>149</v>
      </c>
      <c r="H46" s="29" t="s">
        <v>150</v>
      </c>
      <c r="I46" s="101">
        <v>0.4</v>
      </c>
      <c r="J46" s="101">
        <v>29.67</v>
      </c>
      <c r="K46" s="26">
        <f>J46*I46</f>
        <v>11.868000000000002</v>
      </c>
    </row>
    <row r="47" spans="1:11" s="43" customFormat="1" ht="27.6">
      <c r="A47" s="22">
        <v>39</v>
      </c>
      <c r="B47" s="107" t="s">
        <v>244</v>
      </c>
      <c r="C47" s="108" t="s">
        <v>87</v>
      </c>
      <c r="D47" s="99">
        <v>15.9</v>
      </c>
      <c r="E47" s="93">
        <v>102</v>
      </c>
      <c r="F47" s="93">
        <f>D47*E47</f>
        <v>1621.8</v>
      </c>
      <c r="G47" s="114" t="s">
        <v>137</v>
      </c>
      <c r="H47" s="99" t="s">
        <v>82</v>
      </c>
      <c r="I47" s="99">
        <f>D47*0.1</f>
        <v>1.59</v>
      </c>
      <c r="J47" s="99">
        <v>38.58</v>
      </c>
      <c r="K47" s="26">
        <f>J47*I47</f>
        <v>61.342199999999998</v>
      </c>
    </row>
    <row r="48" spans="1:11" s="43" customFormat="1">
      <c r="A48" s="22">
        <v>40</v>
      </c>
      <c r="B48" s="107"/>
      <c r="C48" s="108"/>
      <c r="D48" s="99"/>
      <c r="E48" s="93"/>
      <c r="F48" s="93"/>
      <c r="G48" s="106" t="s">
        <v>209</v>
      </c>
      <c r="H48" s="29" t="s">
        <v>81</v>
      </c>
      <c r="I48" s="101">
        <f>D47*3</f>
        <v>47.7</v>
      </c>
      <c r="J48" s="99">
        <v>11.53</v>
      </c>
      <c r="K48" s="26">
        <f>J48*I48</f>
        <v>549.98099999999999</v>
      </c>
    </row>
    <row r="49" spans="1:11" s="43" customFormat="1">
      <c r="A49" s="22">
        <v>41</v>
      </c>
      <c r="B49" s="145"/>
      <c r="C49" s="145"/>
      <c r="D49" s="145"/>
      <c r="E49" s="145"/>
      <c r="F49" s="145"/>
      <c r="G49" s="48" t="s">
        <v>153</v>
      </c>
      <c r="H49" s="86" t="s">
        <v>80</v>
      </c>
      <c r="I49" s="85">
        <v>1</v>
      </c>
      <c r="J49" s="86">
        <v>20.83</v>
      </c>
      <c r="K49" s="85">
        <f t="shared" ref="K49" si="11">J49*I49</f>
        <v>20.83</v>
      </c>
    </row>
    <row r="50" spans="1:11" s="43" customFormat="1">
      <c r="A50" s="22">
        <v>42</v>
      </c>
      <c r="B50" s="118" t="s">
        <v>154</v>
      </c>
      <c r="C50" s="108" t="s">
        <v>87</v>
      </c>
      <c r="D50" s="99">
        <v>43.5</v>
      </c>
      <c r="E50" s="93">
        <v>51</v>
      </c>
      <c r="F50" s="93">
        <f t="shared" ref="F50:F52" si="12">D50*E50</f>
        <v>2218.5</v>
      </c>
      <c r="G50" s="114" t="s">
        <v>138</v>
      </c>
      <c r="H50" s="99" t="s">
        <v>82</v>
      </c>
      <c r="I50" s="99">
        <f>D50*0.1+D51*0.3*0.1</f>
        <v>4.3500000000000005</v>
      </c>
      <c r="J50" s="99">
        <v>38.58</v>
      </c>
      <c r="K50" s="26">
        <f t="shared" ref="K50:K55" si="13">J50*I50</f>
        <v>167.82300000000001</v>
      </c>
    </row>
    <row r="51" spans="1:11" s="43" customFormat="1">
      <c r="A51" s="22">
        <v>43</v>
      </c>
      <c r="B51" s="118"/>
      <c r="C51" s="108"/>
      <c r="D51" s="99"/>
      <c r="E51" s="93"/>
      <c r="F51" s="93"/>
      <c r="G51" s="103" t="s">
        <v>185</v>
      </c>
      <c r="H51" s="99" t="s">
        <v>82</v>
      </c>
      <c r="I51" s="99">
        <f>(D50+D51*0.3)/7*2</f>
        <v>12.428571428571429</v>
      </c>
      <c r="J51" s="99">
        <v>250</v>
      </c>
      <c r="K51" s="26">
        <f t="shared" si="13"/>
        <v>3107.1428571428573</v>
      </c>
    </row>
    <row r="52" spans="1:11" s="43" customFormat="1">
      <c r="A52" s="22">
        <v>44</v>
      </c>
      <c r="B52" s="118" t="s">
        <v>147</v>
      </c>
      <c r="C52" s="108" t="s">
        <v>87</v>
      </c>
      <c r="D52" s="99">
        <v>136.5</v>
      </c>
      <c r="E52" s="93">
        <v>51</v>
      </c>
      <c r="F52" s="93">
        <f t="shared" si="12"/>
        <v>6961.5</v>
      </c>
      <c r="G52" s="103" t="s">
        <v>138</v>
      </c>
      <c r="H52" s="99" t="s">
        <v>82</v>
      </c>
      <c r="I52" s="99">
        <f>D52*0.1</f>
        <v>13.65</v>
      </c>
      <c r="J52" s="99">
        <v>38.58</v>
      </c>
      <c r="K52" s="26">
        <f t="shared" si="13"/>
        <v>526.61699999999996</v>
      </c>
    </row>
    <row r="53" spans="1:11" s="43" customFormat="1">
      <c r="A53" s="22">
        <v>45</v>
      </c>
      <c r="B53" s="113"/>
      <c r="C53" s="25"/>
      <c r="D53" s="93"/>
      <c r="E53" s="93"/>
      <c r="F53" s="93"/>
      <c r="G53" s="103" t="s">
        <v>186</v>
      </c>
      <c r="H53" s="108" t="s">
        <v>82</v>
      </c>
      <c r="I53" s="99">
        <f>D52/7*2</f>
        <v>39</v>
      </c>
      <c r="J53" s="99">
        <v>550</v>
      </c>
      <c r="K53" s="26">
        <f t="shared" si="13"/>
        <v>21450</v>
      </c>
    </row>
    <row r="54" spans="1:11" s="43" customFormat="1">
      <c r="A54" s="22">
        <v>46</v>
      </c>
      <c r="B54" s="113" t="s">
        <v>148</v>
      </c>
      <c r="C54" s="25" t="s">
        <v>80</v>
      </c>
      <c r="D54" s="93">
        <v>1</v>
      </c>
      <c r="E54" s="93">
        <v>80</v>
      </c>
      <c r="F54" s="93">
        <f>D54*E54</f>
        <v>80</v>
      </c>
      <c r="G54" s="105" t="s">
        <v>210</v>
      </c>
      <c r="H54" s="29" t="s">
        <v>80</v>
      </c>
      <c r="I54" s="117">
        <v>1</v>
      </c>
      <c r="J54" s="117">
        <v>350</v>
      </c>
      <c r="K54" s="26">
        <f t="shared" si="13"/>
        <v>350</v>
      </c>
    </row>
    <row r="55" spans="1:11" s="43" customFormat="1">
      <c r="A55" s="22">
        <v>47</v>
      </c>
      <c r="B55" s="113"/>
      <c r="C55" s="25"/>
      <c r="D55" s="93"/>
      <c r="E55" s="93"/>
      <c r="F55" s="93"/>
      <c r="G55" s="161" t="s">
        <v>227</v>
      </c>
      <c r="H55" s="172" t="s">
        <v>80</v>
      </c>
      <c r="I55" s="130">
        <f>4*D54</f>
        <v>4</v>
      </c>
      <c r="J55" s="175">
        <v>25</v>
      </c>
      <c r="K55" s="174">
        <f t="shared" si="13"/>
        <v>100</v>
      </c>
    </row>
    <row r="56" spans="1:11" s="43" customFormat="1" ht="27.6">
      <c r="A56" s="22">
        <v>48</v>
      </c>
      <c r="B56" s="168" t="s">
        <v>228</v>
      </c>
      <c r="C56" s="170" t="s">
        <v>80</v>
      </c>
      <c r="D56" s="131">
        <v>6</v>
      </c>
      <c r="E56" s="131">
        <v>55</v>
      </c>
      <c r="F56" s="131">
        <f>D56*E56</f>
        <v>330</v>
      </c>
      <c r="G56" s="153" t="s">
        <v>229</v>
      </c>
      <c r="H56" s="98" t="s">
        <v>80</v>
      </c>
      <c r="I56" s="176">
        <f>D56</f>
        <v>6</v>
      </c>
      <c r="J56" s="173" t="s">
        <v>107</v>
      </c>
      <c r="K56" s="174"/>
    </row>
    <row r="57" spans="1:11" s="43" customFormat="1">
      <c r="A57" s="22">
        <v>49</v>
      </c>
      <c r="B57" s="169"/>
      <c r="C57" s="171"/>
      <c r="D57" s="130"/>
      <c r="E57" s="131"/>
      <c r="F57" s="131"/>
      <c r="G57" s="163" t="s">
        <v>230</v>
      </c>
      <c r="H57" s="177" t="s">
        <v>80</v>
      </c>
      <c r="I57" s="177">
        <f>D56*2</f>
        <v>12</v>
      </c>
      <c r="J57" s="175">
        <v>10.119999999999999</v>
      </c>
      <c r="K57" s="174">
        <f>J57*I57</f>
        <v>121.44</v>
      </c>
    </row>
    <row r="58" spans="1:11" s="43" customFormat="1">
      <c r="A58" s="22">
        <v>50</v>
      </c>
      <c r="B58" s="169" t="s">
        <v>231</v>
      </c>
      <c r="C58" s="171" t="s">
        <v>80</v>
      </c>
      <c r="D58" s="130">
        <v>1</v>
      </c>
      <c r="E58" s="131">
        <v>169</v>
      </c>
      <c r="F58" s="131">
        <f>D58*E58</f>
        <v>169</v>
      </c>
      <c r="G58" s="183" t="s">
        <v>190</v>
      </c>
      <c r="H58" s="180" t="s">
        <v>88</v>
      </c>
      <c r="I58" s="158">
        <v>6</v>
      </c>
      <c r="J58" s="180">
        <v>21.92</v>
      </c>
      <c r="K58" s="159">
        <f t="shared" ref="K58:K59" si="14">J58*I58</f>
        <v>131.52000000000001</v>
      </c>
    </row>
    <row r="59" spans="1:11" s="43" customFormat="1">
      <c r="A59" s="22">
        <v>51</v>
      </c>
      <c r="B59" s="113"/>
      <c r="C59" s="25"/>
      <c r="D59" s="93"/>
      <c r="E59" s="93"/>
      <c r="F59" s="93"/>
      <c r="G59" s="183" t="s">
        <v>191</v>
      </c>
      <c r="H59" s="180" t="s">
        <v>80</v>
      </c>
      <c r="I59" s="158">
        <v>4</v>
      </c>
      <c r="J59" s="180">
        <v>12</v>
      </c>
      <c r="K59" s="159">
        <f t="shared" si="14"/>
        <v>48</v>
      </c>
    </row>
    <row r="60" spans="1:11" s="43" customFormat="1" ht="41.4">
      <c r="A60" s="22">
        <v>52</v>
      </c>
      <c r="B60" s="30" t="s">
        <v>90</v>
      </c>
      <c r="C60" s="31"/>
      <c r="D60" s="32"/>
      <c r="E60" s="111"/>
      <c r="F60" s="32">
        <f>SUM(F32:F59)</f>
        <v>37367.699999999997</v>
      </c>
      <c r="G60" s="30" t="s">
        <v>91</v>
      </c>
      <c r="H60" s="34"/>
      <c r="I60" s="35"/>
      <c r="J60" s="95"/>
      <c r="K60" s="96">
        <f>SUM(K32:K59)</f>
        <v>33409.048457142861</v>
      </c>
    </row>
    <row r="61" spans="1:11" s="43" customFormat="1">
      <c r="A61" s="22">
        <v>53</v>
      </c>
      <c r="B61" s="83" t="s">
        <v>83</v>
      </c>
      <c r="C61" s="25"/>
      <c r="D61" s="26"/>
      <c r="E61" s="26"/>
      <c r="F61" s="26"/>
      <c r="G61" s="22"/>
      <c r="H61" s="25"/>
      <c r="I61" s="27"/>
      <c r="J61" s="27"/>
      <c r="K61" s="27"/>
    </row>
    <row r="62" spans="1:11" s="43" customFormat="1">
      <c r="A62" s="22">
        <v>54</v>
      </c>
      <c r="B62" s="113" t="s">
        <v>100</v>
      </c>
      <c r="C62" s="25" t="s">
        <v>88</v>
      </c>
      <c r="D62" s="93">
        <v>1092</v>
      </c>
      <c r="E62" s="93">
        <v>17</v>
      </c>
      <c r="F62" s="93">
        <f>D62*E62</f>
        <v>18564</v>
      </c>
      <c r="G62" s="22" t="s">
        <v>127</v>
      </c>
      <c r="H62" s="25" t="s">
        <v>88</v>
      </c>
      <c r="I62" s="122">
        <v>632</v>
      </c>
      <c r="J62" s="93">
        <v>31.67</v>
      </c>
      <c r="K62" s="101">
        <f t="shared" ref="K62:K70" si="15">J62*I62</f>
        <v>20015.440000000002</v>
      </c>
    </row>
    <row r="63" spans="1:11" s="112" customFormat="1">
      <c r="A63" s="22">
        <v>55</v>
      </c>
      <c r="B63" s="118"/>
      <c r="C63" s="25"/>
      <c r="D63" s="93"/>
      <c r="E63" s="93"/>
      <c r="F63" s="93"/>
      <c r="G63" s="22" t="s">
        <v>160</v>
      </c>
      <c r="H63" s="25" t="s">
        <v>88</v>
      </c>
      <c r="I63" s="122">
        <v>460</v>
      </c>
      <c r="J63" s="93">
        <v>50</v>
      </c>
      <c r="K63" s="101">
        <f t="shared" si="15"/>
        <v>23000</v>
      </c>
    </row>
    <row r="64" spans="1:11" s="43" customFormat="1">
      <c r="A64" s="22">
        <v>56</v>
      </c>
      <c r="B64" s="118"/>
      <c r="C64" s="25"/>
      <c r="D64" s="93"/>
      <c r="E64" s="93"/>
      <c r="F64" s="93"/>
      <c r="G64" s="123" t="s">
        <v>155</v>
      </c>
      <c r="H64" s="25" t="s">
        <v>80</v>
      </c>
      <c r="I64" s="122">
        <v>4</v>
      </c>
      <c r="J64" s="93">
        <v>17.5</v>
      </c>
      <c r="K64" s="101">
        <f t="shared" si="15"/>
        <v>70</v>
      </c>
    </row>
    <row r="65" spans="1:12" s="43" customFormat="1">
      <c r="A65" s="22">
        <v>57</v>
      </c>
      <c r="B65" s="118"/>
      <c r="C65" s="25"/>
      <c r="D65" s="93"/>
      <c r="E65" s="93"/>
      <c r="F65" s="93"/>
      <c r="G65" s="105" t="s">
        <v>156</v>
      </c>
      <c r="H65" s="29" t="s">
        <v>89</v>
      </c>
      <c r="I65" s="122">
        <v>2</v>
      </c>
      <c r="J65" s="93">
        <v>154.16999999999999</v>
      </c>
      <c r="K65" s="101">
        <f t="shared" si="15"/>
        <v>308.33999999999997</v>
      </c>
    </row>
    <row r="66" spans="1:12" s="43" customFormat="1" ht="27.6">
      <c r="A66" s="22">
        <v>58</v>
      </c>
      <c r="B66" s="118"/>
      <c r="C66" s="25"/>
      <c r="D66" s="93"/>
      <c r="E66" s="93"/>
      <c r="F66" s="93"/>
      <c r="G66" s="105" t="s">
        <v>96</v>
      </c>
      <c r="H66" s="29" t="s">
        <v>89</v>
      </c>
      <c r="I66" s="101">
        <v>2</v>
      </c>
      <c r="J66" s="93">
        <v>91.5</v>
      </c>
      <c r="K66" s="101">
        <f t="shared" si="15"/>
        <v>183</v>
      </c>
      <c r="L66" s="115"/>
    </row>
    <row r="67" spans="1:12" s="43" customFormat="1" ht="27.6">
      <c r="A67" s="22">
        <v>59</v>
      </c>
      <c r="B67" s="113" t="s">
        <v>97</v>
      </c>
      <c r="C67" s="25" t="s">
        <v>88</v>
      </c>
      <c r="D67" s="93">
        <v>928</v>
      </c>
      <c r="E67" s="93">
        <v>11</v>
      </c>
      <c r="F67" s="93">
        <f t="shared" ref="F67:F73" si="16">D67*E67</f>
        <v>10208</v>
      </c>
      <c r="G67" s="105" t="s">
        <v>159</v>
      </c>
      <c r="H67" s="25" t="s">
        <v>80</v>
      </c>
      <c r="I67" s="101">
        <v>19</v>
      </c>
      <c r="J67" s="93">
        <v>356.67</v>
      </c>
      <c r="K67" s="101">
        <f t="shared" si="15"/>
        <v>6776.7300000000005</v>
      </c>
    </row>
    <row r="68" spans="1:12" s="45" customFormat="1" ht="25.2" customHeight="1">
      <c r="A68" s="22">
        <v>60</v>
      </c>
      <c r="B68" s="113"/>
      <c r="C68" s="25"/>
      <c r="D68" s="93"/>
      <c r="E68" s="93"/>
      <c r="F68" s="93"/>
      <c r="G68" s="105" t="s">
        <v>156</v>
      </c>
      <c r="H68" s="29" t="s">
        <v>89</v>
      </c>
      <c r="I68" s="146">
        <v>8</v>
      </c>
      <c r="J68" s="93">
        <v>154.16999999999999</v>
      </c>
      <c r="K68" s="101">
        <f t="shared" si="15"/>
        <v>1233.3599999999999</v>
      </c>
    </row>
    <row r="69" spans="1:12" s="45" customFormat="1" ht="25.95" customHeight="1">
      <c r="A69" s="22">
        <v>61</v>
      </c>
      <c r="B69" s="113"/>
      <c r="C69" s="25"/>
      <c r="D69" s="93"/>
      <c r="E69" s="93"/>
      <c r="F69" s="93"/>
      <c r="G69" s="105" t="s">
        <v>96</v>
      </c>
      <c r="H69" s="29" t="s">
        <v>89</v>
      </c>
      <c r="I69" s="101">
        <v>2</v>
      </c>
      <c r="J69" s="93">
        <v>91.5</v>
      </c>
      <c r="K69" s="101">
        <f t="shared" si="15"/>
        <v>183</v>
      </c>
    </row>
    <row r="70" spans="1:12" s="45" customFormat="1" ht="28.2" customHeight="1">
      <c r="A70" s="22">
        <v>62</v>
      </c>
      <c r="B70" s="113" t="s">
        <v>142</v>
      </c>
      <c r="C70" s="25" t="s">
        <v>88</v>
      </c>
      <c r="D70" s="93">
        <v>40</v>
      </c>
      <c r="E70" s="93">
        <v>14</v>
      </c>
      <c r="F70" s="93">
        <f t="shared" si="16"/>
        <v>560</v>
      </c>
      <c r="G70" s="113" t="s">
        <v>165</v>
      </c>
      <c r="H70" s="25" t="s">
        <v>88</v>
      </c>
      <c r="I70" s="101">
        <f>D70</f>
        <v>40</v>
      </c>
      <c r="J70" s="93">
        <v>30.83</v>
      </c>
      <c r="K70" s="101">
        <f t="shared" si="15"/>
        <v>1233.1999999999998</v>
      </c>
    </row>
    <row r="71" spans="1:12" s="45" customFormat="1" ht="27.6" customHeight="1">
      <c r="A71" s="22">
        <v>63</v>
      </c>
      <c r="B71" s="90" t="s">
        <v>143</v>
      </c>
      <c r="C71" s="91" t="s">
        <v>80</v>
      </c>
      <c r="D71" s="92">
        <v>2</v>
      </c>
      <c r="E71" s="93">
        <v>85</v>
      </c>
      <c r="F71" s="93">
        <f t="shared" si="16"/>
        <v>170</v>
      </c>
      <c r="G71" s="113" t="s">
        <v>144</v>
      </c>
      <c r="H71" s="25" t="s">
        <v>80</v>
      </c>
      <c r="I71" s="93">
        <f>D71</f>
        <v>2</v>
      </c>
      <c r="J71" s="93" t="s">
        <v>105</v>
      </c>
      <c r="K71" s="101">
        <v>0</v>
      </c>
    </row>
    <row r="72" spans="1:12" s="45" customFormat="1" ht="27.6" customHeight="1">
      <c r="A72" s="22">
        <v>64</v>
      </c>
      <c r="B72" s="90" t="s">
        <v>145</v>
      </c>
      <c r="C72" s="91" t="s">
        <v>80</v>
      </c>
      <c r="D72" s="92">
        <v>1</v>
      </c>
      <c r="E72" s="93">
        <v>85</v>
      </c>
      <c r="F72" s="93">
        <f t="shared" si="16"/>
        <v>85</v>
      </c>
      <c r="G72" s="113" t="s">
        <v>146</v>
      </c>
      <c r="H72" s="25" t="s">
        <v>80</v>
      </c>
      <c r="I72" s="93">
        <v>1</v>
      </c>
      <c r="J72" s="93" t="s">
        <v>105</v>
      </c>
      <c r="K72" s="101">
        <v>0</v>
      </c>
    </row>
    <row r="73" spans="1:12" s="45" customFormat="1" ht="28.95" customHeight="1">
      <c r="A73" s="22">
        <v>65</v>
      </c>
      <c r="B73" s="113" t="s">
        <v>245</v>
      </c>
      <c r="C73" s="91" t="s">
        <v>80</v>
      </c>
      <c r="D73" s="92">
        <v>14</v>
      </c>
      <c r="E73" s="93">
        <v>63</v>
      </c>
      <c r="F73" s="93">
        <f t="shared" si="16"/>
        <v>882</v>
      </c>
      <c r="G73" s="113" t="s">
        <v>211</v>
      </c>
      <c r="H73" s="25" t="s">
        <v>80</v>
      </c>
      <c r="I73" s="93">
        <v>6</v>
      </c>
      <c r="J73" s="93">
        <v>128.33000000000001</v>
      </c>
      <c r="K73" s="101">
        <f t="shared" ref="K73:K88" si="17">J73*I73</f>
        <v>769.98</v>
      </c>
    </row>
    <row r="74" spans="1:12" s="45" customFormat="1" ht="27" customHeight="1">
      <c r="A74" s="22">
        <v>66</v>
      </c>
      <c r="B74" s="113"/>
      <c r="C74" s="25"/>
      <c r="D74" s="93"/>
      <c r="E74" s="93"/>
      <c r="F74" s="93"/>
      <c r="G74" s="113" t="s">
        <v>212</v>
      </c>
      <c r="H74" s="25" t="s">
        <v>80</v>
      </c>
      <c r="I74" s="93">
        <v>8</v>
      </c>
      <c r="J74" s="93">
        <v>142.5</v>
      </c>
      <c r="K74" s="101">
        <f t="shared" si="17"/>
        <v>1140</v>
      </c>
    </row>
    <row r="75" spans="1:12" s="45" customFormat="1" ht="25.95" customHeight="1">
      <c r="A75" s="22">
        <v>67</v>
      </c>
      <c r="B75" s="113" t="s">
        <v>174</v>
      </c>
      <c r="C75" s="25" t="s">
        <v>80</v>
      </c>
      <c r="D75" s="93">
        <v>7</v>
      </c>
      <c r="E75" s="93">
        <v>106</v>
      </c>
      <c r="F75" s="93">
        <f t="shared" ref="F75" si="18">D75*E75</f>
        <v>742</v>
      </c>
      <c r="G75" s="105" t="s">
        <v>118</v>
      </c>
      <c r="H75" s="29" t="s">
        <v>80</v>
      </c>
      <c r="I75" s="101">
        <f>D75</f>
        <v>7</v>
      </c>
      <c r="J75" s="93">
        <v>294.17</v>
      </c>
      <c r="K75" s="101">
        <f t="shared" si="17"/>
        <v>2059.19</v>
      </c>
    </row>
    <row r="76" spans="1:12" s="45" customFormat="1" ht="27" customHeight="1">
      <c r="A76" s="22">
        <v>68</v>
      </c>
      <c r="B76" s="113" t="s">
        <v>173</v>
      </c>
      <c r="C76" s="25" t="s">
        <v>80</v>
      </c>
      <c r="D76" s="93">
        <v>9</v>
      </c>
      <c r="E76" s="93">
        <v>106</v>
      </c>
      <c r="F76" s="93">
        <f>D76*E76</f>
        <v>954</v>
      </c>
      <c r="G76" s="105" t="s">
        <v>118</v>
      </c>
      <c r="H76" s="29" t="s">
        <v>80</v>
      </c>
      <c r="I76" s="101">
        <f>D76</f>
        <v>9</v>
      </c>
      <c r="J76" s="93">
        <v>294.17</v>
      </c>
      <c r="K76" s="101">
        <f t="shared" si="17"/>
        <v>2647.53</v>
      </c>
    </row>
    <row r="77" spans="1:12" s="45" customFormat="1" ht="15" customHeight="1">
      <c r="A77" s="22">
        <v>69</v>
      </c>
      <c r="B77" s="113"/>
      <c r="C77" s="25"/>
      <c r="D77" s="93"/>
      <c r="E77" s="93"/>
      <c r="F77" s="93"/>
      <c r="G77" s="105" t="s">
        <v>182</v>
      </c>
      <c r="H77" s="29" t="s">
        <v>80</v>
      </c>
      <c r="I77" s="101">
        <f>D76</f>
        <v>9</v>
      </c>
      <c r="J77" s="93">
        <v>1106</v>
      </c>
      <c r="K77" s="101">
        <f t="shared" si="17"/>
        <v>9954</v>
      </c>
    </row>
    <row r="78" spans="1:12" s="43" customFormat="1" ht="15.75" customHeight="1">
      <c r="A78" s="22">
        <v>70</v>
      </c>
      <c r="B78" s="113"/>
      <c r="C78" s="25"/>
      <c r="D78" s="93"/>
      <c r="E78" s="93"/>
      <c r="F78" s="102"/>
      <c r="G78" s="105" t="s">
        <v>169</v>
      </c>
      <c r="H78" s="29" t="s">
        <v>80</v>
      </c>
      <c r="I78" s="101">
        <v>1</v>
      </c>
      <c r="J78" s="93">
        <v>102.5</v>
      </c>
      <c r="K78" s="101">
        <f t="shared" si="17"/>
        <v>102.5</v>
      </c>
    </row>
    <row r="79" spans="1:12" s="43" customFormat="1" ht="15.75" customHeight="1">
      <c r="A79" s="22">
        <v>71</v>
      </c>
      <c r="B79" s="113" t="s">
        <v>98</v>
      </c>
      <c r="C79" s="25" t="s">
        <v>80</v>
      </c>
      <c r="D79" s="93">
        <v>45</v>
      </c>
      <c r="E79" s="93">
        <v>85</v>
      </c>
      <c r="F79" s="93">
        <f>D79*E79</f>
        <v>3825</v>
      </c>
      <c r="G79" s="118" t="s">
        <v>141</v>
      </c>
      <c r="H79" s="108" t="s">
        <v>80</v>
      </c>
      <c r="I79" s="101">
        <f>D79</f>
        <v>45</v>
      </c>
      <c r="J79" s="93">
        <v>19.170000000000002</v>
      </c>
      <c r="K79" s="101">
        <f t="shared" si="17"/>
        <v>862.65000000000009</v>
      </c>
    </row>
    <row r="80" spans="1:12" s="43" customFormat="1" ht="30" customHeight="1">
      <c r="A80" s="22">
        <v>72</v>
      </c>
      <c r="B80" s="113"/>
      <c r="C80" s="25"/>
      <c r="D80" s="93"/>
      <c r="E80" s="93"/>
      <c r="F80" s="93"/>
      <c r="G80" s="100" t="s">
        <v>167</v>
      </c>
      <c r="H80" s="124" t="s">
        <v>80</v>
      </c>
      <c r="I80" s="84">
        <v>102</v>
      </c>
      <c r="J80" s="84">
        <v>12.5</v>
      </c>
      <c r="K80" s="101">
        <f t="shared" si="17"/>
        <v>1275</v>
      </c>
    </row>
    <row r="81" spans="1:11" s="43" customFormat="1" ht="28.95" customHeight="1">
      <c r="A81" s="22">
        <v>73</v>
      </c>
      <c r="B81" s="113" t="s">
        <v>99</v>
      </c>
      <c r="C81" s="25" t="s">
        <v>80</v>
      </c>
      <c r="D81" s="93">
        <v>50</v>
      </c>
      <c r="E81" s="93">
        <v>68</v>
      </c>
      <c r="F81" s="93">
        <f>D81*E81</f>
        <v>3400</v>
      </c>
      <c r="G81" s="107" t="s">
        <v>157</v>
      </c>
      <c r="H81" s="25" t="s">
        <v>80</v>
      </c>
      <c r="I81" s="93">
        <f>D81</f>
        <v>50</v>
      </c>
      <c r="J81" s="93">
        <v>99.17</v>
      </c>
      <c r="K81" s="101">
        <f t="shared" si="17"/>
        <v>4958.5</v>
      </c>
    </row>
    <row r="82" spans="1:11" s="43" customFormat="1" ht="15.75" customHeight="1">
      <c r="A82" s="22">
        <v>74</v>
      </c>
      <c r="B82" s="113"/>
      <c r="C82" s="25"/>
      <c r="D82" s="93"/>
      <c r="E82" s="93"/>
      <c r="F82" s="93"/>
      <c r="G82" s="45" t="s">
        <v>139</v>
      </c>
      <c r="H82" s="25" t="s">
        <v>80</v>
      </c>
      <c r="I82" s="93">
        <f>D81</f>
        <v>50</v>
      </c>
      <c r="J82" s="93">
        <v>4.17</v>
      </c>
      <c r="K82" s="101">
        <f t="shared" si="17"/>
        <v>208.5</v>
      </c>
    </row>
    <row r="83" spans="1:11" s="43" customFormat="1" ht="19.2" customHeight="1">
      <c r="A83" s="22">
        <v>76</v>
      </c>
      <c r="B83" s="22"/>
      <c r="C83" s="25"/>
      <c r="D83" s="93"/>
      <c r="E83" s="93"/>
      <c r="F83" s="93"/>
      <c r="G83" s="113" t="s">
        <v>101</v>
      </c>
      <c r="H83" s="25" t="s">
        <v>80</v>
      </c>
      <c r="I83" s="93">
        <v>14</v>
      </c>
      <c r="J83" s="104">
        <v>48.33</v>
      </c>
      <c r="K83" s="101">
        <f t="shared" si="17"/>
        <v>676.62</v>
      </c>
    </row>
    <row r="84" spans="1:11" s="43" customFormat="1" ht="27.6" customHeight="1">
      <c r="A84" s="22">
        <v>77</v>
      </c>
      <c r="B84" s="113" t="s">
        <v>106</v>
      </c>
      <c r="C84" s="25" t="s">
        <v>80</v>
      </c>
      <c r="D84" s="93">
        <f>I84+I85</f>
        <v>5</v>
      </c>
      <c r="E84" s="93">
        <v>68</v>
      </c>
      <c r="F84" s="93">
        <f>D84*E84</f>
        <v>340</v>
      </c>
      <c r="G84" s="22" t="s">
        <v>158</v>
      </c>
      <c r="H84" s="25" t="s">
        <v>80</v>
      </c>
      <c r="I84" s="93">
        <v>3</v>
      </c>
      <c r="J84" s="93">
        <v>85</v>
      </c>
      <c r="K84" s="101">
        <f t="shared" si="17"/>
        <v>255</v>
      </c>
    </row>
    <row r="85" spans="1:11" s="43" customFormat="1" ht="28.95" customHeight="1">
      <c r="A85" s="22">
        <v>78</v>
      </c>
      <c r="B85" s="113"/>
      <c r="C85" s="25"/>
      <c r="D85" s="93"/>
      <c r="E85" s="93"/>
      <c r="F85" s="93"/>
      <c r="G85" s="22" t="s">
        <v>164</v>
      </c>
      <c r="H85" s="25" t="s">
        <v>80</v>
      </c>
      <c r="I85" s="93">
        <v>2</v>
      </c>
      <c r="J85" s="93">
        <v>102.08</v>
      </c>
      <c r="K85" s="101">
        <f t="shared" si="17"/>
        <v>204.16</v>
      </c>
    </row>
    <row r="86" spans="1:11" s="43" customFormat="1" ht="20.399999999999999" customHeight="1">
      <c r="A86" s="22">
        <v>79</v>
      </c>
      <c r="B86" s="22"/>
      <c r="C86" s="25"/>
      <c r="D86" s="93"/>
      <c r="E86" s="93"/>
      <c r="F86" s="93"/>
      <c r="G86" s="125" t="s">
        <v>139</v>
      </c>
      <c r="H86" s="25" t="s">
        <v>80</v>
      </c>
      <c r="I86" s="93">
        <f>D84</f>
        <v>5</v>
      </c>
      <c r="J86" s="93">
        <v>4.17</v>
      </c>
      <c r="K86" s="101">
        <f t="shared" si="17"/>
        <v>20.85</v>
      </c>
    </row>
    <row r="87" spans="1:11" s="43" customFormat="1" ht="18.600000000000001" customHeight="1">
      <c r="A87" s="22">
        <v>80</v>
      </c>
      <c r="B87" s="126"/>
      <c r="C87" s="127"/>
      <c r="D87" s="93"/>
      <c r="E87" s="93"/>
      <c r="F87" s="93"/>
      <c r="G87" s="113" t="s">
        <v>101</v>
      </c>
      <c r="H87" s="25" t="s">
        <v>80</v>
      </c>
      <c r="I87" s="93">
        <v>1</v>
      </c>
      <c r="J87" s="104">
        <v>48.33</v>
      </c>
      <c r="K87" s="101">
        <f t="shared" si="17"/>
        <v>48.33</v>
      </c>
    </row>
    <row r="88" spans="1:11" s="43" customFormat="1" ht="18" customHeight="1">
      <c r="A88" s="22">
        <v>81</v>
      </c>
      <c r="B88" s="46"/>
      <c r="C88" s="47"/>
      <c r="D88" s="84"/>
      <c r="E88" s="102"/>
      <c r="F88" s="102"/>
      <c r="G88" s="128" t="s">
        <v>200</v>
      </c>
      <c r="H88" s="25" t="s">
        <v>80</v>
      </c>
      <c r="I88" s="93">
        <v>1</v>
      </c>
      <c r="J88" s="104">
        <v>65.83</v>
      </c>
      <c r="K88" s="101">
        <f t="shared" si="17"/>
        <v>65.83</v>
      </c>
    </row>
    <row r="89" spans="1:11" s="43" customFormat="1" ht="15" customHeight="1">
      <c r="A89" s="22">
        <v>82</v>
      </c>
      <c r="B89" s="129" t="s">
        <v>188</v>
      </c>
      <c r="C89" s="124" t="s">
        <v>80</v>
      </c>
      <c r="D89" s="93">
        <v>80</v>
      </c>
      <c r="E89" s="130">
        <v>76</v>
      </c>
      <c r="F89" s="102">
        <f>D89*E89</f>
        <v>6080</v>
      </c>
      <c r="G89" s="128" t="s">
        <v>183</v>
      </c>
      <c r="H89" s="98" t="s">
        <v>80</v>
      </c>
      <c r="I89" s="102">
        <f>D89</f>
        <v>80</v>
      </c>
      <c r="J89" s="131">
        <v>763.33</v>
      </c>
      <c r="K89" s="101">
        <f t="shared" ref="K89:K102" si="19">J89*I89</f>
        <v>61066.400000000001</v>
      </c>
    </row>
    <row r="90" spans="1:11" s="154" customFormat="1">
      <c r="A90" s="22">
        <v>83</v>
      </c>
      <c r="B90" s="113" t="s">
        <v>252</v>
      </c>
      <c r="C90" s="25" t="s">
        <v>88</v>
      </c>
      <c r="D90" s="93">
        <v>37</v>
      </c>
      <c r="E90" s="178">
        <v>67</v>
      </c>
      <c r="F90" s="101">
        <f>D90*E90</f>
        <v>2479</v>
      </c>
      <c r="G90" s="105" t="s">
        <v>253</v>
      </c>
      <c r="H90" s="105" t="s">
        <v>80</v>
      </c>
      <c r="I90" s="200">
        <v>9</v>
      </c>
      <c r="J90" s="201">
        <v>166.67</v>
      </c>
      <c r="K90" s="101">
        <f t="shared" si="19"/>
        <v>1500.03</v>
      </c>
    </row>
    <row r="91" spans="1:11" s="154" customFormat="1">
      <c r="A91" s="22">
        <v>84</v>
      </c>
      <c r="B91" s="113"/>
      <c r="C91" s="113"/>
      <c r="D91" s="198"/>
      <c r="E91" s="199"/>
      <c r="F91" s="200"/>
      <c r="G91" s="105" t="s">
        <v>255</v>
      </c>
      <c r="H91" s="105" t="s">
        <v>80</v>
      </c>
      <c r="I91" s="200">
        <v>14</v>
      </c>
      <c r="J91" s="201">
        <v>324.17</v>
      </c>
      <c r="K91" s="101">
        <f t="shared" si="19"/>
        <v>4538.38</v>
      </c>
    </row>
    <row r="92" spans="1:11" s="154" customFormat="1">
      <c r="A92" s="22">
        <v>85</v>
      </c>
      <c r="B92" s="113"/>
      <c r="C92" s="113"/>
      <c r="D92" s="198"/>
      <c r="E92" s="199"/>
      <c r="F92" s="200"/>
      <c r="G92" s="105" t="s">
        <v>254</v>
      </c>
      <c r="H92" s="203" t="s">
        <v>80</v>
      </c>
      <c r="I92" s="200">
        <v>7</v>
      </c>
      <c r="J92" s="201">
        <v>45.83</v>
      </c>
      <c r="K92" s="101">
        <f t="shared" si="19"/>
        <v>320.81</v>
      </c>
    </row>
    <row r="93" spans="1:11" s="154" customFormat="1">
      <c r="A93" s="22">
        <v>86</v>
      </c>
      <c r="B93" s="113"/>
      <c r="C93" s="113"/>
      <c r="D93" s="198"/>
      <c r="E93" s="199"/>
      <c r="F93" s="200"/>
      <c r="G93" s="105" t="s">
        <v>215</v>
      </c>
      <c r="H93" s="203" t="s">
        <v>216</v>
      </c>
      <c r="I93" s="200">
        <v>26</v>
      </c>
      <c r="J93" s="201">
        <v>136.66999999999999</v>
      </c>
      <c r="K93" s="202">
        <f t="shared" ref="K93" si="20">J93*I93</f>
        <v>3553.4199999999996</v>
      </c>
    </row>
    <row r="94" spans="1:11" s="43" customFormat="1" ht="27.6">
      <c r="A94" s="22">
        <v>87</v>
      </c>
      <c r="B94" s="113" t="s">
        <v>214</v>
      </c>
      <c r="C94" s="25" t="s">
        <v>80</v>
      </c>
      <c r="D94" s="93">
        <v>4</v>
      </c>
      <c r="E94" s="133">
        <v>122.5</v>
      </c>
      <c r="F94" s="102">
        <f>D94*E94</f>
        <v>490</v>
      </c>
      <c r="G94" s="147" t="s">
        <v>246</v>
      </c>
      <c r="H94" s="121" t="s">
        <v>80</v>
      </c>
      <c r="I94" s="133">
        <v>4</v>
      </c>
      <c r="J94" s="104">
        <v>480</v>
      </c>
      <c r="K94" s="101">
        <f t="shared" si="19"/>
        <v>1920</v>
      </c>
    </row>
    <row r="95" spans="1:11" s="43" customFormat="1" ht="27.6">
      <c r="A95" s="22">
        <v>88</v>
      </c>
      <c r="B95" s="113" t="s">
        <v>201</v>
      </c>
      <c r="C95" s="99" t="s">
        <v>80</v>
      </c>
      <c r="D95" s="99">
        <v>4</v>
      </c>
      <c r="E95" s="93">
        <v>122.5</v>
      </c>
      <c r="F95" s="93">
        <f>D95*E95</f>
        <v>490</v>
      </c>
      <c r="G95" s="125" t="s">
        <v>202</v>
      </c>
      <c r="H95" s="25" t="s">
        <v>80</v>
      </c>
      <c r="I95" s="93">
        <v>4</v>
      </c>
      <c r="J95" s="104">
        <v>615</v>
      </c>
      <c r="K95" s="101">
        <f t="shared" si="19"/>
        <v>2460</v>
      </c>
    </row>
    <row r="96" spans="1:11" s="43" customFormat="1" ht="27.6">
      <c r="A96" s="22">
        <v>89</v>
      </c>
      <c r="B96" s="113" t="s">
        <v>203</v>
      </c>
      <c r="C96" s="99" t="s">
        <v>80</v>
      </c>
      <c r="D96" s="99">
        <v>8</v>
      </c>
      <c r="E96" s="93">
        <v>170</v>
      </c>
      <c r="F96" s="93">
        <f>D96*E96</f>
        <v>1360</v>
      </c>
      <c r="G96" s="125" t="s">
        <v>204</v>
      </c>
      <c r="H96" s="25" t="s">
        <v>80</v>
      </c>
      <c r="I96" s="93">
        <v>8</v>
      </c>
      <c r="J96" s="104">
        <v>3167</v>
      </c>
      <c r="K96" s="101">
        <f t="shared" si="19"/>
        <v>25336</v>
      </c>
    </row>
    <row r="97" spans="1:12" s="43" customFormat="1">
      <c r="A97" s="22">
        <v>90</v>
      </c>
      <c r="B97" s="113"/>
      <c r="C97" s="99"/>
      <c r="D97" s="99"/>
      <c r="E97" s="93"/>
      <c r="F97" s="93"/>
      <c r="G97" s="183" t="s">
        <v>189</v>
      </c>
      <c r="H97" s="180" t="s">
        <v>80</v>
      </c>
      <c r="I97" s="158">
        <v>6</v>
      </c>
      <c r="J97" s="180">
        <v>39.770000000000003</v>
      </c>
      <c r="K97" s="159">
        <f t="shared" si="19"/>
        <v>238.62</v>
      </c>
    </row>
    <row r="98" spans="1:12" s="43" customFormat="1">
      <c r="A98" s="22">
        <v>91</v>
      </c>
      <c r="B98" s="113"/>
      <c r="C98" s="99"/>
      <c r="D98" s="99"/>
      <c r="E98" s="93"/>
      <c r="F98" s="93"/>
      <c r="G98" s="183" t="s">
        <v>207</v>
      </c>
      <c r="H98" s="180" t="s">
        <v>80</v>
      </c>
      <c r="I98" s="158">
        <v>16</v>
      </c>
      <c r="J98" s="180">
        <v>15.83</v>
      </c>
      <c r="K98" s="159">
        <f t="shared" si="19"/>
        <v>253.28</v>
      </c>
    </row>
    <row r="99" spans="1:12" s="43" customFormat="1">
      <c r="A99" s="22">
        <v>92</v>
      </c>
      <c r="B99" s="129" t="s">
        <v>217</v>
      </c>
      <c r="C99" s="124" t="s">
        <v>151</v>
      </c>
      <c r="D99" s="84">
        <v>142.9</v>
      </c>
      <c r="E99" s="130">
        <v>70</v>
      </c>
      <c r="F99" s="102">
        <f>D99*E99</f>
        <v>10003</v>
      </c>
      <c r="G99" s="153" t="s">
        <v>247</v>
      </c>
      <c r="H99" s="98" t="s">
        <v>80</v>
      </c>
      <c r="I99" s="102">
        <v>124</v>
      </c>
      <c r="J99" s="131">
        <v>360.34</v>
      </c>
      <c r="K99" s="132">
        <f t="shared" si="19"/>
        <v>44682.159999999996</v>
      </c>
    </row>
    <row r="100" spans="1:12" s="43" customFormat="1">
      <c r="A100" s="22">
        <v>93</v>
      </c>
      <c r="B100" s="129"/>
      <c r="C100" s="129"/>
      <c r="D100" s="150"/>
      <c r="E100" s="151"/>
      <c r="F100" s="152"/>
      <c r="G100" s="153" t="s">
        <v>215</v>
      </c>
      <c r="H100" s="155" t="s">
        <v>216</v>
      </c>
      <c r="I100" s="102">
        <v>124</v>
      </c>
      <c r="J100" s="131">
        <v>136.66999999999999</v>
      </c>
      <c r="K100" s="132">
        <f t="shared" si="19"/>
        <v>16947.079999999998</v>
      </c>
    </row>
    <row r="101" spans="1:12" s="43" customFormat="1">
      <c r="A101" s="22">
        <v>94</v>
      </c>
      <c r="B101" s="129" t="s">
        <v>251</v>
      </c>
      <c r="C101" s="99" t="s">
        <v>80</v>
      </c>
      <c r="D101" s="99">
        <v>175</v>
      </c>
      <c r="E101" s="93">
        <v>119</v>
      </c>
      <c r="F101" s="93">
        <f>D101*E101</f>
        <v>20825</v>
      </c>
      <c r="G101" s="153" t="s">
        <v>248</v>
      </c>
      <c r="H101" s="98" t="s">
        <v>80</v>
      </c>
      <c r="I101" s="102">
        <v>163</v>
      </c>
      <c r="J101" s="131">
        <v>400</v>
      </c>
      <c r="K101" s="132">
        <f t="shared" si="19"/>
        <v>65200</v>
      </c>
    </row>
    <row r="102" spans="1:12" s="43" customFormat="1">
      <c r="A102" s="22">
        <v>95</v>
      </c>
      <c r="B102" s="129"/>
      <c r="C102" s="129"/>
      <c r="D102" s="150"/>
      <c r="E102" s="151"/>
      <c r="F102" s="152"/>
      <c r="G102" s="153" t="s">
        <v>249</v>
      </c>
      <c r="H102" s="98" t="s">
        <v>80</v>
      </c>
      <c r="I102" s="102">
        <v>12</v>
      </c>
      <c r="J102" s="131">
        <v>340</v>
      </c>
      <c r="K102" s="132">
        <f t="shared" si="19"/>
        <v>4080</v>
      </c>
    </row>
    <row r="103" spans="1:12" s="43" customFormat="1" ht="27.6">
      <c r="A103" s="22">
        <v>96</v>
      </c>
      <c r="B103" s="113"/>
      <c r="C103" s="99"/>
      <c r="D103" s="99"/>
      <c r="E103" s="93"/>
      <c r="F103" s="93"/>
      <c r="G103" s="100" t="s">
        <v>167</v>
      </c>
      <c r="H103" s="124" t="s">
        <v>80</v>
      </c>
      <c r="I103" s="84">
        <v>54</v>
      </c>
      <c r="J103" s="84">
        <v>12.5</v>
      </c>
      <c r="K103" s="101">
        <f>J103*I103</f>
        <v>675</v>
      </c>
      <c r="L103" s="45"/>
    </row>
    <row r="104" spans="1:12" s="43" customFormat="1" ht="27.6">
      <c r="A104" s="22">
        <v>97</v>
      </c>
      <c r="B104" s="113" t="s">
        <v>206</v>
      </c>
      <c r="C104" s="99" t="s">
        <v>80</v>
      </c>
      <c r="D104" s="99">
        <v>1</v>
      </c>
      <c r="E104" s="93">
        <v>68</v>
      </c>
      <c r="F104" s="93">
        <f>D104*E104</f>
        <v>68</v>
      </c>
      <c r="G104" s="100" t="s">
        <v>205</v>
      </c>
      <c r="H104" s="25" t="s">
        <v>80</v>
      </c>
      <c r="I104" s="93">
        <v>1</v>
      </c>
      <c r="J104" s="104">
        <v>64.17</v>
      </c>
      <c r="K104" s="101">
        <f>J104*I104</f>
        <v>64.17</v>
      </c>
      <c r="L104" s="45"/>
    </row>
    <row r="105" spans="1:12" s="56" customFormat="1" ht="27.6">
      <c r="A105" s="22">
        <v>98</v>
      </c>
      <c r="B105" s="148" t="s">
        <v>104</v>
      </c>
      <c r="C105" s="25" t="s">
        <v>102</v>
      </c>
      <c r="D105" s="93">
        <v>1</v>
      </c>
      <c r="E105" s="93">
        <v>1200</v>
      </c>
      <c r="F105" s="93">
        <f>D105*E105</f>
        <v>1200</v>
      </c>
      <c r="G105" s="125"/>
      <c r="H105" s="25"/>
      <c r="I105" s="93"/>
      <c r="J105" s="104"/>
      <c r="K105" s="101"/>
    </row>
    <row r="106" spans="1:12" s="56" customFormat="1">
      <c r="A106" s="22">
        <v>99</v>
      </c>
      <c r="B106" s="148" t="s">
        <v>103</v>
      </c>
      <c r="C106" s="25" t="s">
        <v>80</v>
      </c>
      <c r="D106" s="93">
        <v>1</v>
      </c>
      <c r="E106" s="93">
        <v>3000</v>
      </c>
      <c r="F106" s="93">
        <f>D106*E106</f>
        <v>3000</v>
      </c>
      <c r="G106" s="22"/>
      <c r="H106" s="25"/>
      <c r="I106" s="93"/>
      <c r="J106" s="104"/>
      <c r="K106" s="104"/>
    </row>
    <row r="107" spans="1:12" s="43" customFormat="1" ht="27.6">
      <c r="A107" s="22">
        <v>100</v>
      </c>
      <c r="B107" s="149" t="s">
        <v>92</v>
      </c>
      <c r="C107" s="36"/>
      <c r="D107" s="36"/>
      <c r="E107" s="135"/>
      <c r="F107" s="136">
        <f>SUM(F62:F106)</f>
        <v>85725</v>
      </c>
      <c r="G107" s="36" t="s">
        <v>93</v>
      </c>
      <c r="H107" s="36"/>
      <c r="I107" s="36"/>
      <c r="J107" s="36"/>
      <c r="K107" s="136">
        <f>SUM(K62:K106)</f>
        <v>311087.06</v>
      </c>
      <c r="L107" s="45"/>
    </row>
    <row r="108" spans="1:12" s="43" customFormat="1">
      <c r="A108" s="22">
        <v>101</v>
      </c>
      <c r="B108" s="188" t="s">
        <v>84</v>
      </c>
      <c r="C108" s="189"/>
      <c r="D108" s="189"/>
      <c r="E108" s="190"/>
      <c r="F108" s="191"/>
      <c r="G108" s="189"/>
      <c r="H108" s="189"/>
      <c r="I108" s="189"/>
      <c r="J108" s="189"/>
      <c r="K108" s="192"/>
      <c r="L108" s="45"/>
    </row>
    <row r="109" spans="1:12" s="43" customFormat="1" ht="27.6">
      <c r="A109" s="22">
        <v>102</v>
      </c>
      <c r="B109" s="193" t="s">
        <v>108</v>
      </c>
      <c r="C109" s="194" t="s">
        <v>88</v>
      </c>
      <c r="D109" s="195">
        <v>280</v>
      </c>
      <c r="E109" s="195">
        <v>15</v>
      </c>
      <c r="F109" s="195">
        <f>D109*E109</f>
        <v>4200</v>
      </c>
      <c r="G109" s="196" t="s">
        <v>115</v>
      </c>
      <c r="H109" s="197" t="s">
        <v>88</v>
      </c>
      <c r="I109" s="116">
        <f>D109</f>
        <v>280</v>
      </c>
      <c r="J109" s="195">
        <v>20.83</v>
      </c>
      <c r="K109" s="116">
        <f>J109*I109</f>
        <v>5832.4</v>
      </c>
      <c r="L109" s="45"/>
    </row>
    <row r="110" spans="1:12" s="43" customFormat="1">
      <c r="A110" s="22">
        <v>103</v>
      </c>
      <c r="B110" s="109" t="s">
        <v>109</v>
      </c>
      <c r="C110" s="110" t="s">
        <v>80</v>
      </c>
      <c r="D110" s="93">
        <v>28</v>
      </c>
      <c r="E110" s="93">
        <v>20</v>
      </c>
      <c r="F110" s="93">
        <f>D110*E110</f>
        <v>560</v>
      </c>
      <c r="G110" s="105" t="s">
        <v>111</v>
      </c>
      <c r="H110" s="29" t="s">
        <v>80</v>
      </c>
      <c r="I110" s="101">
        <f>D110</f>
        <v>28</v>
      </c>
      <c r="J110" s="93">
        <v>2.87</v>
      </c>
      <c r="K110" s="101">
        <f t="shared" ref="K110:K112" si="21">J110*I110</f>
        <v>80.36</v>
      </c>
      <c r="L110" s="45"/>
    </row>
    <row r="111" spans="1:12" s="43" customFormat="1" ht="27.6">
      <c r="A111" s="22">
        <v>104</v>
      </c>
      <c r="B111" s="137" t="s">
        <v>110</v>
      </c>
      <c r="C111" s="138" t="s">
        <v>80</v>
      </c>
      <c r="D111" s="93">
        <v>8</v>
      </c>
      <c r="E111" s="93">
        <v>52</v>
      </c>
      <c r="F111" s="93">
        <f>D111*E111</f>
        <v>416</v>
      </c>
      <c r="G111" s="105" t="s">
        <v>116</v>
      </c>
      <c r="H111" s="29" t="s">
        <v>80</v>
      </c>
      <c r="I111" s="101">
        <f>D111</f>
        <v>8</v>
      </c>
      <c r="J111" s="93">
        <v>283.67</v>
      </c>
      <c r="K111" s="101">
        <f t="shared" si="21"/>
        <v>2269.36</v>
      </c>
      <c r="L111" s="45"/>
    </row>
    <row r="112" spans="1:12" s="43" customFormat="1" ht="27.6">
      <c r="A112" s="22">
        <v>105</v>
      </c>
      <c r="B112" s="137"/>
      <c r="C112" s="138"/>
      <c r="D112" s="93"/>
      <c r="E112" s="93"/>
      <c r="F112" s="93"/>
      <c r="G112" s="105" t="s">
        <v>128</v>
      </c>
      <c r="H112" s="29" t="s">
        <v>80</v>
      </c>
      <c r="I112" s="101">
        <f>D111</f>
        <v>8</v>
      </c>
      <c r="J112" s="93">
        <v>87.5</v>
      </c>
      <c r="K112" s="101">
        <f t="shared" si="21"/>
        <v>700</v>
      </c>
      <c r="L112" s="45"/>
    </row>
    <row r="113" spans="1:11" s="120" customFormat="1" ht="27.6">
      <c r="A113" s="22">
        <v>106</v>
      </c>
      <c r="B113" s="30" t="s">
        <v>94</v>
      </c>
      <c r="C113" s="31"/>
      <c r="D113" s="32"/>
      <c r="E113" s="111"/>
      <c r="F113" s="136">
        <f>SUM(F109:F112)</f>
        <v>5176</v>
      </c>
      <c r="G113" s="33" t="s">
        <v>95</v>
      </c>
      <c r="H113" s="34"/>
      <c r="I113" s="35"/>
      <c r="J113" s="95"/>
      <c r="K113" s="136">
        <f>SUM(K109:K112)</f>
        <v>8882.119999999999</v>
      </c>
    </row>
    <row r="114" spans="1:11" s="120" customFormat="1">
      <c r="A114" s="22">
        <v>107</v>
      </c>
      <c r="B114" s="97" t="s">
        <v>85</v>
      </c>
      <c r="C114" s="25"/>
      <c r="D114" s="26"/>
      <c r="E114" s="26"/>
      <c r="F114" s="26"/>
      <c r="G114" s="28"/>
      <c r="H114" s="29"/>
      <c r="I114" s="27"/>
      <c r="J114" s="27"/>
      <c r="K114" s="27"/>
    </row>
    <row r="115" spans="1:11" s="154" customFormat="1" ht="41.4">
      <c r="A115" s="22">
        <v>108</v>
      </c>
      <c r="B115" s="118" t="s">
        <v>213</v>
      </c>
      <c r="C115" s="25" t="s">
        <v>87</v>
      </c>
      <c r="D115" s="139">
        <v>142.91</v>
      </c>
      <c r="E115" s="93">
        <v>37</v>
      </c>
      <c r="F115" s="93">
        <f>D115*E115</f>
        <v>5287.67</v>
      </c>
      <c r="G115" s="28"/>
      <c r="H115" s="29"/>
      <c r="I115" s="101"/>
      <c r="J115" s="101"/>
      <c r="K115" s="101"/>
    </row>
    <row r="116" spans="1:11" s="154" customFormat="1">
      <c r="A116" s="22">
        <v>109</v>
      </c>
      <c r="B116" s="118" t="s">
        <v>161</v>
      </c>
      <c r="C116" s="25" t="s">
        <v>86</v>
      </c>
      <c r="D116" s="139">
        <v>45</v>
      </c>
      <c r="E116" s="93">
        <v>22</v>
      </c>
      <c r="F116" s="93">
        <f>D116*E116</f>
        <v>990</v>
      </c>
      <c r="G116" s="28" t="s">
        <v>168</v>
      </c>
      <c r="H116" s="29" t="s">
        <v>151</v>
      </c>
      <c r="I116" s="101">
        <v>50</v>
      </c>
      <c r="J116" s="101">
        <v>6.4</v>
      </c>
      <c r="K116" s="101">
        <f>I116*J116</f>
        <v>320</v>
      </c>
    </row>
    <row r="117" spans="1:11" s="154" customFormat="1">
      <c r="A117" s="22">
        <v>110</v>
      </c>
      <c r="B117" s="187"/>
      <c r="C117" s="187"/>
      <c r="D117" s="187"/>
      <c r="E117" s="187"/>
      <c r="F117" s="187"/>
      <c r="G117" s="165" t="s">
        <v>222</v>
      </c>
      <c r="H117" s="172" t="s">
        <v>80</v>
      </c>
      <c r="I117" s="181">
        <v>1</v>
      </c>
      <c r="J117" s="181">
        <v>97.5</v>
      </c>
      <c r="K117" s="157">
        <f>J117*I117</f>
        <v>97.5</v>
      </c>
    </row>
    <row r="118" spans="1:11" s="154" customFormat="1">
      <c r="A118" s="22">
        <v>111</v>
      </c>
      <c r="B118" s="118" t="s">
        <v>112</v>
      </c>
      <c r="C118" s="25" t="s">
        <v>114</v>
      </c>
      <c r="D118" s="139">
        <v>6</v>
      </c>
      <c r="E118" s="93">
        <v>246</v>
      </c>
      <c r="F118" s="93">
        <f>D118*E118</f>
        <v>1476</v>
      </c>
      <c r="G118" s="28" t="s">
        <v>136</v>
      </c>
      <c r="H118" s="29" t="s">
        <v>80</v>
      </c>
      <c r="I118" s="101">
        <v>150</v>
      </c>
      <c r="J118" s="101">
        <v>9.5</v>
      </c>
      <c r="K118" s="101">
        <f>I118*J118</f>
        <v>1425</v>
      </c>
    </row>
    <row r="119" spans="1:11" s="43" customFormat="1">
      <c r="A119" s="22">
        <v>112</v>
      </c>
      <c r="B119" s="140" t="s">
        <v>179</v>
      </c>
      <c r="C119" s="25" t="s">
        <v>113</v>
      </c>
      <c r="D119" s="93">
        <v>1</v>
      </c>
      <c r="E119" s="93">
        <v>1130</v>
      </c>
      <c r="F119" s="93">
        <f>D119*E119</f>
        <v>1130</v>
      </c>
      <c r="G119" s="28"/>
      <c r="H119" s="29"/>
      <c r="I119" s="27"/>
      <c r="J119" s="101"/>
      <c r="K119" s="101"/>
    </row>
    <row r="120" spans="1:11" s="56" customFormat="1" ht="27.6">
      <c r="A120" s="22">
        <v>113</v>
      </c>
      <c r="B120" s="22" t="s">
        <v>178</v>
      </c>
      <c r="C120" s="141" t="s">
        <v>187</v>
      </c>
      <c r="D120" s="101">
        <v>594</v>
      </c>
      <c r="E120" s="93">
        <v>10.6</v>
      </c>
      <c r="F120" s="93">
        <f>D120*E120</f>
        <v>6296.4</v>
      </c>
      <c r="G120" s="28"/>
      <c r="H120" s="29"/>
      <c r="I120" s="27"/>
      <c r="J120" s="101"/>
      <c r="K120" s="101"/>
    </row>
    <row r="121" spans="1:11" s="56" customFormat="1" ht="27.6">
      <c r="A121" s="22"/>
      <c r="B121" s="30" t="s">
        <v>122</v>
      </c>
      <c r="C121" s="31"/>
      <c r="D121" s="32"/>
      <c r="E121" s="32"/>
      <c r="F121" s="32">
        <f>SUM(F115:F120)</f>
        <v>15180.07</v>
      </c>
      <c r="G121" s="36" t="s">
        <v>133</v>
      </c>
      <c r="H121" s="34"/>
      <c r="I121" s="35"/>
      <c r="J121" s="142"/>
      <c r="K121" s="136">
        <f>SUM(K115:K120)</f>
        <v>1842.5</v>
      </c>
    </row>
    <row r="122" spans="1:11" s="56" customFormat="1">
      <c r="A122" s="22"/>
      <c r="B122" s="58"/>
      <c r="C122" s="59"/>
      <c r="D122" s="60"/>
      <c r="E122" s="61"/>
      <c r="F122" s="62"/>
      <c r="G122" s="63" t="s">
        <v>129</v>
      </c>
      <c r="H122" s="64"/>
      <c r="I122" s="65"/>
      <c r="J122" s="65"/>
      <c r="K122" s="66">
        <f>K121+K113+K107+K60</f>
        <v>355220.72845714283</v>
      </c>
    </row>
    <row r="123" spans="1:11" s="56" customFormat="1">
      <c r="A123" s="22"/>
      <c r="B123" s="63" t="s">
        <v>130</v>
      </c>
      <c r="C123" s="64"/>
      <c r="D123" s="67"/>
      <c r="E123" s="68"/>
      <c r="F123" s="69">
        <f>F31+F121+F113+F107+F60</f>
        <v>163626.95000000001</v>
      </c>
      <c r="G123" s="70" t="s">
        <v>131</v>
      </c>
      <c r="H123" s="71">
        <v>0.03</v>
      </c>
      <c r="I123" s="65"/>
      <c r="J123" s="65"/>
      <c r="K123" s="66">
        <f>K122*H123</f>
        <v>10656.621853714285</v>
      </c>
    </row>
    <row r="124" spans="1:11" s="56" customFormat="1">
      <c r="A124" s="22"/>
      <c r="B124" s="70"/>
      <c r="C124" s="72"/>
      <c r="D124" s="73"/>
      <c r="E124" s="74"/>
      <c r="F124" s="69"/>
      <c r="G124" s="75" t="s">
        <v>121</v>
      </c>
      <c r="H124" s="64"/>
      <c r="I124" s="65"/>
      <c r="J124" s="65"/>
      <c r="K124" s="66">
        <f>K122+K123</f>
        <v>365877.35031085712</v>
      </c>
    </row>
    <row r="125" spans="1:11" s="56" customFormat="1">
      <c r="A125" s="22"/>
      <c r="B125" s="75" t="s">
        <v>120</v>
      </c>
      <c r="C125" s="76"/>
      <c r="D125" s="67"/>
      <c r="E125" s="68"/>
      <c r="F125" s="69">
        <f>F123</f>
        <v>163626.95000000001</v>
      </c>
      <c r="G125" s="75" t="s">
        <v>134</v>
      </c>
      <c r="H125" s="76"/>
      <c r="I125" s="65"/>
      <c r="J125" s="65"/>
      <c r="K125" s="66">
        <f>F125+K124</f>
        <v>529504.30031085713</v>
      </c>
    </row>
    <row r="126" spans="1:11" s="56" customFormat="1">
      <c r="A126" s="22"/>
      <c r="B126" s="77"/>
      <c r="C126" s="76"/>
      <c r="D126" s="77"/>
      <c r="E126" s="78"/>
      <c r="F126" s="77"/>
      <c r="G126" s="75" t="s">
        <v>132</v>
      </c>
      <c r="H126" s="76"/>
      <c r="I126" s="65"/>
      <c r="J126" s="65"/>
      <c r="K126" s="66">
        <f>K127/6</f>
        <v>105900.86006217141</v>
      </c>
    </row>
    <row r="127" spans="1:11" s="56" customFormat="1">
      <c r="A127" s="22"/>
      <c r="B127" s="77"/>
      <c r="C127" s="76"/>
      <c r="D127" s="77"/>
      <c r="E127" s="78"/>
      <c r="F127" s="77"/>
      <c r="G127" s="75" t="s">
        <v>135</v>
      </c>
      <c r="H127" s="76"/>
      <c r="I127" s="65"/>
      <c r="J127" s="65"/>
      <c r="K127" s="66">
        <f>K125*1.2</f>
        <v>635405.16037302848</v>
      </c>
    </row>
    <row r="128" spans="1:11" s="56" customFormat="1">
      <c r="A128" s="112"/>
      <c r="B128" s="37"/>
      <c r="C128" s="37"/>
      <c r="D128" s="37"/>
      <c r="E128" s="52"/>
      <c r="F128" s="37"/>
      <c r="G128" s="37"/>
      <c r="H128" s="37"/>
      <c r="I128" s="37"/>
      <c r="J128" s="37"/>
      <c r="K128" s="37"/>
    </row>
    <row r="129" spans="1:12" s="56" customFormat="1">
      <c r="A129" s="112"/>
      <c r="B129" s="37"/>
      <c r="C129" s="37"/>
      <c r="D129" s="37"/>
      <c r="E129" s="52"/>
      <c r="F129" s="37"/>
      <c r="G129" s="37"/>
      <c r="H129" s="37"/>
      <c r="I129" s="37"/>
      <c r="J129" s="37"/>
      <c r="K129" s="37"/>
    </row>
    <row r="130" spans="1:12" s="43" customFormat="1">
      <c r="A130" s="112"/>
      <c r="B130" s="143" t="s">
        <v>175</v>
      </c>
      <c r="C130" s="37"/>
      <c r="D130" s="37"/>
      <c r="E130" s="52"/>
      <c r="F130" s="37"/>
      <c r="G130" s="37"/>
      <c r="H130" s="37"/>
      <c r="I130" s="37"/>
      <c r="J130" s="37"/>
      <c r="K130" s="37"/>
    </row>
    <row r="131" spans="1:12" s="43" customFormat="1">
      <c r="A131" s="112"/>
      <c r="B131" s="37"/>
      <c r="C131" s="37"/>
      <c r="D131" s="37"/>
      <c r="E131" s="52"/>
      <c r="F131" s="37"/>
      <c r="G131" s="37"/>
      <c r="H131" s="37"/>
      <c r="I131" s="37"/>
      <c r="J131" s="37"/>
      <c r="K131" s="37"/>
    </row>
    <row r="132" spans="1:12" s="43" customFormat="1">
      <c r="A132" s="112"/>
      <c r="B132" s="143" t="s">
        <v>176</v>
      </c>
      <c r="C132" s="37"/>
      <c r="D132" s="37"/>
      <c r="E132" s="52"/>
      <c r="F132" s="37"/>
      <c r="G132" s="37"/>
      <c r="H132" s="37"/>
      <c r="I132" s="37"/>
      <c r="J132" s="37"/>
      <c r="K132" s="37"/>
      <c r="L132" s="45"/>
    </row>
    <row r="133" spans="1:12" s="43" customFormat="1">
      <c r="A133" s="112"/>
      <c r="B133" s="144" t="s">
        <v>177</v>
      </c>
      <c r="C133" s="37"/>
      <c r="D133" s="37"/>
      <c r="E133" s="52"/>
      <c r="F133" s="37"/>
      <c r="G133" s="37"/>
      <c r="H133" s="37"/>
      <c r="I133" s="37"/>
      <c r="J133" s="37"/>
      <c r="K133" s="37"/>
      <c r="L133" s="45"/>
    </row>
    <row r="134" spans="1:12" s="43" customFormat="1">
      <c r="A134" s="112"/>
      <c r="L134" s="45"/>
    </row>
    <row r="135" spans="1:12" s="43" customFormat="1">
      <c r="A135" s="112"/>
    </row>
    <row r="136" spans="1:12" s="43" customFormat="1">
      <c r="A136" s="112"/>
    </row>
    <row r="137" spans="1:12" s="43" customFormat="1">
      <c r="A137" s="112"/>
    </row>
    <row r="138" spans="1:12" s="43" customFormat="1">
      <c r="A138" s="112"/>
    </row>
    <row r="139" spans="1:12" s="43" customFormat="1">
      <c r="A139" s="112"/>
    </row>
    <row r="140" spans="1:12" s="43" customFormat="1">
      <c r="A140" s="112"/>
    </row>
    <row r="141" spans="1:12" s="43" customFormat="1">
      <c r="A141" s="112"/>
    </row>
    <row r="142" spans="1:12" s="43" customFormat="1">
      <c r="A142" s="112"/>
    </row>
    <row r="143" spans="1:12" s="43" customFormat="1">
      <c r="A143" s="112"/>
    </row>
    <row r="144" spans="1:12" s="43" customFormat="1">
      <c r="A144" s="112"/>
    </row>
    <row r="145" spans="1:13" s="43" customFormat="1">
      <c r="A145" s="112"/>
    </row>
    <row r="146" spans="1:13" s="43" customFormat="1">
      <c r="A146" s="112"/>
    </row>
    <row r="147" spans="1:13" s="43" customFormat="1">
      <c r="A147" s="112"/>
    </row>
    <row r="148" spans="1:13" s="43" customFormat="1">
      <c r="A148" s="112"/>
    </row>
    <row r="149" spans="1:13" s="43" customFormat="1">
      <c r="A149" s="112"/>
    </row>
    <row r="150" spans="1:13" s="43" customFormat="1">
      <c r="A150" s="112"/>
    </row>
    <row r="151" spans="1:13" s="43" customFormat="1">
      <c r="A151" s="112"/>
    </row>
    <row r="152" spans="1:13" s="43" customFormat="1">
      <c r="A152" s="112"/>
    </row>
    <row r="153" spans="1:13" s="43" customFormat="1">
      <c r="A153" s="112"/>
    </row>
    <row r="154" spans="1:13" s="43" customFormat="1">
      <c r="A154" s="112"/>
    </row>
    <row r="155" spans="1:13" s="43" customFormat="1">
      <c r="A155" s="160"/>
    </row>
    <row r="156" spans="1:13" s="43" customFormat="1">
      <c r="A156" s="205"/>
    </row>
    <row r="157" spans="1:13" s="43" customFormat="1">
      <c r="A157" s="206"/>
    </row>
    <row r="158" spans="1:13" s="43" customFormat="1">
      <c r="A158" s="51"/>
    </row>
    <row r="159" spans="1:13" s="43" customFormat="1">
      <c r="A159" s="51"/>
      <c r="L159" s="45"/>
      <c r="M159" s="45"/>
    </row>
    <row r="160" spans="1:13" s="43" customFormat="1">
      <c r="A160" s="79"/>
      <c r="L160" s="45"/>
      <c r="M160" s="45"/>
    </row>
    <row r="161" spans="1:13" s="43" customFormat="1">
      <c r="A161" s="79"/>
      <c r="B161" s="37"/>
      <c r="C161" s="37"/>
      <c r="D161" s="37"/>
      <c r="E161" s="52"/>
      <c r="F161" s="37"/>
      <c r="G161" s="37"/>
      <c r="H161" s="37"/>
      <c r="I161" s="37"/>
      <c r="J161" s="37"/>
      <c r="K161" s="37"/>
    </row>
    <row r="162" spans="1:13" s="43" customFormat="1">
      <c r="A162" s="51"/>
      <c r="B162" s="37"/>
      <c r="C162" s="37"/>
      <c r="D162" s="37"/>
      <c r="E162" s="52"/>
      <c r="F162" s="37"/>
      <c r="G162" s="37"/>
      <c r="H162" s="37"/>
      <c r="I162" s="37"/>
      <c r="J162" s="37"/>
      <c r="K162" s="37"/>
    </row>
    <row r="163" spans="1:13" s="43" customFormat="1">
      <c r="A163" s="51"/>
      <c r="B163" s="37"/>
      <c r="C163" s="37"/>
      <c r="D163" s="37"/>
      <c r="E163" s="52"/>
      <c r="F163" s="37"/>
      <c r="G163" s="37"/>
      <c r="H163" s="37"/>
      <c r="I163" s="37"/>
      <c r="J163" s="37"/>
      <c r="K163" s="37"/>
    </row>
    <row r="164" spans="1:13" s="43" customFormat="1">
      <c r="A164" s="51"/>
      <c r="B164" s="37"/>
      <c r="C164" s="37"/>
      <c r="D164" s="37"/>
      <c r="E164" s="52"/>
      <c r="F164" s="37"/>
      <c r="G164" s="37"/>
      <c r="H164" s="37"/>
      <c r="I164" s="37"/>
      <c r="J164" s="37"/>
      <c r="K164" s="37"/>
    </row>
    <row r="165" spans="1:13" s="43" customFormat="1">
      <c r="A165" s="51"/>
      <c r="B165" s="37"/>
      <c r="C165" s="37"/>
      <c r="D165" s="37"/>
      <c r="E165" s="52"/>
      <c r="F165" s="37"/>
      <c r="G165" s="37"/>
      <c r="H165" s="37"/>
      <c r="I165" s="37"/>
      <c r="J165" s="37"/>
      <c r="K165" s="37"/>
    </row>
    <row r="166" spans="1:13" s="43" customFormat="1">
      <c r="A166" s="51"/>
      <c r="B166" s="37"/>
      <c r="C166" s="37"/>
      <c r="D166" s="37"/>
      <c r="E166" s="52"/>
      <c r="F166" s="37"/>
      <c r="G166" s="37"/>
      <c r="H166" s="37"/>
      <c r="I166" s="37"/>
      <c r="J166" s="37"/>
      <c r="K166" s="37"/>
    </row>
    <row r="167" spans="1:13" s="43" customFormat="1">
      <c r="A167" s="51"/>
      <c r="B167" s="37"/>
      <c r="C167" s="37"/>
      <c r="D167" s="37"/>
      <c r="E167" s="52"/>
      <c r="F167" s="37"/>
      <c r="G167" s="37"/>
      <c r="H167" s="37"/>
      <c r="I167" s="37"/>
      <c r="J167" s="37"/>
      <c r="K167" s="37"/>
    </row>
    <row r="168" spans="1:13" s="43" customFormat="1">
      <c r="A168" s="51"/>
      <c r="B168" s="37"/>
      <c r="C168" s="37"/>
      <c r="D168" s="37"/>
      <c r="E168" s="52"/>
      <c r="F168" s="37"/>
      <c r="G168" s="37"/>
      <c r="H168" s="37"/>
      <c r="I168" s="37"/>
      <c r="J168" s="37"/>
      <c r="K168" s="37"/>
    </row>
    <row r="169" spans="1:13" s="43" customFormat="1">
      <c r="A169" s="51"/>
      <c r="B169" s="37"/>
      <c r="C169" s="37"/>
      <c r="D169" s="37"/>
      <c r="E169" s="52"/>
      <c r="F169" s="37"/>
      <c r="G169" s="37"/>
      <c r="H169" s="37"/>
      <c r="I169" s="37"/>
      <c r="J169" s="37"/>
      <c r="K169" s="37"/>
      <c r="L169" s="45"/>
      <c r="M169" s="45"/>
    </row>
    <row r="170" spans="1:13" s="43" customFormat="1">
      <c r="A170" s="51"/>
      <c r="B170" s="37"/>
      <c r="C170" s="37"/>
      <c r="D170" s="37"/>
      <c r="E170" s="52"/>
      <c r="F170" s="37"/>
      <c r="G170" s="37"/>
      <c r="H170" s="37"/>
      <c r="I170" s="37"/>
      <c r="J170" s="37"/>
      <c r="K170" s="37"/>
      <c r="L170" s="45"/>
      <c r="M170" s="45"/>
    </row>
    <row r="171" spans="1:13" s="54" customFormat="1">
      <c r="A171" s="51"/>
      <c r="B171" s="37"/>
      <c r="C171" s="37"/>
      <c r="D171" s="37"/>
      <c r="E171" s="52"/>
      <c r="F171" s="37"/>
      <c r="G171" s="37"/>
      <c r="H171" s="37"/>
      <c r="I171" s="37"/>
      <c r="J171" s="37"/>
      <c r="K171" s="37"/>
    </row>
    <row r="172" spans="1:13" s="54" customFormat="1">
      <c r="A172" s="51"/>
      <c r="B172" s="37"/>
      <c r="C172" s="37"/>
      <c r="D172" s="37"/>
      <c r="E172" s="52"/>
      <c r="F172" s="37"/>
      <c r="G172" s="37"/>
      <c r="H172" s="37"/>
      <c r="I172" s="37"/>
      <c r="J172" s="37"/>
      <c r="K172" s="37"/>
    </row>
    <row r="173" spans="1:13" s="54" customFormat="1">
      <c r="A173" s="51"/>
      <c r="B173" s="37"/>
      <c r="C173" s="37"/>
      <c r="D173" s="37"/>
      <c r="E173" s="52"/>
      <c r="F173" s="37"/>
      <c r="G173" s="37"/>
      <c r="H173" s="37"/>
      <c r="I173" s="37"/>
      <c r="J173" s="37"/>
      <c r="K173" s="37"/>
    </row>
    <row r="174" spans="1:13" s="54" customFormat="1">
      <c r="A174" s="51"/>
      <c r="B174" s="37"/>
      <c r="C174" s="37"/>
      <c r="D174" s="37"/>
      <c r="E174" s="52"/>
      <c r="F174" s="37"/>
      <c r="G174" s="37"/>
      <c r="H174" s="37"/>
      <c r="I174" s="37"/>
      <c r="J174" s="37"/>
      <c r="K174" s="37"/>
    </row>
    <row r="175" spans="1:13" s="54" customFormat="1">
      <c r="A175" s="51"/>
      <c r="B175" s="37"/>
      <c r="C175" s="37"/>
      <c r="D175" s="37"/>
      <c r="E175" s="52"/>
      <c r="F175" s="37"/>
      <c r="G175" s="37"/>
      <c r="H175" s="37"/>
      <c r="I175" s="37"/>
      <c r="J175" s="37"/>
      <c r="K175" s="37"/>
    </row>
    <row r="176" spans="1:13" s="55" customFormat="1">
      <c r="A176" s="51"/>
      <c r="B176" s="37"/>
      <c r="C176" s="37"/>
      <c r="D176" s="37"/>
      <c r="E176" s="52"/>
      <c r="F176" s="37"/>
      <c r="G176" s="37"/>
      <c r="H176" s="37"/>
      <c r="I176" s="37"/>
      <c r="J176" s="37"/>
      <c r="K176" s="37"/>
    </row>
    <row r="177" spans="1:13" s="56" customFormat="1">
      <c r="A177" s="51"/>
      <c r="B177" s="37"/>
      <c r="C177" s="37"/>
      <c r="D177" s="37"/>
      <c r="E177" s="52"/>
      <c r="F177" s="37"/>
      <c r="G177" s="37"/>
      <c r="H177" s="37"/>
      <c r="I177" s="37"/>
      <c r="J177" s="37"/>
      <c r="K177" s="37"/>
      <c r="L177" s="54"/>
      <c r="M177" s="54"/>
    </row>
    <row r="178" spans="1:13" s="49" customFormat="1" ht="29.4" customHeight="1">
      <c r="A178" s="51"/>
      <c r="B178" s="37"/>
      <c r="C178" s="37"/>
      <c r="D178" s="37"/>
      <c r="E178" s="52"/>
      <c r="F178" s="37"/>
      <c r="G178" s="37"/>
      <c r="H178" s="37"/>
      <c r="I178" s="37"/>
      <c r="J178" s="37"/>
      <c r="K178" s="37"/>
      <c r="L178" s="45"/>
      <c r="M178" s="45"/>
    </row>
    <row r="179" spans="1:13" s="49" customFormat="1" ht="29.4" customHeight="1">
      <c r="A179" s="51"/>
      <c r="B179" s="37"/>
      <c r="C179" s="37"/>
      <c r="D179" s="37"/>
      <c r="E179" s="52"/>
      <c r="F179" s="37"/>
      <c r="G179" s="37"/>
      <c r="H179" s="37"/>
      <c r="I179" s="37"/>
      <c r="J179" s="37"/>
      <c r="K179" s="37"/>
      <c r="L179" s="45"/>
      <c r="M179" s="45"/>
    </row>
    <row r="180" spans="1:13" s="49" customFormat="1" ht="29.4" customHeight="1">
      <c r="A180" s="51"/>
      <c r="B180" s="37"/>
      <c r="C180" s="37"/>
      <c r="D180" s="37"/>
      <c r="E180" s="52"/>
      <c r="F180" s="37"/>
      <c r="G180" s="37"/>
      <c r="H180" s="37"/>
      <c r="I180" s="37"/>
      <c r="J180" s="37"/>
      <c r="K180" s="37"/>
      <c r="L180" s="45"/>
      <c r="M180" s="45"/>
    </row>
    <row r="182" spans="1:13" s="134" customFormat="1">
      <c r="A182" s="51"/>
      <c r="B182" s="37"/>
      <c r="C182" s="37"/>
      <c r="D182" s="37"/>
      <c r="E182" s="52"/>
      <c r="F182" s="37"/>
      <c r="G182" s="37"/>
      <c r="H182" s="37"/>
      <c r="I182" s="37"/>
      <c r="J182" s="37"/>
      <c r="K182" s="37"/>
    </row>
    <row r="183" spans="1:13" s="134" customFormat="1">
      <c r="A183" s="51"/>
      <c r="B183" s="37"/>
      <c r="C183" s="37"/>
      <c r="D183" s="37"/>
      <c r="E183" s="52"/>
      <c r="F183" s="37"/>
      <c r="G183" s="37"/>
      <c r="H183" s="37"/>
      <c r="I183" s="37"/>
      <c r="J183" s="37"/>
      <c r="K183" s="37"/>
    </row>
    <row r="184" spans="1:13" s="134" customFormat="1">
      <c r="A184" s="51"/>
      <c r="B184" s="37"/>
      <c r="C184" s="37"/>
      <c r="D184" s="37"/>
      <c r="E184" s="52"/>
      <c r="F184" s="37"/>
      <c r="G184" s="37"/>
      <c r="H184" s="37"/>
      <c r="I184" s="37"/>
      <c r="J184" s="37"/>
      <c r="K184" s="37"/>
    </row>
    <row r="185" spans="1:13" s="43" customFormat="1">
      <c r="A185" s="51"/>
      <c r="B185" s="37"/>
      <c r="C185" s="37"/>
      <c r="D185" s="37"/>
      <c r="E185" s="52"/>
      <c r="F185" s="37"/>
      <c r="G185" s="37"/>
      <c r="H185" s="37"/>
      <c r="I185" s="37"/>
      <c r="J185" s="37"/>
      <c r="K185" s="37"/>
    </row>
    <row r="186" spans="1:13" s="43" customFormat="1">
      <c r="A186" s="51"/>
      <c r="B186" s="37"/>
      <c r="C186" s="37"/>
      <c r="D186" s="37"/>
      <c r="E186" s="52"/>
      <c r="F186" s="37"/>
      <c r="G186" s="37"/>
      <c r="H186" s="37"/>
      <c r="I186" s="37"/>
      <c r="J186" s="37"/>
      <c r="K186" s="37"/>
    </row>
    <row r="187" spans="1:13" s="43" customFormat="1">
      <c r="A187" s="51"/>
      <c r="B187" s="37"/>
      <c r="C187" s="37"/>
      <c r="D187" s="37"/>
      <c r="E187" s="52"/>
      <c r="F187" s="37"/>
      <c r="G187" s="37"/>
      <c r="H187" s="37"/>
      <c r="I187" s="37"/>
      <c r="J187" s="37"/>
      <c r="K187" s="37"/>
    </row>
    <row r="188" spans="1:13" s="43" customFormat="1">
      <c r="A188" s="51"/>
      <c r="B188" s="37"/>
      <c r="C188" s="37"/>
      <c r="D188" s="37"/>
      <c r="E188" s="52"/>
      <c r="F188" s="37"/>
      <c r="G188" s="37"/>
      <c r="H188" s="37"/>
      <c r="I188" s="37"/>
      <c r="J188" s="37"/>
      <c r="K188" s="37"/>
    </row>
    <row r="189" spans="1:13" s="43" customFormat="1">
      <c r="A189" s="51"/>
      <c r="B189" s="37"/>
      <c r="C189" s="37"/>
      <c r="D189" s="37"/>
      <c r="E189" s="52"/>
      <c r="F189" s="37"/>
      <c r="G189" s="37"/>
      <c r="H189" s="37"/>
      <c r="I189" s="37"/>
      <c r="J189" s="37"/>
      <c r="K189" s="37"/>
    </row>
    <row r="192" spans="1:13" s="43" customFormat="1">
      <c r="A192" s="51"/>
      <c r="B192" s="37"/>
      <c r="C192" s="37"/>
      <c r="D192" s="37"/>
      <c r="E192" s="52"/>
      <c r="F192" s="37"/>
      <c r="G192" s="37"/>
      <c r="H192" s="37"/>
      <c r="I192" s="37"/>
      <c r="J192" s="37"/>
      <c r="K192" s="37"/>
    </row>
    <row r="193" spans="1:13" s="43" customFormat="1">
      <c r="A193" s="51"/>
      <c r="B193" s="37"/>
      <c r="C193" s="37"/>
      <c r="D193" s="37"/>
      <c r="E193" s="52"/>
      <c r="F193" s="37"/>
      <c r="G193" s="37"/>
      <c r="H193" s="37"/>
      <c r="I193" s="37"/>
      <c r="J193" s="37"/>
      <c r="K193" s="37"/>
    </row>
    <row r="194" spans="1:13" s="43" customFormat="1">
      <c r="A194" s="51"/>
      <c r="B194" s="37"/>
      <c r="C194" s="37"/>
      <c r="D194" s="37"/>
      <c r="E194" s="52"/>
      <c r="F194" s="37"/>
      <c r="G194" s="37"/>
      <c r="H194" s="37"/>
      <c r="I194" s="37"/>
      <c r="J194" s="37"/>
      <c r="K194" s="37"/>
    </row>
    <row r="195" spans="1:13" s="43" customFormat="1">
      <c r="A195" s="51"/>
      <c r="B195" s="37"/>
      <c r="C195" s="37"/>
      <c r="D195" s="37"/>
      <c r="E195" s="52"/>
      <c r="F195" s="37"/>
      <c r="G195" s="37"/>
      <c r="H195" s="37"/>
      <c r="I195" s="37"/>
      <c r="J195" s="37"/>
      <c r="K195" s="37"/>
    </row>
    <row r="196" spans="1:13" s="43" customFormat="1">
      <c r="A196" s="51"/>
      <c r="B196" s="37"/>
      <c r="C196" s="37"/>
      <c r="D196" s="37"/>
      <c r="E196" s="52"/>
      <c r="F196" s="37"/>
      <c r="G196" s="37"/>
      <c r="H196" s="37"/>
      <c r="I196" s="37"/>
      <c r="J196" s="37"/>
      <c r="K196" s="37"/>
    </row>
    <row r="197" spans="1:13" s="43" customFormat="1">
      <c r="A197" s="51"/>
      <c r="B197" s="37"/>
      <c r="C197" s="37"/>
      <c r="D197" s="37"/>
      <c r="E197" s="52"/>
      <c r="F197" s="37"/>
      <c r="G197" s="37"/>
      <c r="H197" s="37"/>
      <c r="I197" s="37"/>
      <c r="J197" s="37"/>
      <c r="K197" s="37"/>
    </row>
    <row r="198" spans="1:13" s="43" customFormat="1">
      <c r="A198" s="51"/>
      <c r="B198" s="37"/>
      <c r="C198" s="37"/>
      <c r="D198" s="37"/>
      <c r="E198" s="52"/>
      <c r="F198" s="37"/>
      <c r="G198" s="37"/>
      <c r="H198" s="37"/>
      <c r="I198" s="37"/>
      <c r="J198" s="37"/>
      <c r="K198" s="37"/>
    </row>
    <row r="199" spans="1:13" s="43" customFormat="1">
      <c r="A199" s="51"/>
      <c r="B199" s="37"/>
      <c r="C199" s="37"/>
      <c r="D199" s="37"/>
      <c r="E199" s="52"/>
      <c r="F199" s="37"/>
      <c r="G199" s="37"/>
      <c r="H199" s="37"/>
      <c r="I199" s="37"/>
      <c r="J199" s="37"/>
      <c r="K199" s="37"/>
    </row>
    <row r="203" spans="1:13">
      <c r="M203" s="50"/>
    </row>
    <row r="204" spans="1:13">
      <c r="M204" s="50"/>
    </row>
  </sheetData>
  <protectedRanges>
    <protectedRange sqref="J9" name="Range1_3_3_1_2"/>
    <protectedRange sqref="J10" name="Range1_4_1_1_1_2_1_2"/>
  </protectedRanges>
  <autoFilter ref="A7:I158"/>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Butenko Roman</cp:lastModifiedBy>
  <cp:lastPrinted>2022-11-07T08:53:10Z</cp:lastPrinted>
  <dcterms:created xsi:type="dcterms:W3CDTF">1996-10-08T23:32:00Z</dcterms:created>
  <dcterms:modified xsi:type="dcterms:W3CDTF">2024-01-17T11:58:00Z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