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ЮЛя\Тендер Івано-Франківськ\"/>
    </mc:Choice>
  </mc:AlternateContent>
  <xr:revisionPtr revIDLastSave="0" documentId="13_ncr:1_{2A899F36-8DEA-4C8D-82E0-343EAFE80626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метал" sheetId="3" r:id="rId1"/>
  </sheets>
  <definedNames>
    <definedName name="_xlnm._FilterDatabase" localSheetId="0" hidden="1">метал!$B$8:$L$58</definedName>
  </definedNames>
  <calcPr calcId="191029" refMode="R1C1"/>
</workbook>
</file>

<file path=xl/calcChain.xml><?xml version="1.0" encoding="utf-8"?>
<calcChain xmlns="http://schemas.openxmlformats.org/spreadsheetml/2006/main">
  <c r="K75" i="3" l="1"/>
  <c r="L75" i="3"/>
  <c r="I75" i="3"/>
  <c r="L10" i="3"/>
  <c r="G58" i="3" l="1"/>
  <c r="I58" i="3" s="1"/>
  <c r="L58" i="3" s="1"/>
  <c r="G57" i="3"/>
  <c r="I57" i="3" s="1"/>
  <c r="L57" i="3" s="1"/>
  <c r="K56" i="3"/>
  <c r="L56" i="3" s="1"/>
  <c r="G55" i="3"/>
  <c r="I55" i="3" s="1"/>
  <c r="L55" i="3" s="1"/>
  <c r="G54" i="3"/>
  <c r="I54" i="3" s="1"/>
  <c r="L54" i="3" s="1"/>
  <c r="K53" i="3"/>
  <c r="L53" i="3" s="1"/>
  <c r="G52" i="3"/>
  <c r="I52" i="3" s="1"/>
  <c r="L52" i="3" s="1"/>
  <c r="G51" i="3"/>
  <c r="I51" i="3" s="1"/>
  <c r="L51" i="3" s="1"/>
  <c r="G50" i="3"/>
  <c r="I50" i="3" s="1"/>
  <c r="L50" i="3" s="1"/>
  <c r="G49" i="3"/>
  <c r="I49" i="3" s="1"/>
  <c r="L49" i="3" s="1"/>
  <c r="G48" i="3"/>
  <c r="I48" i="3" s="1"/>
  <c r="L48" i="3" s="1"/>
  <c r="G47" i="3"/>
  <c r="I47" i="3" s="1"/>
  <c r="L47" i="3" s="1"/>
  <c r="G46" i="3"/>
  <c r="I46" i="3" s="1"/>
  <c r="L46" i="3" s="1"/>
  <c r="K45" i="3"/>
  <c r="L45" i="3" s="1"/>
  <c r="G44" i="3"/>
  <c r="I44" i="3" s="1"/>
  <c r="L44" i="3" s="1"/>
  <c r="G43" i="3"/>
  <c r="I43" i="3" s="1"/>
  <c r="L43" i="3" s="1"/>
  <c r="G42" i="3"/>
  <c r="I42" i="3" s="1"/>
  <c r="L42" i="3" s="1"/>
  <c r="G41" i="3"/>
  <c r="I41" i="3" s="1"/>
  <c r="L41" i="3" s="1"/>
  <c r="G40" i="3"/>
  <c r="I40" i="3" s="1"/>
  <c r="L40" i="3" s="1"/>
  <c r="G39" i="3"/>
  <c r="I39" i="3" s="1"/>
  <c r="L39" i="3" s="1"/>
  <c r="G38" i="3"/>
  <c r="I38" i="3" s="1"/>
  <c r="L38" i="3" s="1"/>
  <c r="G37" i="3"/>
  <c r="I37" i="3" s="1"/>
  <c r="L37" i="3" s="1"/>
  <c r="G36" i="3"/>
  <c r="I36" i="3" s="1"/>
  <c r="L36" i="3" s="1"/>
  <c r="G35" i="3"/>
  <c r="I35" i="3" s="1"/>
  <c r="L35" i="3" s="1"/>
  <c r="G34" i="3"/>
  <c r="I34" i="3" s="1"/>
  <c r="L34" i="3" s="1"/>
  <c r="G33" i="3"/>
  <c r="I33" i="3" s="1"/>
  <c r="L33" i="3" s="1"/>
  <c r="G32" i="3"/>
  <c r="I32" i="3" s="1"/>
  <c r="L32" i="3" s="1"/>
  <c r="G31" i="3"/>
  <c r="I31" i="3" s="1"/>
  <c r="L31" i="3" s="1"/>
  <c r="G30" i="3"/>
  <c r="I30" i="3" s="1"/>
  <c r="L30" i="3" s="1"/>
  <c r="G29" i="3"/>
  <c r="I29" i="3" s="1"/>
  <c r="L29" i="3" s="1"/>
  <c r="G28" i="3"/>
  <c r="I28" i="3" s="1"/>
  <c r="L28" i="3" s="1"/>
  <c r="G27" i="3"/>
  <c r="I27" i="3" s="1"/>
  <c r="L27" i="3" s="1"/>
  <c r="K26" i="3"/>
  <c r="L26" i="3" s="1"/>
  <c r="K25" i="3"/>
  <c r="L25" i="3" s="1"/>
  <c r="I24" i="3"/>
  <c r="G21" i="3"/>
  <c r="G22" i="3" s="1"/>
  <c r="I22" i="3" s="1"/>
  <c r="L22" i="3" s="1"/>
  <c r="G18" i="3"/>
  <c r="K18" i="3" s="1"/>
  <c r="L18" i="3" s="1"/>
  <c r="G17" i="3"/>
  <c r="I17" i="3" s="1"/>
  <c r="L17" i="3" s="1"/>
  <c r="G16" i="3"/>
  <c r="I16" i="3" s="1"/>
  <c r="L16" i="3" s="1"/>
  <c r="F15" i="3"/>
  <c r="G15" i="3" s="1"/>
  <c r="I15" i="3" s="1"/>
  <c r="L15" i="3" s="1"/>
  <c r="F14" i="3"/>
  <c r="G14" i="3" s="1"/>
  <c r="I14" i="3" s="1"/>
  <c r="L14" i="3" s="1"/>
  <c r="F13" i="3"/>
  <c r="G13" i="3" s="1"/>
  <c r="I13" i="3" s="1"/>
  <c r="L13" i="3" s="1"/>
  <c r="K12" i="3"/>
  <c r="L12" i="3" s="1"/>
  <c r="I11" i="3"/>
  <c r="K10" i="3"/>
  <c r="I9" i="3"/>
  <c r="G72" i="3"/>
  <c r="K72" i="3" s="1"/>
  <c r="L72" i="3" s="1"/>
  <c r="G69" i="3"/>
  <c r="G71" i="3" s="1"/>
  <c r="I71" i="3" s="1"/>
  <c r="L71" i="3" s="1"/>
  <c r="G68" i="3"/>
  <c r="I68" i="3" s="1"/>
  <c r="L68" i="3" s="1"/>
  <c r="G67" i="3"/>
  <c r="I67" i="3" s="1"/>
  <c r="L67" i="3" s="1"/>
  <c r="G66" i="3"/>
  <c r="I66" i="3" s="1"/>
  <c r="L66" i="3" s="1"/>
  <c r="G65" i="3"/>
  <c r="I65" i="3" s="1"/>
  <c r="L65" i="3" s="1"/>
  <c r="G64" i="3"/>
  <c r="I64" i="3" s="1"/>
  <c r="L64" i="3" s="1"/>
  <c r="G63" i="3"/>
  <c r="I63" i="3" s="1"/>
  <c r="L63" i="3" s="1"/>
  <c r="G62" i="3"/>
  <c r="I62" i="3" s="1"/>
  <c r="L62" i="3" s="1"/>
  <c r="G61" i="3"/>
  <c r="I61" i="3" s="1"/>
  <c r="L61" i="3" s="1"/>
  <c r="G60" i="3"/>
  <c r="K60" i="3" s="1"/>
  <c r="L60" i="3" s="1"/>
  <c r="G19" i="3" l="1"/>
  <c r="I19" i="3" s="1"/>
  <c r="L19" i="3" s="1"/>
  <c r="G20" i="3"/>
  <c r="I20" i="3" s="1"/>
  <c r="L20" i="3" s="1"/>
  <c r="K21" i="3"/>
  <c r="L21" i="3" s="1"/>
  <c r="G74" i="3"/>
  <c r="I74" i="3" s="1"/>
  <c r="L74" i="3" s="1"/>
  <c r="K69" i="3"/>
  <c r="L69" i="3" s="1"/>
  <c r="G73" i="3"/>
  <c r="I73" i="3" s="1"/>
  <c r="L73" i="3" s="1"/>
  <c r="G23" i="3"/>
  <c r="I23" i="3" s="1"/>
  <c r="L23" i="3" s="1"/>
  <c r="G70" i="3"/>
  <c r="I70" i="3" s="1"/>
  <c r="L70" i="3" s="1"/>
</calcChain>
</file>

<file path=xl/sharedStrings.xml><?xml version="1.0" encoding="utf-8"?>
<sst xmlns="http://schemas.openxmlformats.org/spreadsheetml/2006/main" count="150" uniqueCount="82">
  <si>
    <t>№ п/п</t>
  </si>
  <si>
    <t>Найменування робіт</t>
  </si>
  <si>
    <t>Од. вим.</t>
  </si>
  <si>
    <t>Норми витрат на одиницю</t>
  </si>
  <si>
    <t>Матеріали, грн., без ПДВ</t>
  </si>
  <si>
    <t>Робота, грн., без ПДВ</t>
  </si>
  <si>
    <t>од.</t>
  </si>
  <si>
    <t>всього</t>
  </si>
  <si>
    <t>тн</t>
  </si>
  <si>
    <t>шт</t>
  </si>
  <si>
    <t>Електроди Моноліт Professional 3,0 мм</t>
  </si>
  <si>
    <t>кг</t>
  </si>
  <si>
    <t>т</t>
  </si>
  <si>
    <t>м2</t>
  </si>
  <si>
    <t>Грунт Kompozit  ГФ-021 світло-сірий</t>
  </si>
  <si>
    <t>л</t>
  </si>
  <si>
    <t>Уайт-спіріт "Хімекспрес"</t>
  </si>
  <si>
    <t>Разом, грн.,  без ПДВ</t>
  </si>
  <si>
    <t>на влаштування конструкцій металевих з відм. -0,00м до +2,820м.</t>
  </si>
  <si>
    <t xml:space="preserve">на об'єкті: «Реконструкція нежитлових приміщень за адресою м. Івано-Франківськ, вул. Академіка Сахарова, 23» </t>
  </si>
  <si>
    <t>Вага одиниці</t>
  </si>
  <si>
    <t>Кількість всього</t>
  </si>
  <si>
    <t>Труба профільна С245, 80х80х5мм (L= 2605мм) - 20шт</t>
  </si>
  <si>
    <t>Полоса гарячекатана (С245),100х6мм (L=150мм) - 20шт</t>
  </si>
  <si>
    <t xml:space="preserve">Анкер HILTI HST М12х150/20 - 80шт </t>
  </si>
  <si>
    <t>Виготовлення та монтаж металоконструкцій перекриття на відм. +2,820м</t>
  </si>
  <si>
    <t>Швелер №20 34,6 м.п.</t>
  </si>
  <si>
    <t>Швелер №20 L=6080 - 2шт.</t>
  </si>
  <si>
    <t>Швелер №20 L=5690 - 27шт.</t>
  </si>
  <si>
    <t>Швелер №16 L=2800 - 11шт.</t>
  </si>
  <si>
    <t>Швелер №20 L=1715 - 2шт.</t>
  </si>
  <si>
    <t>Швелер №20 L=1400 - 3шт.</t>
  </si>
  <si>
    <t>Швелер №16 L=1290 - 2шт.</t>
  </si>
  <si>
    <t>Швелер №16 L=1590 - 2шт.</t>
  </si>
  <si>
    <t>Швелер №12 L=480 - 4шт.</t>
  </si>
  <si>
    <t>Швелер №12 L=665 - 1шт.</t>
  </si>
  <si>
    <t>Швелер №12 L=550 - 1шт.</t>
  </si>
  <si>
    <t>Швелер №12 L=855 - 1шт.</t>
  </si>
  <si>
    <t>Виготовлення та монтаж металоконструкцій сходів з відм. -0,00м до відм. +2,820м</t>
  </si>
  <si>
    <t>Швелер №18 L=5145 - 2шт.</t>
  </si>
  <si>
    <t>Швелер №20 L=510 - 2шт.</t>
  </si>
  <si>
    <t>Кутик 50х5мм L=300 - 48шт.</t>
  </si>
  <si>
    <t>Кутик 50х5мм L=100 - 32шт.</t>
  </si>
  <si>
    <t>Кутик 63х5мм L=1400 - 16шт.</t>
  </si>
  <si>
    <t>Полоса 6х150мм  L=150 - 4шт.</t>
  </si>
  <si>
    <t>Лист стальний 8х200мм  L=400 - 2шт.</t>
  </si>
  <si>
    <t>Полоса 6х100мм  L=150 - 4шт.</t>
  </si>
  <si>
    <t>Полоса 6х100мм  L=100 - 90шт.</t>
  </si>
  <si>
    <t>Гайка М12 - 90шт.</t>
  </si>
  <si>
    <t>Болт М12 - 90шт.</t>
  </si>
  <si>
    <t xml:space="preserve">Анкер HILTI HST М12х150/20 - 12шт </t>
  </si>
  <si>
    <t>1.1</t>
  </si>
  <si>
    <t>Грунтування стійок металевих Ст-1 ( стійки Ст-1 - 20 шт)</t>
  </si>
  <si>
    <t>2.2</t>
  </si>
  <si>
    <t>Металоконструкції перекриття та сходів</t>
  </si>
  <si>
    <t>2.1</t>
  </si>
  <si>
    <t>1.2</t>
  </si>
  <si>
    <t>2.3</t>
  </si>
  <si>
    <t>Грунтування металоконструкцій перекриття та сходів.</t>
  </si>
  <si>
    <t>Виготовлення та монтаж стійок металевих Ст-1 (стійки Ст-1 - 20 шт)</t>
  </si>
  <si>
    <t xml:space="preserve">Сума, грн без ПДВ
</t>
  </si>
  <si>
    <t>КОМЕРЦІЙНА ПРОПОЗИЦІЯ</t>
  </si>
  <si>
    <t>мп</t>
  </si>
  <si>
    <t>Полоса гарячекатана (С245),150х8мм (L=200мм) - 20шт</t>
  </si>
  <si>
    <t xml:space="preserve">труба профільна 40*40мм </t>
  </si>
  <si>
    <t>Пластина  з листа 80*6мм L=80мм (9 шт)</t>
  </si>
  <si>
    <t>Кутик 20*20</t>
  </si>
  <si>
    <t xml:space="preserve">МЕТАЛОКОНСТРУКЦІЇ </t>
  </si>
  <si>
    <t>місць</t>
  </si>
  <si>
    <t xml:space="preserve"> Стійки металеві Ст-1 з відм. 0,00м</t>
  </si>
  <si>
    <t>Фарбування стійок металевих Ст-1 в 2 шари ( стійки Ст-1 - 20 шт)</t>
  </si>
  <si>
    <t>Грунтування каркасу подіума№1</t>
  </si>
  <si>
    <t>Фарбування каркасу подіума№1</t>
  </si>
  <si>
    <t>Емаль Kompozit алкідна ПФ-115, світло-сірий</t>
  </si>
  <si>
    <t xml:space="preserve">Влаштування отвору 150х150 мм., в цегляній стіні під монтаж закладних деталей </t>
  </si>
  <si>
    <t xml:space="preserve">Монтаж закладних деталей </t>
  </si>
  <si>
    <t xml:space="preserve">труба профільна 60х40мм </t>
  </si>
  <si>
    <t>кутник монтажний 60х60х45</t>
  </si>
  <si>
    <t xml:space="preserve">Улаштування каркасу подіума з профілної труби </t>
  </si>
  <si>
    <t>Улаштування подіума№1;2</t>
  </si>
  <si>
    <t>TEX-Hi Гвинт 6,3 х19 A2 DIN 7504K -334 шт.</t>
  </si>
  <si>
    <t>Анкер HILTI HSTЗ М8х75/10 -167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</si>
</sst>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0"/>
    <numFmt numFmtId="166" formatCode="0.000"/>
    <numFmt numFmtId="167" formatCode="[$-419]General"/>
  </numFmts>
  <fonts count="11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7" fontId="1" fillId="0" borderId="1" applyBorder="0" applyProtection="0"/>
    <xf numFmtId="167" fontId="1" fillId="0" borderId="1" applyBorder="0" applyProtection="0"/>
    <xf numFmtId="0" fontId="7" fillId="0" borderId="1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4" fontId="4" fillId="0" borderId="3" xfId="0" applyNumberFormat="1" applyFont="1" applyBorder="1"/>
    <xf numFmtId="0" fontId="5" fillId="0" borderId="2" xfId="0" applyFont="1" applyBorder="1"/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4" fontId="3" fillId="0" borderId="2" xfId="0" applyNumberFormat="1" applyFont="1" applyBorder="1"/>
    <xf numFmtId="4" fontId="4" fillId="0" borderId="2" xfId="0" applyNumberFormat="1" applyFont="1" applyBorder="1"/>
    <xf numFmtId="2" fontId="5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center" shrinkToFit="1"/>
    </xf>
    <xf numFmtId="4" fontId="8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shrinkToFi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4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6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/>
    <xf numFmtId="2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right"/>
    </xf>
    <xf numFmtId="2" fontId="10" fillId="0" borderId="2" xfId="0" applyNumberFormat="1" applyFont="1" applyFill="1" applyBorder="1"/>
  </cellXfs>
  <cellStyles count="4">
    <cellStyle name="Excel Built-in Normal" xfId="2" xr:uid="{746BE856-29CA-4FB1-945C-AB0B45620A61}"/>
    <cellStyle name="Обычный" xfId="0" builtinId="0"/>
    <cellStyle name="Обычный 2 2 4" xfId="1" xr:uid="{30454DB4-660C-4D84-A4F4-C72DBC269F7C}"/>
    <cellStyle name="Обычный 3" xfId="3" xr:uid="{A75958E9-14A8-490A-9CF2-1B38B2B3B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5EDD-92AF-4153-AF24-BA24E3F9504B}">
  <dimension ref="A1:N89"/>
  <sheetViews>
    <sheetView tabSelected="1" topLeftCell="A7" zoomScale="73" zoomScaleNormal="73" workbookViewId="0">
      <selection activeCell="C17" sqref="C17"/>
    </sheetView>
  </sheetViews>
  <sheetFormatPr defaultColWidth="14.42578125" defaultRowHeight="15" customHeight="1" x14ac:dyDescent="0.25"/>
  <cols>
    <col min="1" max="1" width="2.42578125" style="23" customWidth="1"/>
    <col min="2" max="2" width="8.85546875" style="23" customWidth="1"/>
    <col min="3" max="3" width="93" style="23" customWidth="1"/>
    <col min="4" max="4" width="12.140625" style="23" customWidth="1"/>
    <col min="5" max="6" width="12.7109375" style="23" customWidth="1"/>
    <col min="7" max="7" width="14.85546875" style="23" customWidth="1"/>
    <col min="8" max="8" width="16.140625" style="54" customWidth="1"/>
    <col min="9" max="10" width="17" style="23" customWidth="1"/>
    <col min="11" max="11" width="19.28515625" style="23" customWidth="1"/>
    <col min="12" max="12" width="15.42578125" style="1" customWidth="1"/>
    <col min="13" max="13" width="8.85546875" style="23" customWidth="1"/>
    <col min="14" max="16384" width="14.42578125" style="23"/>
  </cols>
  <sheetData>
    <row r="1" spans="1:14" s="1" customFormat="1" ht="15.75" x14ac:dyDescent="0.25">
      <c r="H1" s="53"/>
    </row>
    <row r="2" spans="1:14" ht="15.75" x14ac:dyDescent="0.25">
      <c r="A2" s="1"/>
      <c r="B2" s="64" t="s">
        <v>61</v>
      </c>
      <c r="C2" s="64"/>
      <c r="D2" s="64"/>
      <c r="E2" s="64"/>
      <c r="F2" s="64"/>
      <c r="G2" s="64"/>
      <c r="H2" s="64"/>
      <c r="I2" s="64"/>
      <c r="J2" s="64"/>
      <c r="K2" s="64"/>
      <c r="L2" s="2"/>
      <c r="M2" s="1"/>
    </row>
    <row r="3" spans="1:14" ht="15.75" x14ac:dyDescent="0.25">
      <c r="A3" s="1"/>
      <c r="B3" s="65" t="s">
        <v>18</v>
      </c>
      <c r="C3" s="65"/>
      <c r="D3" s="65"/>
      <c r="E3" s="65"/>
      <c r="F3" s="65"/>
      <c r="G3" s="65"/>
      <c r="H3" s="65"/>
      <c r="I3" s="65"/>
      <c r="J3" s="65"/>
      <c r="K3" s="65"/>
      <c r="L3" s="3"/>
      <c r="M3" s="1"/>
    </row>
    <row r="4" spans="1:14" ht="20.100000000000001" customHeight="1" x14ac:dyDescent="0.25">
      <c r="A4" s="1"/>
      <c r="B4" s="66" t="s">
        <v>19</v>
      </c>
      <c r="C4" s="67"/>
      <c r="D4" s="67"/>
      <c r="E4" s="67"/>
      <c r="F4" s="67"/>
      <c r="G4" s="67"/>
      <c r="H4" s="67"/>
      <c r="I4" s="67"/>
      <c r="J4" s="67"/>
      <c r="K4" s="67"/>
      <c r="L4" s="4"/>
      <c r="M4" s="1"/>
    </row>
    <row r="5" spans="1:14" ht="18.75" customHeight="1" x14ac:dyDescent="0.25">
      <c r="B5" s="24"/>
    </row>
    <row r="6" spans="1:14" ht="39.75" customHeight="1" x14ac:dyDescent="0.25">
      <c r="B6" s="68" t="s">
        <v>0</v>
      </c>
      <c r="C6" s="60" t="s">
        <v>1</v>
      </c>
      <c r="D6" s="60" t="s">
        <v>2</v>
      </c>
      <c r="E6" s="60" t="s">
        <v>3</v>
      </c>
      <c r="F6" s="60" t="s">
        <v>20</v>
      </c>
      <c r="G6" s="60" t="s">
        <v>21</v>
      </c>
      <c r="H6" s="60" t="s">
        <v>4</v>
      </c>
      <c r="I6" s="61"/>
      <c r="J6" s="60" t="s">
        <v>5</v>
      </c>
      <c r="K6" s="61"/>
      <c r="L6" s="62" t="s">
        <v>60</v>
      </c>
    </row>
    <row r="7" spans="1:14" ht="27.75" customHeight="1" x14ac:dyDescent="0.25">
      <c r="B7" s="61"/>
      <c r="C7" s="61"/>
      <c r="D7" s="61"/>
      <c r="E7" s="61"/>
      <c r="F7" s="60"/>
      <c r="G7" s="61"/>
      <c r="H7" s="13" t="s">
        <v>6</v>
      </c>
      <c r="I7" s="13" t="s">
        <v>7</v>
      </c>
      <c r="J7" s="13" t="s">
        <v>6</v>
      </c>
      <c r="K7" s="13" t="s">
        <v>7</v>
      </c>
      <c r="L7" s="63"/>
    </row>
    <row r="8" spans="1:14" ht="18.75" customHeight="1" x14ac:dyDescent="0.25">
      <c r="B8" s="5">
        <v>1</v>
      </c>
      <c r="C8" s="5">
        <v>2</v>
      </c>
      <c r="D8" s="5">
        <v>3</v>
      </c>
      <c r="E8" s="5">
        <v>4</v>
      </c>
      <c r="F8" s="5"/>
      <c r="G8" s="5">
        <v>5</v>
      </c>
      <c r="H8" s="5">
        <v>6</v>
      </c>
      <c r="I8" s="5">
        <v>7</v>
      </c>
      <c r="J8" s="5">
        <v>8</v>
      </c>
      <c r="K8" s="5">
        <v>9</v>
      </c>
      <c r="L8" s="37">
        <v>10</v>
      </c>
    </row>
    <row r="9" spans="1:14" ht="18.75" customHeight="1" x14ac:dyDescent="0.25">
      <c r="B9" s="6"/>
      <c r="C9" s="11" t="s">
        <v>67</v>
      </c>
      <c r="D9" s="6"/>
      <c r="E9" s="6"/>
      <c r="F9" s="6"/>
      <c r="G9" s="6"/>
      <c r="H9" s="36"/>
      <c r="I9" s="49">
        <f t="shared" ref="I9:I36" si="0">G9*H9</f>
        <v>0</v>
      </c>
      <c r="J9" s="34"/>
      <c r="K9" s="11"/>
      <c r="L9" s="37"/>
    </row>
    <row r="10" spans="1:14" ht="28.5" customHeight="1" x14ac:dyDescent="0.25">
      <c r="B10" s="6"/>
      <c r="C10" s="12" t="s">
        <v>74</v>
      </c>
      <c r="D10" s="7" t="s">
        <v>68</v>
      </c>
      <c r="E10" s="7"/>
      <c r="F10" s="7"/>
      <c r="G10" s="8">
        <v>4</v>
      </c>
      <c r="H10" s="44"/>
      <c r="I10" s="49"/>
      <c r="J10" s="51"/>
      <c r="K10" s="50">
        <f t="shared" ref="K10" si="1">J10*G10</f>
        <v>0</v>
      </c>
      <c r="L10" s="48">
        <f>I10+K10</f>
        <v>0</v>
      </c>
    </row>
    <row r="11" spans="1:14" ht="18.75" customHeight="1" x14ac:dyDescent="0.25">
      <c r="B11" s="38">
        <v>1</v>
      </c>
      <c r="C11" s="11" t="s">
        <v>69</v>
      </c>
      <c r="D11" s="11"/>
      <c r="E11" s="11"/>
      <c r="F11" s="11"/>
      <c r="G11" s="26"/>
      <c r="H11" s="55"/>
      <c r="I11" s="49">
        <f t="shared" si="0"/>
        <v>0</v>
      </c>
      <c r="J11" s="58"/>
      <c r="K11" s="27"/>
      <c r="L11" s="28"/>
    </row>
    <row r="12" spans="1:14" ht="28.5" customHeight="1" x14ac:dyDescent="0.25">
      <c r="B12" s="39" t="s">
        <v>51</v>
      </c>
      <c r="C12" s="12" t="s">
        <v>59</v>
      </c>
      <c r="D12" s="13" t="s">
        <v>8</v>
      </c>
      <c r="E12" s="13"/>
      <c r="F12" s="13"/>
      <c r="G12" s="14">
        <v>0.63900000000000001</v>
      </c>
      <c r="H12" s="30"/>
      <c r="I12" s="49"/>
      <c r="J12" s="57"/>
      <c r="K12" s="32">
        <f>J12*G12</f>
        <v>0</v>
      </c>
      <c r="L12" s="29">
        <f>I12+K12</f>
        <v>0</v>
      </c>
    </row>
    <row r="13" spans="1:14" ht="21" customHeight="1" x14ac:dyDescent="0.25">
      <c r="B13" s="25"/>
      <c r="C13" s="15" t="s">
        <v>22</v>
      </c>
      <c r="D13" s="16" t="s">
        <v>8</v>
      </c>
      <c r="E13" s="16">
        <v>1.04</v>
      </c>
      <c r="F13" s="16">
        <f>2.605*11.47/1000</f>
        <v>2.9879350000000002E-2</v>
      </c>
      <c r="G13" s="17">
        <f>(F13*E13)*20</f>
        <v>0.62149048000000007</v>
      </c>
      <c r="H13" s="42"/>
      <c r="I13" s="49">
        <f t="shared" si="0"/>
        <v>0</v>
      </c>
      <c r="J13" s="57"/>
      <c r="K13" s="32"/>
      <c r="L13" s="29">
        <f t="shared" ref="L13:L54" si="2">I13+K13</f>
        <v>0</v>
      </c>
      <c r="N13" s="33"/>
    </row>
    <row r="14" spans="1:14" ht="26.25" customHeight="1" x14ac:dyDescent="0.25">
      <c r="B14" s="25"/>
      <c r="C14" s="15" t="s">
        <v>23</v>
      </c>
      <c r="D14" s="16" t="s">
        <v>8</v>
      </c>
      <c r="E14" s="16">
        <v>1.04</v>
      </c>
      <c r="F14" s="16">
        <f>0.15*4.71/1000</f>
        <v>7.0649999999999999E-4</v>
      </c>
      <c r="G14" s="17">
        <f>(F14*E14)*20</f>
        <v>1.46952E-2</v>
      </c>
      <c r="H14" s="42"/>
      <c r="I14" s="49">
        <f t="shared" si="0"/>
        <v>0</v>
      </c>
      <c r="J14" s="57"/>
      <c r="K14" s="32"/>
      <c r="L14" s="29">
        <f t="shared" si="2"/>
        <v>0</v>
      </c>
    </row>
    <row r="15" spans="1:14" ht="30" customHeight="1" x14ac:dyDescent="0.25">
      <c r="B15" s="25"/>
      <c r="C15" s="15" t="s">
        <v>63</v>
      </c>
      <c r="D15" s="16" t="s">
        <v>8</v>
      </c>
      <c r="E15" s="16">
        <v>1.04</v>
      </c>
      <c r="F15" s="16">
        <f>0.2*9.42/1000</f>
        <v>1.884E-3</v>
      </c>
      <c r="G15" s="17">
        <f>(F15*E15)*20</f>
        <v>3.9187200000000005E-2</v>
      </c>
      <c r="H15" s="42"/>
      <c r="I15" s="49">
        <f t="shared" si="0"/>
        <v>0</v>
      </c>
      <c r="J15" s="57"/>
      <c r="K15" s="32"/>
      <c r="L15" s="29">
        <f t="shared" si="2"/>
        <v>0</v>
      </c>
    </row>
    <row r="16" spans="1:14" ht="18.75" customHeight="1" x14ac:dyDescent="0.25">
      <c r="B16" s="25"/>
      <c r="C16" s="15" t="s">
        <v>24</v>
      </c>
      <c r="D16" s="16" t="s">
        <v>9</v>
      </c>
      <c r="E16" s="16">
        <v>1</v>
      </c>
      <c r="F16" s="16"/>
      <c r="G16" s="17">
        <f>E16*80</f>
        <v>80</v>
      </c>
      <c r="H16" s="42"/>
      <c r="I16" s="49">
        <f t="shared" si="0"/>
        <v>0</v>
      </c>
      <c r="J16" s="57"/>
      <c r="K16" s="32"/>
      <c r="L16" s="29">
        <f t="shared" si="2"/>
        <v>0</v>
      </c>
    </row>
    <row r="17" spans="2:12" ht="18.75" customHeight="1" x14ac:dyDescent="0.25">
      <c r="B17" s="25"/>
      <c r="C17" s="15" t="s">
        <v>10</v>
      </c>
      <c r="D17" s="16" t="s">
        <v>11</v>
      </c>
      <c r="E17" s="16">
        <v>20</v>
      </c>
      <c r="F17" s="16"/>
      <c r="G17" s="18">
        <f>G12*E17</f>
        <v>12.780000000000001</v>
      </c>
      <c r="H17" s="36"/>
      <c r="I17" s="49">
        <f t="shared" si="0"/>
        <v>0</v>
      </c>
      <c r="J17" s="57"/>
      <c r="K17" s="32"/>
      <c r="L17" s="29">
        <f t="shared" si="2"/>
        <v>0</v>
      </c>
    </row>
    <row r="18" spans="2:12" ht="18.75" customHeight="1" x14ac:dyDescent="0.25">
      <c r="B18" s="39" t="s">
        <v>56</v>
      </c>
      <c r="C18" s="19" t="s">
        <v>52</v>
      </c>
      <c r="D18" s="13" t="s">
        <v>13</v>
      </c>
      <c r="E18" s="16"/>
      <c r="F18" s="16"/>
      <c r="G18" s="20">
        <f>2.605*4*0.08*20+0.15*0.1*20*2+0.2*0.15*20*2</f>
        <v>18.472000000000001</v>
      </c>
      <c r="H18" s="47"/>
      <c r="I18" s="49"/>
      <c r="J18" s="57"/>
      <c r="K18" s="32">
        <f>J18*G18</f>
        <v>0</v>
      </c>
      <c r="L18" s="29">
        <f t="shared" si="2"/>
        <v>0</v>
      </c>
    </row>
    <row r="19" spans="2:12" ht="18.75" customHeight="1" x14ac:dyDescent="0.25">
      <c r="B19" s="25"/>
      <c r="C19" s="15" t="s">
        <v>14</v>
      </c>
      <c r="D19" s="16" t="s">
        <v>11</v>
      </c>
      <c r="E19" s="16">
        <v>0.2</v>
      </c>
      <c r="F19" s="16"/>
      <c r="G19" s="18">
        <f>G18*E19</f>
        <v>3.6944000000000004</v>
      </c>
      <c r="H19" s="42"/>
      <c r="I19" s="49">
        <f t="shared" si="0"/>
        <v>0</v>
      </c>
      <c r="J19" s="57"/>
      <c r="K19" s="32"/>
      <c r="L19" s="29">
        <f t="shared" si="2"/>
        <v>0</v>
      </c>
    </row>
    <row r="20" spans="2:12" ht="18.75" customHeight="1" x14ac:dyDescent="0.25">
      <c r="B20" s="25"/>
      <c r="C20" s="15" t="s">
        <v>16</v>
      </c>
      <c r="D20" s="16" t="s">
        <v>15</v>
      </c>
      <c r="E20" s="16">
        <v>0.2</v>
      </c>
      <c r="F20" s="16"/>
      <c r="G20" s="18">
        <f>G18*E20</f>
        <v>3.6944000000000004</v>
      </c>
      <c r="H20" s="42"/>
      <c r="I20" s="49">
        <f t="shared" si="0"/>
        <v>0</v>
      </c>
      <c r="J20" s="57"/>
      <c r="K20" s="32"/>
      <c r="L20" s="29">
        <f t="shared" si="2"/>
        <v>0</v>
      </c>
    </row>
    <row r="21" spans="2:12" ht="18.75" customHeight="1" x14ac:dyDescent="0.25">
      <c r="B21" s="25"/>
      <c r="C21" s="19" t="s">
        <v>70</v>
      </c>
      <c r="D21" s="13" t="s">
        <v>13</v>
      </c>
      <c r="E21" s="16"/>
      <c r="F21" s="16"/>
      <c r="G21" s="20">
        <f>2.605*4*0.08*20+0.15*0.1*20*2+0.2*0.15*20*2</f>
        <v>18.472000000000001</v>
      </c>
      <c r="H21" s="47"/>
      <c r="I21" s="49"/>
      <c r="J21" s="57"/>
      <c r="K21" s="32">
        <f>J21*G21</f>
        <v>0</v>
      </c>
      <c r="L21" s="29">
        <f t="shared" si="2"/>
        <v>0</v>
      </c>
    </row>
    <row r="22" spans="2:12" ht="18.75" customHeight="1" x14ac:dyDescent="0.25">
      <c r="B22" s="25"/>
      <c r="C22" s="15" t="s">
        <v>73</v>
      </c>
      <c r="D22" s="16" t="s">
        <v>11</v>
      </c>
      <c r="E22" s="16">
        <v>0.28999999999999998</v>
      </c>
      <c r="F22" s="16"/>
      <c r="G22" s="18">
        <f>G21*E22</f>
        <v>5.3568800000000003</v>
      </c>
      <c r="H22" s="42"/>
      <c r="I22" s="49">
        <f t="shared" si="0"/>
        <v>0</v>
      </c>
      <c r="J22" s="57"/>
      <c r="K22" s="32"/>
      <c r="L22" s="29">
        <f t="shared" si="2"/>
        <v>0</v>
      </c>
    </row>
    <row r="23" spans="2:12" ht="18.75" customHeight="1" x14ac:dyDescent="0.25">
      <c r="B23" s="25"/>
      <c r="C23" s="15" t="s">
        <v>16</v>
      </c>
      <c r="D23" s="16" t="s">
        <v>15</v>
      </c>
      <c r="E23" s="16">
        <v>0.2</v>
      </c>
      <c r="F23" s="16"/>
      <c r="G23" s="18">
        <f>G21*E23</f>
        <v>3.6944000000000004</v>
      </c>
      <c r="H23" s="42"/>
      <c r="I23" s="49">
        <f t="shared" si="0"/>
        <v>0</v>
      </c>
      <c r="J23" s="57"/>
      <c r="K23" s="32"/>
      <c r="L23" s="29">
        <f t="shared" si="2"/>
        <v>0</v>
      </c>
    </row>
    <row r="24" spans="2:12" ht="18.75" customHeight="1" x14ac:dyDescent="0.25">
      <c r="B24" s="40">
        <v>2</v>
      </c>
      <c r="C24" s="13" t="s">
        <v>54</v>
      </c>
      <c r="D24" s="16"/>
      <c r="E24" s="16"/>
      <c r="F24" s="16"/>
      <c r="G24" s="18"/>
      <c r="H24" s="42"/>
      <c r="I24" s="49">
        <f t="shared" si="0"/>
        <v>0</v>
      </c>
      <c r="J24" s="57"/>
      <c r="K24" s="31"/>
      <c r="L24" s="41"/>
    </row>
    <row r="25" spans="2:12" ht="18.75" customHeight="1" x14ac:dyDescent="0.25">
      <c r="B25" s="40"/>
      <c r="C25" s="12" t="s">
        <v>75</v>
      </c>
      <c r="D25" s="7" t="s">
        <v>68</v>
      </c>
      <c r="E25" s="7"/>
      <c r="F25" s="7"/>
      <c r="G25" s="8">
        <v>4</v>
      </c>
      <c r="H25" s="48"/>
      <c r="I25" s="49"/>
      <c r="J25" s="51"/>
      <c r="K25" s="50">
        <f t="shared" ref="K25" si="3">J25*G25</f>
        <v>0</v>
      </c>
      <c r="L25" s="48">
        <f t="shared" si="2"/>
        <v>0</v>
      </c>
    </row>
    <row r="26" spans="2:12" ht="35.450000000000003" customHeight="1" x14ac:dyDescent="0.25">
      <c r="B26" s="39" t="s">
        <v>55</v>
      </c>
      <c r="C26" s="12" t="s">
        <v>25</v>
      </c>
      <c r="D26" s="13" t="s">
        <v>12</v>
      </c>
      <c r="E26" s="13"/>
      <c r="F26" s="13"/>
      <c r="G26" s="14">
        <v>4.4340000000000002</v>
      </c>
      <c r="H26" s="47"/>
      <c r="I26" s="49"/>
      <c r="J26" s="57"/>
      <c r="K26" s="32">
        <f>J26*G26</f>
        <v>0</v>
      </c>
      <c r="L26" s="29">
        <f t="shared" si="2"/>
        <v>0</v>
      </c>
    </row>
    <row r="27" spans="2:12" ht="18.75" customHeight="1" x14ac:dyDescent="0.25">
      <c r="B27" s="25"/>
      <c r="C27" s="15" t="s">
        <v>26</v>
      </c>
      <c r="D27" s="16" t="s">
        <v>8</v>
      </c>
      <c r="E27" s="16">
        <v>1.04</v>
      </c>
      <c r="F27" s="16">
        <v>1.84E-2</v>
      </c>
      <c r="G27" s="21">
        <f>(E27*F27)*34.6</f>
        <v>0.66210560000000007</v>
      </c>
      <c r="H27" s="42"/>
      <c r="I27" s="49">
        <f t="shared" si="0"/>
        <v>0</v>
      </c>
      <c r="J27" s="57"/>
      <c r="K27" s="32"/>
      <c r="L27" s="29">
        <f t="shared" si="2"/>
        <v>0</v>
      </c>
    </row>
    <row r="28" spans="2:12" ht="18.75" customHeight="1" x14ac:dyDescent="0.25">
      <c r="B28" s="25"/>
      <c r="C28" s="15" t="s">
        <v>27</v>
      </c>
      <c r="D28" s="16" t="s">
        <v>8</v>
      </c>
      <c r="E28" s="16">
        <v>1.04</v>
      </c>
      <c r="F28" s="16">
        <v>0.11187</v>
      </c>
      <c r="G28" s="21">
        <f>(E28*F28)*2</f>
        <v>0.2326896</v>
      </c>
      <c r="H28" s="42"/>
      <c r="I28" s="49">
        <f t="shared" si="0"/>
        <v>0</v>
      </c>
      <c r="J28" s="57"/>
      <c r="K28" s="32"/>
      <c r="L28" s="29">
        <f t="shared" si="2"/>
        <v>0</v>
      </c>
    </row>
    <row r="29" spans="2:12" ht="18.75" customHeight="1" x14ac:dyDescent="0.25">
      <c r="B29" s="25"/>
      <c r="C29" s="15" t="s">
        <v>28</v>
      </c>
      <c r="D29" s="16" t="s">
        <v>8</v>
      </c>
      <c r="E29" s="16">
        <v>1.04</v>
      </c>
      <c r="F29" s="16">
        <v>0.1047</v>
      </c>
      <c r="G29" s="21">
        <f>(E29*F29)*27</f>
        <v>2.9399760000000001</v>
      </c>
      <c r="H29" s="42"/>
      <c r="I29" s="49">
        <f t="shared" si="0"/>
        <v>0</v>
      </c>
      <c r="J29" s="57"/>
      <c r="K29" s="32"/>
      <c r="L29" s="29">
        <f t="shared" si="2"/>
        <v>0</v>
      </c>
    </row>
    <row r="30" spans="2:12" ht="18.75" customHeight="1" x14ac:dyDescent="0.25">
      <c r="B30" s="25"/>
      <c r="C30" s="15" t="s">
        <v>29</v>
      </c>
      <c r="D30" s="16" t="s">
        <v>8</v>
      </c>
      <c r="E30" s="16">
        <v>1.04</v>
      </c>
      <c r="F30" s="16">
        <v>3.9759999999999997E-2</v>
      </c>
      <c r="G30" s="21">
        <f>(E30*F30)*11</f>
        <v>0.45485439999999994</v>
      </c>
      <c r="H30" s="42"/>
      <c r="I30" s="49">
        <f t="shared" si="0"/>
        <v>0</v>
      </c>
      <c r="J30" s="57"/>
      <c r="K30" s="32"/>
      <c r="L30" s="29">
        <f t="shared" si="2"/>
        <v>0</v>
      </c>
    </row>
    <row r="31" spans="2:12" ht="18.75" customHeight="1" x14ac:dyDescent="0.25">
      <c r="B31" s="25"/>
      <c r="C31" s="15" t="s">
        <v>30</v>
      </c>
      <c r="D31" s="16" t="s">
        <v>8</v>
      </c>
      <c r="E31" s="16">
        <v>1.04</v>
      </c>
      <c r="F31" s="16">
        <v>3.1559999999999998E-2</v>
      </c>
      <c r="G31" s="21">
        <f>(E31*F31)*2</f>
        <v>6.5644800000000003E-2</v>
      </c>
      <c r="H31" s="42"/>
      <c r="I31" s="49">
        <f t="shared" si="0"/>
        <v>0</v>
      </c>
      <c r="J31" s="57"/>
      <c r="K31" s="32"/>
      <c r="L31" s="29">
        <f t="shared" si="2"/>
        <v>0</v>
      </c>
    </row>
    <row r="32" spans="2:12" ht="18.75" customHeight="1" x14ac:dyDescent="0.25">
      <c r="B32" s="25"/>
      <c r="C32" s="15" t="s">
        <v>31</v>
      </c>
      <c r="D32" s="16" t="s">
        <v>8</v>
      </c>
      <c r="E32" s="16">
        <v>1.04</v>
      </c>
      <c r="F32" s="16">
        <v>2.5760000000000002E-2</v>
      </c>
      <c r="G32" s="21">
        <f>(E32*F32)*3</f>
        <v>8.0371200000000004E-2</v>
      </c>
      <c r="H32" s="42"/>
      <c r="I32" s="49">
        <f t="shared" si="0"/>
        <v>0</v>
      </c>
      <c r="J32" s="57"/>
      <c r="K32" s="32"/>
      <c r="L32" s="29">
        <f t="shared" si="2"/>
        <v>0</v>
      </c>
    </row>
    <row r="33" spans="2:12" ht="18.75" customHeight="1" x14ac:dyDescent="0.25">
      <c r="B33" s="25"/>
      <c r="C33" s="15" t="s">
        <v>32</v>
      </c>
      <c r="D33" s="16" t="s">
        <v>8</v>
      </c>
      <c r="E33" s="16">
        <v>1.04</v>
      </c>
      <c r="F33" s="16">
        <v>1.8319999999999999E-2</v>
      </c>
      <c r="G33" s="21">
        <f>(F33*E33)*2</f>
        <v>3.8105600000000003E-2</v>
      </c>
      <c r="H33" s="42"/>
      <c r="I33" s="49">
        <f t="shared" si="0"/>
        <v>0</v>
      </c>
      <c r="J33" s="57"/>
      <c r="K33" s="32"/>
      <c r="L33" s="29">
        <f t="shared" si="2"/>
        <v>0</v>
      </c>
    </row>
    <row r="34" spans="2:12" ht="18.75" customHeight="1" x14ac:dyDescent="0.25">
      <c r="B34" s="25"/>
      <c r="C34" s="15" t="s">
        <v>33</v>
      </c>
      <c r="D34" s="16" t="s">
        <v>8</v>
      </c>
      <c r="E34" s="16">
        <v>1.04</v>
      </c>
      <c r="F34" s="16">
        <v>2.2579999999999999E-2</v>
      </c>
      <c r="G34" s="21">
        <f>(E34*F34)*2</f>
        <v>4.6966399999999998E-2</v>
      </c>
      <c r="H34" s="42"/>
      <c r="I34" s="49">
        <f t="shared" si="0"/>
        <v>0</v>
      </c>
      <c r="J34" s="57"/>
      <c r="K34" s="32"/>
      <c r="L34" s="29">
        <f t="shared" si="2"/>
        <v>0</v>
      </c>
    </row>
    <row r="35" spans="2:12" ht="18.75" customHeight="1" x14ac:dyDescent="0.25">
      <c r="B35" s="25"/>
      <c r="C35" s="15" t="s">
        <v>34</v>
      </c>
      <c r="D35" s="16" t="s">
        <v>8</v>
      </c>
      <c r="E35" s="16">
        <v>1.04</v>
      </c>
      <c r="F35" s="16">
        <v>5.0000000000000001E-3</v>
      </c>
      <c r="G35" s="21">
        <f>(E35*F35)*4</f>
        <v>2.0800000000000003E-2</v>
      </c>
      <c r="H35" s="42"/>
      <c r="I35" s="49">
        <f t="shared" si="0"/>
        <v>0</v>
      </c>
      <c r="J35" s="57"/>
      <c r="K35" s="32"/>
      <c r="L35" s="29">
        <f t="shared" si="2"/>
        <v>0</v>
      </c>
    </row>
    <row r="36" spans="2:12" ht="18.75" customHeight="1" x14ac:dyDescent="0.25">
      <c r="B36" s="25"/>
      <c r="C36" s="15" t="s">
        <v>35</v>
      </c>
      <c r="D36" s="16" t="s">
        <v>8</v>
      </c>
      <c r="E36" s="16">
        <v>1.04</v>
      </c>
      <c r="F36" s="16">
        <v>6.9199999999999999E-3</v>
      </c>
      <c r="G36" s="21">
        <f>F36*E36</f>
        <v>7.1968000000000006E-3</v>
      </c>
      <c r="H36" s="42"/>
      <c r="I36" s="49">
        <f t="shared" si="0"/>
        <v>0</v>
      </c>
      <c r="J36" s="57"/>
      <c r="K36" s="32"/>
      <c r="L36" s="29">
        <f t="shared" si="2"/>
        <v>0</v>
      </c>
    </row>
    <row r="37" spans="2:12" ht="18.75" customHeight="1" x14ac:dyDescent="0.25">
      <c r="B37" s="25"/>
      <c r="C37" s="15" t="s">
        <v>36</v>
      </c>
      <c r="D37" s="16" t="s">
        <v>8</v>
      </c>
      <c r="E37" s="16">
        <v>1.04</v>
      </c>
      <c r="F37" s="16">
        <v>5.7200000000000003E-3</v>
      </c>
      <c r="G37" s="21">
        <f>F37*E37</f>
        <v>5.9488000000000006E-3</v>
      </c>
      <c r="H37" s="42"/>
      <c r="I37" s="49">
        <f t="shared" ref="I37:I58" si="4">G37*H37</f>
        <v>0</v>
      </c>
      <c r="J37" s="57"/>
      <c r="K37" s="32"/>
      <c r="L37" s="29">
        <f t="shared" si="2"/>
        <v>0</v>
      </c>
    </row>
    <row r="38" spans="2:12" ht="18.75" customHeight="1" x14ac:dyDescent="0.25">
      <c r="B38" s="25"/>
      <c r="C38" s="15" t="s">
        <v>37</v>
      </c>
      <c r="D38" s="16" t="s">
        <v>8</v>
      </c>
      <c r="E38" s="16">
        <v>1.04</v>
      </c>
      <c r="F38" s="16">
        <v>8.8999999999999999E-3</v>
      </c>
      <c r="G38" s="21">
        <f>F38*E38</f>
        <v>9.2560000000000003E-3</v>
      </c>
      <c r="H38" s="42"/>
      <c r="I38" s="49">
        <f t="shared" si="4"/>
        <v>0</v>
      </c>
      <c r="J38" s="57"/>
      <c r="K38" s="32"/>
      <c r="L38" s="29">
        <f t="shared" si="2"/>
        <v>0</v>
      </c>
    </row>
    <row r="39" spans="2:12" ht="18.75" customHeight="1" x14ac:dyDescent="0.25">
      <c r="B39" s="13"/>
      <c r="C39" s="15" t="s">
        <v>46</v>
      </c>
      <c r="D39" s="16" t="s">
        <v>8</v>
      </c>
      <c r="E39" s="16">
        <v>1.04</v>
      </c>
      <c r="F39" s="16">
        <v>7.0699999999999995E-4</v>
      </c>
      <c r="G39" s="21">
        <f>(E39*F39)*4</f>
        <v>2.9411199999999998E-3</v>
      </c>
      <c r="H39" s="42"/>
      <c r="I39" s="49">
        <f t="shared" si="4"/>
        <v>0</v>
      </c>
      <c r="J39" s="57"/>
      <c r="K39" s="32"/>
      <c r="L39" s="29">
        <f t="shared" si="2"/>
        <v>0</v>
      </c>
    </row>
    <row r="40" spans="2:12" ht="18.75" customHeight="1" x14ac:dyDescent="0.25">
      <c r="B40" s="13"/>
      <c r="C40" s="15" t="s">
        <v>47</v>
      </c>
      <c r="D40" s="16" t="s">
        <v>8</v>
      </c>
      <c r="E40" s="16">
        <v>1.04</v>
      </c>
      <c r="F40" s="16">
        <v>4.7100000000000001E-4</v>
      </c>
      <c r="G40" s="21">
        <f>(E40*F40)*90</f>
        <v>4.4085600000000003E-2</v>
      </c>
      <c r="H40" s="42"/>
      <c r="I40" s="49">
        <f t="shared" si="4"/>
        <v>0</v>
      </c>
      <c r="J40" s="57"/>
      <c r="K40" s="32"/>
      <c r="L40" s="29">
        <f t="shared" si="2"/>
        <v>0</v>
      </c>
    </row>
    <row r="41" spans="2:12" ht="18.75" customHeight="1" x14ac:dyDescent="0.25">
      <c r="B41" s="13"/>
      <c r="C41" s="15" t="s">
        <v>49</v>
      </c>
      <c r="D41" s="16" t="s">
        <v>9</v>
      </c>
      <c r="E41" s="16">
        <v>1</v>
      </c>
      <c r="F41" s="16"/>
      <c r="G41" s="21">
        <f>E41*90</f>
        <v>90</v>
      </c>
      <c r="H41" s="42"/>
      <c r="I41" s="49">
        <f t="shared" si="4"/>
        <v>0</v>
      </c>
      <c r="J41" s="57"/>
      <c r="K41" s="32"/>
      <c r="L41" s="29">
        <f t="shared" si="2"/>
        <v>0</v>
      </c>
    </row>
    <row r="42" spans="2:12" ht="18.75" customHeight="1" x14ac:dyDescent="0.25">
      <c r="B42" s="13"/>
      <c r="C42" s="15" t="s">
        <v>48</v>
      </c>
      <c r="D42" s="16" t="s">
        <v>9</v>
      </c>
      <c r="E42" s="16">
        <v>1</v>
      </c>
      <c r="F42" s="16"/>
      <c r="G42" s="21">
        <f>E42*90</f>
        <v>90</v>
      </c>
      <c r="H42" s="42"/>
      <c r="I42" s="49">
        <f t="shared" si="4"/>
        <v>0</v>
      </c>
      <c r="J42" s="57"/>
      <c r="K42" s="32"/>
      <c r="L42" s="29">
        <f t="shared" si="2"/>
        <v>0</v>
      </c>
    </row>
    <row r="43" spans="2:12" ht="18.75" customHeight="1" x14ac:dyDescent="0.25">
      <c r="B43" s="13"/>
      <c r="C43" s="15" t="s">
        <v>50</v>
      </c>
      <c r="D43" s="16" t="s">
        <v>9</v>
      </c>
      <c r="E43" s="16">
        <v>1</v>
      </c>
      <c r="F43" s="16"/>
      <c r="G43" s="21">
        <f>E43*12</f>
        <v>12</v>
      </c>
      <c r="H43" s="42"/>
      <c r="I43" s="49">
        <f t="shared" si="4"/>
        <v>0</v>
      </c>
      <c r="J43" s="57"/>
      <c r="K43" s="32"/>
      <c r="L43" s="29">
        <f t="shared" si="2"/>
        <v>0</v>
      </c>
    </row>
    <row r="44" spans="2:12" ht="18.75" customHeight="1" x14ac:dyDescent="0.25">
      <c r="B44" s="25"/>
      <c r="C44" s="15" t="s">
        <v>10</v>
      </c>
      <c r="D44" s="16" t="s">
        <v>11</v>
      </c>
      <c r="E44" s="16">
        <v>20</v>
      </c>
      <c r="F44" s="16"/>
      <c r="G44" s="21">
        <f>G26*E44</f>
        <v>88.68</v>
      </c>
      <c r="H44" s="36"/>
      <c r="I44" s="49">
        <f t="shared" si="4"/>
        <v>0</v>
      </c>
      <c r="J44" s="57"/>
      <c r="K44" s="32"/>
      <c r="L44" s="29">
        <f t="shared" si="2"/>
        <v>0</v>
      </c>
    </row>
    <row r="45" spans="2:12" ht="36" customHeight="1" x14ac:dyDescent="0.25">
      <c r="B45" s="43" t="s">
        <v>53</v>
      </c>
      <c r="C45" s="12" t="s">
        <v>38</v>
      </c>
      <c r="D45" s="13" t="s">
        <v>8</v>
      </c>
      <c r="E45" s="13"/>
      <c r="F45" s="13"/>
      <c r="G45" s="14">
        <v>0.375</v>
      </c>
      <c r="H45" s="47"/>
      <c r="I45" s="49"/>
      <c r="J45" s="57"/>
      <c r="K45" s="32">
        <f>J45*G45</f>
        <v>0</v>
      </c>
      <c r="L45" s="29">
        <f t="shared" si="2"/>
        <v>0</v>
      </c>
    </row>
    <row r="46" spans="2:12" ht="18.75" customHeight="1" x14ac:dyDescent="0.25">
      <c r="B46" s="13"/>
      <c r="C46" s="15" t="s">
        <v>39</v>
      </c>
      <c r="D46" s="16" t="s">
        <v>8</v>
      </c>
      <c r="E46" s="16">
        <v>1.04</v>
      </c>
      <c r="F46" s="16">
        <v>8.3860000000000004E-2</v>
      </c>
      <c r="G46" s="21">
        <f>(E46*F46)*2</f>
        <v>0.17442880000000002</v>
      </c>
      <c r="H46" s="42"/>
      <c r="I46" s="49">
        <f t="shared" si="4"/>
        <v>0</v>
      </c>
      <c r="J46" s="57"/>
      <c r="K46" s="32"/>
      <c r="L46" s="29">
        <f t="shared" si="2"/>
        <v>0</v>
      </c>
    </row>
    <row r="47" spans="2:12" ht="18.75" customHeight="1" x14ac:dyDescent="0.25">
      <c r="B47" s="13"/>
      <c r="C47" s="15" t="s">
        <v>40</v>
      </c>
      <c r="D47" s="16" t="s">
        <v>8</v>
      </c>
      <c r="E47" s="16">
        <v>1.04</v>
      </c>
      <c r="F47" s="16">
        <v>9.3799999999999994E-3</v>
      </c>
      <c r="G47" s="21">
        <f>(E47*F47)*2</f>
        <v>1.9510400000000001E-2</v>
      </c>
      <c r="H47" s="42"/>
      <c r="I47" s="49">
        <f t="shared" si="4"/>
        <v>0</v>
      </c>
      <c r="J47" s="57"/>
      <c r="K47" s="32"/>
      <c r="L47" s="29">
        <f t="shared" si="2"/>
        <v>0</v>
      </c>
    </row>
    <row r="48" spans="2:12" ht="18.75" customHeight="1" x14ac:dyDescent="0.25">
      <c r="B48" s="13"/>
      <c r="C48" s="15" t="s">
        <v>41</v>
      </c>
      <c r="D48" s="16" t="s">
        <v>8</v>
      </c>
      <c r="E48" s="16">
        <v>1.04</v>
      </c>
      <c r="F48" s="16">
        <v>1.1299999999999999E-3</v>
      </c>
      <c r="G48" s="21">
        <f>(E48*F48)*48</f>
        <v>5.6409599999999997E-2</v>
      </c>
      <c r="H48" s="42"/>
      <c r="I48" s="49">
        <f t="shared" si="4"/>
        <v>0</v>
      </c>
      <c r="J48" s="57"/>
      <c r="K48" s="32"/>
      <c r="L48" s="29">
        <f t="shared" si="2"/>
        <v>0</v>
      </c>
    </row>
    <row r="49" spans="2:12" ht="18.75" customHeight="1" x14ac:dyDescent="0.25">
      <c r="B49" s="13"/>
      <c r="C49" s="15" t="s">
        <v>42</v>
      </c>
      <c r="D49" s="16" t="s">
        <v>8</v>
      </c>
      <c r="E49" s="16">
        <v>1.04</v>
      </c>
      <c r="F49" s="16">
        <v>3.8000000000000002E-4</v>
      </c>
      <c r="G49" s="21">
        <f>(E49*F49)*32</f>
        <v>1.26464E-2</v>
      </c>
      <c r="H49" s="42"/>
      <c r="I49" s="49">
        <f t="shared" si="4"/>
        <v>0</v>
      </c>
      <c r="J49" s="57"/>
      <c r="K49" s="32"/>
      <c r="L49" s="29">
        <f t="shared" si="2"/>
        <v>0</v>
      </c>
    </row>
    <row r="50" spans="2:12" ht="18.75" customHeight="1" x14ac:dyDescent="0.25">
      <c r="B50" s="13"/>
      <c r="C50" s="15" t="s">
        <v>43</v>
      </c>
      <c r="D50" s="16" t="s">
        <v>8</v>
      </c>
      <c r="E50" s="16">
        <v>1.04</v>
      </c>
      <c r="F50" s="16">
        <v>6.7299999999999999E-3</v>
      </c>
      <c r="G50" s="21">
        <f>(E50*F50)*16</f>
        <v>0.1119872</v>
      </c>
      <c r="H50" s="42"/>
      <c r="I50" s="49">
        <f t="shared" si="4"/>
        <v>0</v>
      </c>
      <c r="J50" s="57"/>
      <c r="K50" s="32"/>
      <c r="L50" s="29">
        <f t="shared" si="2"/>
        <v>0</v>
      </c>
    </row>
    <row r="51" spans="2:12" ht="18.75" customHeight="1" x14ac:dyDescent="0.25">
      <c r="B51" s="13"/>
      <c r="C51" s="15" t="s">
        <v>44</v>
      </c>
      <c r="D51" s="16" t="s">
        <v>8</v>
      </c>
      <c r="E51" s="16">
        <v>1.04</v>
      </c>
      <c r="F51" s="16">
        <v>1.06E-3</v>
      </c>
      <c r="G51" s="21">
        <f>(E51*F51)*4</f>
        <v>4.4095999999999996E-3</v>
      </c>
      <c r="H51" s="42"/>
      <c r="I51" s="49">
        <f t="shared" si="4"/>
        <v>0</v>
      </c>
      <c r="J51" s="57"/>
      <c r="K51" s="32"/>
      <c r="L51" s="29">
        <f t="shared" si="2"/>
        <v>0</v>
      </c>
    </row>
    <row r="52" spans="2:12" ht="18.75" customHeight="1" x14ac:dyDescent="0.25">
      <c r="B52" s="13"/>
      <c r="C52" s="15" t="s">
        <v>45</v>
      </c>
      <c r="D52" s="16" t="s">
        <v>8</v>
      </c>
      <c r="E52" s="16">
        <v>1.04</v>
      </c>
      <c r="F52" s="16">
        <v>5.0239999999999998E-3</v>
      </c>
      <c r="G52" s="21">
        <f>(E52*F52)*2</f>
        <v>1.044992E-2</v>
      </c>
      <c r="H52" s="42"/>
      <c r="I52" s="49">
        <f t="shared" si="4"/>
        <v>0</v>
      </c>
      <c r="J52" s="57"/>
      <c r="K52" s="32"/>
      <c r="L52" s="29">
        <f t="shared" si="2"/>
        <v>0</v>
      </c>
    </row>
    <row r="53" spans="2:12" ht="38.450000000000003" customHeight="1" x14ac:dyDescent="0.25">
      <c r="B53" s="39" t="s">
        <v>57</v>
      </c>
      <c r="C53" s="19" t="s">
        <v>58</v>
      </c>
      <c r="D53" s="13" t="s">
        <v>13</v>
      </c>
      <c r="E53" s="21"/>
      <c r="F53" s="21"/>
      <c r="G53" s="22">
        <v>188</v>
      </c>
      <c r="H53" s="47"/>
      <c r="I53" s="49"/>
      <c r="J53" s="57"/>
      <c r="K53" s="32">
        <f>J53*G53</f>
        <v>0</v>
      </c>
      <c r="L53" s="29">
        <f t="shared" si="2"/>
        <v>0</v>
      </c>
    </row>
    <row r="54" spans="2:12" ht="18.75" customHeight="1" x14ac:dyDescent="0.25">
      <c r="B54" s="25"/>
      <c r="C54" s="15" t="s">
        <v>14</v>
      </c>
      <c r="D54" s="16" t="s">
        <v>11</v>
      </c>
      <c r="E54" s="9">
        <v>0.25</v>
      </c>
      <c r="F54" s="21"/>
      <c r="G54" s="21">
        <f>G53*E54</f>
        <v>47</v>
      </c>
      <c r="H54" s="42"/>
      <c r="I54" s="49">
        <f t="shared" si="4"/>
        <v>0</v>
      </c>
      <c r="J54" s="57"/>
      <c r="K54" s="32"/>
      <c r="L54" s="29">
        <f t="shared" si="2"/>
        <v>0</v>
      </c>
    </row>
    <row r="55" spans="2:12" ht="18.75" customHeight="1" x14ac:dyDescent="0.25">
      <c r="B55" s="25"/>
      <c r="C55" s="15" t="s">
        <v>16</v>
      </c>
      <c r="D55" s="16" t="s">
        <v>15</v>
      </c>
      <c r="E55" s="21">
        <v>0.2</v>
      </c>
      <c r="F55" s="21"/>
      <c r="G55" s="21">
        <f>G53*E55</f>
        <v>37.6</v>
      </c>
      <c r="H55" s="42"/>
      <c r="I55" s="49">
        <f t="shared" si="4"/>
        <v>0</v>
      </c>
      <c r="J55" s="57"/>
      <c r="K55" s="32"/>
      <c r="L55" s="29">
        <f>I55+K55</f>
        <v>0</v>
      </c>
    </row>
    <row r="56" spans="2:12" ht="18.75" customHeight="1" x14ac:dyDescent="0.25">
      <c r="B56" s="25"/>
      <c r="C56" s="19" t="s">
        <v>70</v>
      </c>
      <c r="D56" s="13" t="s">
        <v>13</v>
      </c>
      <c r="E56" s="16"/>
      <c r="F56" s="16"/>
      <c r="G56" s="22">
        <v>188</v>
      </c>
      <c r="H56" s="47"/>
      <c r="I56" s="49"/>
      <c r="J56" s="57"/>
      <c r="K56" s="32">
        <f>J56*G56</f>
        <v>0</v>
      </c>
      <c r="L56" s="29">
        <f t="shared" ref="L56:L58" si="5">I56+K56</f>
        <v>0</v>
      </c>
    </row>
    <row r="57" spans="2:12" ht="18.75" customHeight="1" x14ac:dyDescent="0.25">
      <c r="B57" s="25"/>
      <c r="C57" s="15" t="s">
        <v>73</v>
      </c>
      <c r="D57" s="16" t="s">
        <v>11</v>
      </c>
      <c r="E57" s="16">
        <v>0.28999999999999998</v>
      </c>
      <c r="F57" s="16"/>
      <c r="G57" s="18">
        <f>G56*E57</f>
        <v>54.519999999999996</v>
      </c>
      <c r="H57" s="42"/>
      <c r="I57" s="49">
        <f t="shared" si="4"/>
        <v>0</v>
      </c>
      <c r="J57" s="57"/>
      <c r="K57" s="32"/>
      <c r="L57" s="29">
        <f t="shared" si="5"/>
        <v>0</v>
      </c>
    </row>
    <row r="58" spans="2:12" ht="18.75" customHeight="1" x14ac:dyDescent="0.25">
      <c r="B58" s="25"/>
      <c r="C58" s="15" t="s">
        <v>16</v>
      </c>
      <c r="D58" s="16" t="s">
        <v>15</v>
      </c>
      <c r="E58" s="16">
        <v>0.2</v>
      </c>
      <c r="F58" s="16"/>
      <c r="G58" s="18">
        <f>G56*E58</f>
        <v>37.6</v>
      </c>
      <c r="H58" s="42"/>
      <c r="I58" s="49">
        <f t="shared" si="4"/>
        <v>0</v>
      </c>
      <c r="J58" s="59"/>
      <c r="K58" s="32"/>
      <c r="L58" s="41">
        <f t="shared" si="5"/>
        <v>0</v>
      </c>
    </row>
    <row r="59" spans="2:12" ht="18.75" customHeight="1" x14ac:dyDescent="0.25">
      <c r="B59" s="6"/>
      <c r="C59" s="11" t="s">
        <v>79</v>
      </c>
      <c r="D59" s="6"/>
      <c r="E59" s="6"/>
      <c r="F59" s="28"/>
      <c r="G59" s="6"/>
      <c r="H59" s="36"/>
      <c r="I59" s="49"/>
      <c r="J59" s="34"/>
      <c r="K59" s="11"/>
      <c r="L59" s="25"/>
    </row>
    <row r="60" spans="2:12" ht="18.75" customHeight="1" x14ac:dyDescent="0.25">
      <c r="B60" s="6"/>
      <c r="C60" s="35" t="s">
        <v>78</v>
      </c>
      <c r="D60" s="6" t="s">
        <v>62</v>
      </c>
      <c r="E60" s="6"/>
      <c r="F60" s="28"/>
      <c r="G60" s="34">
        <f>33+157</f>
        <v>190</v>
      </c>
      <c r="H60" s="36"/>
      <c r="I60" s="49"/>
      <c r="J60" s="56"/>
      <c r="K60" s="32">
        <f>J60*G60</f>
        <v>0</v>
      </c>
      <c r="L60" s="29">
        <f t="shared" ref="L60:L75" si="6">I60+K60</f>
        <v>0</v>
      </c>
    </row>
    <row r="61" spans="2:12" ht="18.75" customHeight="1" x14ac:dyDescent="0.25">
      <c r="B61" s="6"/>
      <c r="C61" s="36" t="s">
        <v>76</v>
      </c>
      <c r="D61" s="6" t="s">
        <v>62</v>
      </c>
      <c r="E61" s="6">
        <v>1.05</v>
      </c>
      <c r="F61" s="28"/>
      <c r="G61" s="6">
        <f>E61*(33+155)</f>
        <v>197.4</v>
      </c>
      <c r="H61" s="36"/>
      <c r="I61" s="49">
        <f>G61*H61</f>
        <v>0</v>
      </c>
      <c r="J61" s="34"/>
      <c r="K61" s="11"/>
      <c r="L61" s="29">
        <f t="shared" si="6"/>
        <v>0</v>
      </c>
    </row>
    <row r="62" spans="2:12" ht="18.75" customHeight="1" x14ac:dyDescent="0.25">
      <c r="B62" s="6"/>
      <c r="C62" s="36" t="s">
        <v>77</v>
      </c>
      <c r="D62" s="6" t="s">
        <v>9</v>
      </c>
      <c r="E62" s="6"/>
      <c r="F62" s="28"/>
      <c r="G62" s="6">
        <f>33+134</f>
        <v>167</v>
      </c>
      <c r="H62" s="36"/>
      <c r="I62" s="49">
        <f>G62*H62</f>
        <v>0</v>
      </c>
      <c r="J62" s="34"/>
      <c r="K62" s="11"/>
      <c r="L62" s="29">
        <f t="shared" si="6"/>
        <v>0</v>
      </c>
    </row>
    <row r="63" spans="2:12" ht="18.75" customHeight="1" x14ac:dyDescent="0.25">
      <c r="B63" s="6"/>
      <c r="C63" s="36" t="s">
        <v>64</v>
      </c>
      <c r="D63" s="6" t="s">
        <v>62</v>
      </c>
      <c r="E63" s="6">
        <v>1.05</v>
      </c>
      <c r="F63" s="28"/>
      <c r="G63" s="6">
        <f>E63*2</f>
        <v>2.1</v>
      </c>
      <c r="H63" s="36"/>
      <c r="I63" s="49">
        <f>G63*H63</f>
        <v>0</v>
      </c>
      <c r="J63" s="34"/>
      <c r="K63" s="11"/>
      <c r="L63" s="29">
        <f>I63+K63</f>
        <v>0</v>
      </c>
    </row>
    <row r="64" spans="2:12" ht="18.75" customHeight="1" x14ac:dyDescent="0.25">
      <c r="B64" s="6"/>
      <c r="C64" s="36" t="s">
        <v>65</v>
      </c>
      <c r="D64" s="6" t="s">
        <v>62</v>
      </c>
      <c r="E64" s="6">
        <v>1.05</v>
      </c>
      <c r="F64" s="25">
        <v>0.08</v>
      </c>
      <c r="G64" s="10">
        <f>F64*9*E64</f>
        <v>0.75600000000000001</v>
      </c>
      <c r="H64" s="36"/>
      <c r="I64" s="49">
        <f>G64*H64</f>
        <v>0</v>
      </c>
      <c r="J64" s="34"/>
      <c r="K64" s="11"/>
      <c r="L64" s="29">
        <f>I64+K64</f>
        <v>0</v>
      </c>
    </row>
    <row r="65" spans="2:12" ht="18.75" customHeight="1" x14ac:dyDescent="0.25">
      <c r="B65" s="6"/>
      <c r="C65" s="36" t="s">
        <v>66</v>
      </c>
      <c r="D65" s="6" t="s">
        <v>62</v>
      </c>
      <c r="E65" s="6">
        <v>1.05</v>
      </c>
      <c r="F65" s="28"/>
      <c r="G65" s="6">
        <f>6*E65</f>
        <v>6.3000000000000007</v>
      </c>
      <c r="H65" s="36"/>
      <c r="I65" s="49">
        <f>G65*H65</f>
        <v>0</v>
      </c>
      <c r="J65" s="34"/>
      <c r="K65" s="11"/>
      <c r="L65" s="29">
        <f>I65+K65</f>
        <v>0</v>
      </c>
    </row>
    <row r="66" spans="2:12" ht="18.75" customHeight="1" x14ac:dyDescent="0.25">
      <c r="B66" s="6"/>
      <c r="C66" s="45" t="s">
        <v>80</v>
      </c>
      <c r="D66" s="46" t="s">
        <v>9</v>
      </c>
      <c r="E66" s="52">
        <v>2</v>
      </c>
      <c r="F66" s="28"/>
      <c r="G66" s="6">
        <f>E66*33</f>
        <v>66</v>
      </c>
      <c r="H66" s="36"/>
      <c r="I66" s="49">
        <f>G66*H66</f>
        <v>0</v>
      </c>
      <c r="J66" s="34"/>
      <c r="K66" s="11"/>
      <c r="L66" s="29">
        <f t="shared" si="6"/>
        <v>0</v>
      </c>
    </row>
    <row r="67" spans="2:12" ht="18.75" customHeight="1" x14ac:dyDescent="0.25">
      <c r="B67" s="6"/>
      <c r="C67" s="15" t="s">
        <v>81</v>
      </c>
      <c r="D67" s="16" t="s">
        <v>9</v>
      </c>
      <c r="E67" s="16">
        <v>1</v>
      </c>
      <c r="F67" s="28"/>
      <c r="G67" s="6">
        <f t="shared" ref="G67:G68" si="7">E67*33</f>
        <v>33</v>
      </c>
      <c r="H67" s="36"/>
      <c r="I67" s="49">
        <f>G67*H67</f>
        <v>0</v>
      </c>
      <c r="J67" s="34"/>
      <c r="K67" s="11"/>
      <c r="L67" s="29">
        <f t="shared" si="6"/>
        <v>0</v>
      </c>
    </row>
    <row r="68" spans="2:12" ht="18.75" customHeight="1" x14ac:dyDescent="0.25">
      <c r="B68" s="6"/>
      <c r="C68" s="15" t="s">
        <v>10</v>
      </c>
      <c r="D68" s="16" t="s">
        <v>11</v>
      </c>
      <c r="E68" s="9">
        <v>0.3</v>
      </c>
      <c r="F68" s="28"/>
      <c r="G68" s="6">
        <f t="shared" si="7"/>
        <v>9.9</v>
      </c>
      <c r="H68" s="36"/>
      <c r="I68" s="49">
        <f>G68*H68</f>
        <v>0</v>
      </c>
      <c r="J68" s="34"/>
      <c r="K68" s="11"/>
      <c r="L68" s="29">
        <f t="shared" si="6"/>
        <v>0</v>
      </c>
    </row>
    <row r="69" spans="2:12" ht="18.75" customHeight="1" x14ac:dyDescent="0.25">
      <c r="B69" s="6"/>
      <c r="C69" s="19" t="s">
        <v>71</v>
      </c>
      <c r="D69" s="13" t="s">
        <v>13</v>
      </c>
      <c r="E69" s="16"/>
      <c r="F69" s="16"/>
      <c r="G69" s="20">
        <f>13.2+63.72</f>
        <v>76.92</v>
      </c>
      <c r="H69" s="42"/>
      <c r="I69" s="49"/>
      <c r="J69" s="57"/>
      <c r="K69" s="31">
        <f>J69*G69</f>
        <v>0</v>
      </c>
      <c r="L69" s="41">
        <f t="shared" si="6"/>
        <v>0</v>
      </c>
    </row>
    <row r="70" spans="2:12" ht="18.75" customHeight="1" x14ac:dyDescent="0.25">
      <c r="B70" s="6"/>
      <c r="C70" s="15" t="s">
        <v>14</v>
      </c>
      <c r="D70" s="16" t="s">
        <v>11</v>
      </c>
      <c r="E70" s="16">
        <v>0.25</v>
      </c>
      <c r="F70" s="16"/>
      <c r="G70" s="18">
        <f>G69*E70</f>
        <v>19.23</v>
      </c>
      <c r="H70" s="42"/>
      <c r="I70" s="49">
        <f>G70*H70</f>
        <v>0</v>
      </c>
      <c r="J70" s="57"/>
      <c r="K70" s="31"/>
      <c r="L70" s="41">
        <f t="shared" si="6"/>
        <v>0</v>
      </c>
    </row>
    <row r="71" spans="2:12" ht="18.75" customHeight="1" x14ac:dyDescent="0.25">
      <c r="B71" s="6"/>
      <c r="C71" s="15" t="s">
        <v>16</v>
      </c>
      <c r="D71" s="16" t="s">
        <v>15</v>
      </c>
      <c r="E71" s="16">
        <v>0.2</v>
      </c>
      <c r="F71" s="16"/>
      <c r="G71" s="18">
        <f>G69*E71</f>
        <v>15.384</v>
      </c>
      <c r="H71" s="42"/>
      <c r="I71" s="49">
        <f>G71*H71</f>
        <v>0</v>
      </c>
      <c r="J71" s="57"/>
      <c r="K71" s="31"/>
      <c r="L71" s="41">
        <f t="shared" si="6"/>
        <v>0</v>
      </c>
    </row>
    <row r="72" spans="2:12" ht="18.75" customHeight="1" x14ac:dyDescent="0.25">
      <c r="B72" s="6"/>
      <c r="C72" s="19" t="s">
        <v>72</v>
      </c>
      <c r="D72" s="13" t="s">
        <v>13</v>
      </c>
      <c r="E72" s="16"/>
      <c r="F72" s="16"/>
      <c r="G72" s="20">
        <f>13.2+63.72</f>
        <v>76.92</v>
      </c>
      <c r="H72" s="42"/>
      <c r="I72" s="49"/>
      <c r="J72" s="57"/>
      <c r="K72" s="31">
        <f>J72*G72</f>
        <v>0</v>
      </c>
      <c r="L72" s="41">
        <f t="shared" si="6"/>
        <v>0</v>
      </c>
    </row>
    <row r="73" spans="2:12" ht="18.75" customHeight="1" x14ac:dyDescent="0.25">
      <c r="B73" s="6"/>
      <c r="C73" s="15" t="s">
        <v>73</v>
      </c>
      <c r="D73" s="16" t="s">
        <v>11</v>
      </c>
      <c r="E73" s="16">
        <v>0.28999999999999998</v>
      </c>
      <c r="F73" s="16"/>
      <c r="G73" s="18">
        <f>G72*E73</f>
        <v>22.306799999999999</v>
      </c>
      <c r="H73" s="42"/>
      <c r="I73" s="49">
        <f>G73*H73</f>
        <v>0</v>
      </c>
      <c r="J73" s="57"/>
      <c r="K73" s="31"/>
      <c r="L73" s="41">
        <f t="shared" si="6"/>
        <v>0</v>
      </c>
    </row>
    <row r="74" spans="2:12" ht="18.75" customHeight="1" x14ac:dyDescent="0.25">
      <c r="B74" s="6"/>
      <c r="C74" s="15" t="s">
        <v>16</v>
      </c>
      <c r="D74" s="16" t="s">
        <v>15</v>
      </c>
      <c r="E74" s="16">
        <v>0.2</v>
      </c>
      <c r="F74" s="16"/>
      <c r="G74" s="18">
        <f>G72*E74</f>
        <v>15.384</v>
      </c>
      <c r="H74" s="42"/>
      <c r="I74" s="49">
        <f>G74*H74</f>
        <v>0</v>
      </c>
      <c r="J74" s="57"/>
      <c r="K74" s="31"/>
      <c r="L74" s="41">
        <f t="shared" si="6"/>
        <v>0</v>
      </c>
    </row>
    <row r="75" spans="2:12" ht="18.75" customHeight="1" x14ac:dyDescent="0.3">
      <c r="B75" s="69"/>
      <c r="C75" s="70" t="s">
        <v>17</v>
      </c>
      <c r="D75" s="71"/>
      <c r="E75" s="71"/>
      <c r="F75" s="71"/>
      <c r="G75" s="71"/>
      <c r="H75" s="72"/>
      <c r="I75" s="73">
        <f>SUM(I9:I74)</f>
        <v>0</v>
      </c>
      <c r="J75" s="73"/>
      <c r="K75" s="73">
        <f t="shared" ref="J75:L75" si="8">SUM(K9:K74)</f>
        <v>0</v>
      </c>
      <c r="L75" s="73">
        <f t="shared" si="8"/>
        <v>0</v>
      </c>
    </row>
    <row r="76" spans="2:12" ht="18.75" customHeight="1" x14ac:dyDescent="0.25">
      <c r="B76" s="24"/>
    </row>
    <row r="77" spans="2:12" ht="18.75" customHeight="1" x14ac:dyDescent="0.25">
      <c r="B77" s="24"/>
    </row>
    <row r="78" spans="2:12" ht="18.75" customHeight="1" x14ac:dyDescent="0.25">
      <c r="B78" s="24"/>
    </row>
    <row r="79" spans="2:12" ht="18.75" customHeight="1" x14ac:dyDescent="0.25">
      <c r="B79" s="24"/>
    </row>
    <row r="80" spans="2:12" ht="18.75" customHeight="1" x14ac:dyDescent="0.25">
      <c r="B80" s="24"/>
    </row>
    <row r="81" spans="2:2" ht="18.75" customHeight="1" x14ac:dyDescent="0.25">
      <c r="B81" s="24"/>
    </row>
    <row r="82" spans="2:2" ht="18.75" customHeight="1" x14ac:dyDescent="0.25">
      <c r="B82" s="24"/>
    </row>
    <row r="83" spans="2:2" ht="18.75" customHeight="1" x14ac:dyDescent="0.25">
      <c r="B83" s="24"/>
    </row>
    <row r="84" spans="2:2" ht="18.75" customHeight="1" x14ac:dyDescent="0.25">
      <c r="B84" s="24"/>
    </row>
    <row r="85" spans="2:2" ht="18.75" customHeight="1" x14ac:dyDescent="0.25">
      <c r="B85" s="24"/>
    </row>
    <row r="86" spans="2:2" ht="18.75" customHeight="1" x14ac:dyDescent="0.25">
      <c r="B86" s="24"/>
    </row>
    <row r="87" spans="2:2" ht="18.75" customHeight="1" x14ac:dyDescent="0.25">
      <c r="B87" s="24"/>
    </row>
    <row r="88" spans="2:2" ht="18.75" customHeight="1" x14ac:dyDescent="0.25">
      <c r="B88" s="24"/>
    </row>
    <row r="89" spans="2:2" ht="18.75" customHeight="1" x14ac:dyDescent="0.25">
      <c r="B89" s="24"/>
    </row>
  </sheetData>
  <mergeCells count="12">
    <mergeCell ref="G6:G7"/>
    <mergeCell ref="H6:I6"/>
    <mergeCell ref="J6:K6"/>
    <mergeCell ref="L6:L7"/>
    <mergeCell ref="B2:K2"/>
    <mergeCell ref="B3:K3"/>
    <mergeCell ref="B4:K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Professional</cp:lastModifiedBy>
  <cp:lastPrinted>2021-07-29T17:19:49Z</cp:lastPrinted>
  <dcterms:created xsi:type="dcterms:W3CDTF">2020-08-29T03:26:26Z</dcterms:created>
  <dcterms:modified xsi:type="dcterms:W3CDTF">2024-03-29T16:23:50Z</dcterms:modified>
</cp:coreProperties>
</file>