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республика\"/>
    </mc:Choice>
  </mc:AlternateContent>
  <bookViews>
    <workbookView xWindow="0" yWindow="0" windowWidth="23040" windowHeight="882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Лист1!$A$7:$I$248</definedName>
    <definedName name="Виконується">#REF!</definedName>
  </definedNames>
  <calcPr calcId="162913"/>
</workbook>
</file>

<file path=xl/calcChain.xml><?xml version="1.0" encoding="utf-8"?>
<calcChain xmlns="http://schemas.openxmlformats.org/spreadsheetml/2006/main">
  <c r="K33" i="51" l="1"/>
  <c r="K159" i="51" l="1"/>
  <c r="K160" i="51"/>
  <c r="K158" i="51"/>
  <c r="K157" i="51"/>
  <c r="K156" i="51"/>
  <c r="K155" i="51"/>
  <c r="K150" i="51"/>
  <c r="K151" i="51"/>
  <c r="K152" i="51"/>
  <c r="K153" i="51"/>
  <c r="K154" i="51"/>
  <c r="K34" i="51" l="1"/>
  <c r="K35" i="51"/>
  <c r="K36" i="51"/>
  <c r="K37" i="51"/>
  <c r="K38" i="51"/>
  <c r="K39" i="51"/>
  <c r="I46" i="51" l="1"/>
  <c r="K46" i="51" s="1"/>
  <c r="I30" i="51"/>
  <c r="K47" i="51"/>
  <c r="K42" i="51"/>
  <c r="K43" i="51"/>
  <c r="K44" i="51"/>
  <c r="K45" i="51"/>
  <c r="F15" i="51"/>
  <c r="K15" i="51"/>
  <c r="K98" i="51" l="1"/>
  <c r="K97" i="51"/>
  <c r="K96" i="51"/>
  <c r="K95" i="51"/>
  <c r="K94" i="51"/>
  <c r="K93" i="51"/>
  <c r="K92" i="51"/>
  <c r="K91" i="51"/>
  <c r="K90" i="51"/>
  <c r="K89" i="51"/>
  <c r="K88" i="51"/>
  <c r="K87" i="51"/>
  <c r="K86" i="51"/>
  <c r="K85" i="51"/>
  <c r="K84" i="51"/>
  <c r="K83" i="51"/>
  <c r="K82" i="51"/>
  <c r="K81" i="51"/>
  <c r="K80" i="51"/>
  <c r="K76" i="51"/>
  <c r="K77" i="51"/>
  <c r="K78" i="51"/>
  <c r="K79" i="51"/>
  <c r="F103" i="51"/>
  <c r="K111" i="51" l="1"/>
  <c r="K109" i="51"/>
  <c r="K108" i="51"/>
  <c r="K107" i="51"/>
  <c r="K106" i="51"/>
  <c r="K102" i="51"/>
  <c r="K103" i="51"/>
  <c r="K104" i="51"/>
  <c r="K105" i="51"/>
  <c r="K110" i="51"/>
  <c r="K139" i="51"/>
  <c r="K32" i="51" l="1"/>
  <c r="F32" i="51"/>
  <c r="K187" i="51"/>
  <c r="K186" i="51"/>
  <c r="K74" i="51" l="1"/>
  <c r="K75" i="51"/>
  <c r="K73" i="51"/>
  <c r="F9" i="51"/>
  <c r="F10" i="51"/>
  <c r="I54" i="51"/>
  <c r="I52" i="51"/>
  <c r="I51" i="51"/>
  <c r="I48" i="51"/>
  <c r="I50" i="51"/>
  <c r="I49" i="51"/>
  <c r="I41" i="51"/>
  <c r="F48" i="51"/>
  <c r="I55" i="51"/>
  <c r="F55" i="51"/>
  <c r="F52" i="51"/>
  <c r="K165" i="51"/>
  <c r="K168" i="51"/>
  <c r="K169" i="51"/>
  <c r="K170" i="51"/>
  <c r="K172" i="51"/>
  <c r="K173" i="51"/>
  <c r="K175" i="51"/>
  <c r="K176" i="51"/>
  <c r="K177" i="51"/>
  <c r="K178" i="51"/>
  <c r="K179" i="51"/>
  <c r="K180" i="51"/>
  <c r="K181" i="51"/>
  <c r="K183" i="51"/>
  <c r="K184" i="51"/>
  <c r="F11" i="51" l="1"/>
  <c r="F203" i="51" l="1"/>
  <c r="I196" i="51" l="1"/>
  <c r="K196" i="51" s="1"/>
  <c r="F196" i="51"/>
  <c r="F126" i="51"/>
  <c r="K149" i="51"/>
  <c r="J148" i="51"/>
  <c r="K148" i="51" s="1"/>
  <c r="F149" i="51"/>
  <c r="F148" i="51"/>
  <c r="K185" i="51" l="1"/>
  <c r="F185" i="51"/>
  <c r="K182" i="51"/>
  <c r="F182" i="51"/>
  <c r="I188" i="51" l="1"/>
  <c r="K188" i="51" s="1"/>
  <c r="I143" i="51"/>
  <c r="K143" i="51" s="1"/>
  <c r="K144" i="51"/>
  <c r="J142" i="51"/>
  <c r="I142" i="51"/>
  <c r="F142" i="51"/>
  <c r="F125" i="51"/>
  <c r="F205" i="51"/>
  <c r="I193" i="51"/>
  <c r="F193" i="51"/>
  <c r="K142" i="51" l="1"/>
  <c r="D58" i="51" l="1"/>
  <c r="F58" i="51" s="1"/>
  <c r="I58" i="51" l="1"/>
  <c r="K58" i="51" s="1"/>
  <c r="I59" i="51"/>
  <c r="K59" i="51" s="1"/>
  <c r="K48" i="51"/>
  <c r="J13" i="51"/>
  <c r="K13" i="51" s="1"/>
  <c r="K14" i="51"/>
  <c r="J12" i="51"/>
  <c r="K12" i="51" s="1"/>
  <c r="D12" i="51"/>
  <c r="F12" i="51" s="1"/>
  <c r="J40" i="51" l="1"/>
  <c r="K40" i="51" s="1"/>
  <c r="F40" i="51"/>
  <c r="K124" i="51" l="1"/>
  <c r="F123" i="51"/>
  <c r="K132" i="51"/>
  <c r="F114" i="51"/>
  <c r="K100" i="51"/>
  <c r="I65" i="51"/>
  <c r="K65" i="51" s="1"/>
  <c r="F25" i="51" l="1"/>
  <c r="F41" i="51"/>
  <c r="F51" i="51"/>
  <c r="F56" i="51"/>
  <c r="F60" i="51"/>
  <c r="F65" i="51"/>
  <c r="F66" i="51"/>
  <c r="F73" i="51"/>
  <c r="F75" i="51"/>
  <c r="F99" i="51"/>
  <c r="F101" i="51"/>
  <c r="F102" i="51"/>
  <c r="F112" i="51"/>
  <c r="F129" i="51"/>
  <c r="F131" i="51"/>
  <c r="F21" i="51"/>
  <c r="K20" i="51"/>
  <c r="F19" i="51"/>
  <c r="K19" i="51"/>
  <c r="K99" i="51" l="1"/>
  <c r="K114" i="51"/>
  <c r="K115" i="51"/>
  <c r="J113" i="51"/>
  <c r="K113" i="51" s="1"/>
  <c r="K112" i="51"/>
  <c r="K122" i="51" l="1"/>
  <c r="K121" i="51"/>
  <c r="K120" i="51"/>
  <c r="K119" i="51"/>
  <c r="K118" i="51"/>
  <c r="K117" i="51"/>
  <c r="I116" i="51"/>
  <c r="F116" i="51"/>
  <c r="K101" i="51" l="1"/>
  <c r="F67" i="51"/>
  <c r="K72" i="51"/>
  <c r="K71" i="51"/>
  <c r="K70" i="51"/>
  <c r="K69" i="51"/>
  <c r="K68" i="51"/>
  <c r="K67" i="51"/>
  <c r="K66" i="51" l="1"/>
  <c r="K64" i="51"/>
  <c r="K63" i="51"/>
  <c r="K62" i="51"/>
  <c r="K61" i="51"/>
  <c r="K60" i="51"/>
  <c r="I57" i="51" l="1"/>
  <c r="K57" i="51" s="1"/>
  <c r="I56" i="51"/>
  <c r="K56" i="51" s="1"/>
  <c r="K53" i="51"/>
  <c r="K52" i="51"/>
  <c r="K51" i="51"/>
  <c r="K50" i="51"/>
  <c r="K41" i="51"/>
  <c r="I27" i="51"/>
  <c r="K54" i="51" l="1"/>
  <c r="F54" i="51"/>
  <c r="K49" i="51"/>
  <c r="K55" i="51"/>
  <c r="K27" i="51"/>
  <c r="K31" i="51"/>
  <c r="K30" i="51"/>
  <c r="I29" i="51"/>
  <c r="K29" i="51" s="1"/>
  <c r="K28" i="51"/>
  <c r="K26" i="51"/>
  <c r="K25" i="51"/>
  <c r="K18" i="51" l="1"/>
  <c r="K17" i="51"/>
  <c r="I16" i="51"/>
  <c r="K16" i="51" s="1"/>
  <c r="F16" i="51"/>
  <c r="I167" i="51" l="1"/>
  <c r="K167" i="51" s="1"/>
  <c r="I166" i="51"/>
  <c r="K166" i="51" s="1"/>
  <c r="F175" i="51"/>
  <c r="I197" i="51" l="1"/>
  <c r="K207" i="51" l="1"/>
  <c r="F197" i="51"/>
  <c r="K197" i="51"/>
  <c r="F198" i="51"/>
  <c r="I198" i="51"/>
  <c r="K198" i="51" s="1"/>
  <c r="F199" i="51"/>
  <c r="I199" i="51"/>
  <c r="K199" i="51" s="1"/>
  <c r="I200" i="51"/>
  <c r="K200" i="51" s="1"/>
  <c r="K174" i="51"/>
  <c r="I163" i="51"/>
  <c r="K163" i="51" s="1"/>
  <c r="I164" i="51"/>
  <c r="K164" i="51" s="1"/>
  <c r="I162" i="51"/>
  <c r="K162" i="51" s="1"/>
  <c r="K201" i="51" l="1"/>
  <c r="F201" i="51"/>
  <c r="I130" i="51"/>
  <c r="K130" i="51" s="1"/>
  <c r="I129" i="51"/>
  <c r="F188" i="51" l="1"/>
  <c r="K135" i="51"/>
  <c r="K136" i="51"/>
  <c r="K137" i="51"/>
  <c r="K138" i="51"/>
  <c r="K140" i="51"/>
  <c r="K141" i="51"/>
  <c r="F135" i="51"/>
  <c r="F8" i="51"/>
  <c r="F133" i="51" s="1"/>
  <c r="K8" i="51"/>
  <c r="F189" i="51" l="1"/>
  <c r="I24" i="51" l="1"/>
  <c r="I22" i="51"/>
  <c r="I21" i="51"/>
  <c r="F179" i="51" l="1"/>
  <c r="I23" i="51"/>
  <c r="F174" i="51" l="1"/>
  <c r="I161" i="51" l="1"/>
  <c r="K161" i="51" s="1"/>
  <c r="F161" i="51"/>
  <c r="K208" i="51" l="1"/>
  <c r="F206" i="51"/>
  <c r="F208" i="51"/>
  <c r="F209" i="51"/>
  <c r="F210" i="51"/>
  <c r="F190" i="51"/>
  <c r="F147" i="51"/>
  <c r="K23" i="51" l="1"/>
  <c r="K21" i="51" l="1"/>
  <c r="F138" i="51" l="1"/>
  <c r="F145" i="51"/>
  <c r="F146" i="51"/>
  <c r="F162" i="51"/>
  <c r="F164" i="51"/>
  <c r="F166" i="51"/>
  <c r="F169" i="51"/>
  <c r="F204" i="51"/>
  <c r="F211" i="51" s="1"/>
  <c r="K206" i="51"/>
  <c r="K211" i="51" s="1"/>
  <c r="F191" i="51" l="1"/>
  <c r="F213" i="51" s="1"/>
  <c r="K24" i="51"/>
  <c r="I145" i="51"/>
  <c r="K145" i="51" s="1"/>
  <c r="I146" i="51" l="1"/>
  <c r="I171" i="51"/>
  <c r="K171" i="51" s="1"/>
  <c r="K191" i="51" s="1"/>
  <c r="K22" i="51" l="1"/>
  <c r="K133" i="51" l="1"/>
  <c r="K212" i="51" s="1"/>
  <c r="K213" i="51" s="1"/>
  <c r="K214" i="51" s="1"/>
  <c r="F215" i="51"/>
  <c r="K215" i="51" l="1"/>
  <c r="K217" i="51" s="1"/>
  <c r="K216" i="51" s="1"/>
</calcChain>
</file>

<file path=xl/sharedStrings.xml><?xml version="1.0" encoding="utf-8"?>
<sst xmlns="http://schemas.openxmlformats.org/spreadsheetml/2006/main" count="639" uniqueCount="375">
  <si>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</si>
  <si>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</si>
  <si>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</si>
  <si>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</si>
  <si>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</si>
  <si>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</si>
  <si>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</si>
  <si>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</si>
  <si>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</si>
  <si>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</si>
  <si>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</si>
  <si>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</si>
  <si>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</si>
  <si>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</si>
  <si>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</si>
  <si>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</si>
  <si>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</si>
  <si>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</si>
  <si>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</si>
  <si>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</si>
  <si>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</si>
  <si>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</si>
  <si>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</si>
  <si>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</si>
  <si>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</si>
  <si>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</si>
  <si>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</si>
  <si>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</si>
  <si>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</si>
  <si>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</si>
  <si>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</si>
  <si>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</si>
  <si>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</si>
  <si>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</si>
  <si>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</si>
  <si>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</si>
  <si>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</si>
  <si>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</si>
  <si>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</si>
  <si>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</si>
  <si>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</si>
  <si>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</si>
  <si>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</si>
  <si>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</si>
  <si>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</si>
  <si>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</si>
  <si>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</si>
  <si>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</si>
  <si>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</si>
  <si>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</si>
  <si>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</si>
  <si>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</si>
  <si>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</si>
  <si>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</si>
  <si>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</si>
  <si>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</si>
  <si>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</si>
  <si>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</si>
  <si>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</si>
  <si>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</si>
  <si>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</si>
  <si>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</si>
  <si>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</si>
  <si>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</si>
  <si>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</si>
  <si>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</si>
  <si>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</si>
  <si>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</si>
  <si>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</si>
  <si>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</si>
  <si>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</si>
  <si>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</si>
  <si>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</si>
  <si>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</si>
  <si>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</si>
  <si>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</si>
  <si>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</si>
  <si>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</si>
  <si>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</si>
  <si>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</si>
  <si>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</si>
  <si>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</si>
  <si>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</si>
  <si>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</si>
  <si>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</si>
  <si>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</si>
  <si>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</si>
  <si>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</si>
  <si>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</si>
  <si>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</si>
  <si>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</si>
  <si>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</si>
  <si>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</si>
  <si>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</si>
  <si>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</si>
  <si>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</si>
  <si>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</si>
  <si>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</si>
  <si>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Монтаж розподільчих коробок</t>
  </si>
  <si>
    <t>Монтаж розеток з підрозетником</t>
  </si>
  <si>
    <t>Прокладання кабеля більше 4 мм2</t>
  </si>
  <si>
    <t>Рамка двомісна Schneider Electric Asfora горизонтальна білий</t>
  </si>
  <si>
    <t>компл.</t>
  </si>
  <si>
    <t>поставка замовника</t>
  </si>
  <si>
    <t>Монтаж вимикачів з підрозетником</t>
  </si>
  <si>
    <t>поставка Замовника</t>
  </si>
  <si>
    <t>Прокладання кабелю вітой пари UTP</t>
  </si>
  <si>
    <t xml:space="preserve">Обжим UTP кабелю </t>
  </si>
  <si>
    <t>Монтаж інформаційної розетки</t>
  </si>
  <si>
    <t>Конектор RJ-45</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</si>
  <si>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</si>
  <si>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</si>
  <si>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</si>
  <si>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</si>
  <si>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</si>
  <si>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</si>
  <si>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</si>
  <si>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</si>
  <si>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</si>
  <si>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</si>
  <si>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</si>
  <si>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</si>
  <si>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</si>
  <si>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Кабель силовий моноліт ЗЗЦМ ВВГнгд 3х1,5 мідь</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</si>
  <si>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</si>
  <si>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</si>
  <si>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</si>
  <si>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</si>
  <si>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</si>
  <si>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</si>
  <si>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</si>
  <si>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</si>
  <si>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</si>
  <si>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</si>
  <si>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</si>
  <si>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</si>
  <si>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Коробка розподільча E.NEXT 100x100x45 IP20 s027026</t>
  </si>
  <si>
    <t>Прокладання кабеля для колонок</t>
  </si>
  <si>
    <t>Монтаж та підлючення акустичної колонки</t>
  </si>
  <si>
    <t>колонка акустична</t>
  </si>
  <si>
    <t>Монтаж та підлючення підсилювача</t>
  </si>
  <si>
    <t>підсилювач</t>
  </si>
  <si>
    <t xml:space="preserve">Фарбування стін (за 2 рази + грунт) ral 3020 </t>
  </si>
  <si>
    <t>Саморіз по металу 3.5x25 мм 100 шт Expert Fix</t>
  </si>
  <si>
    <t>уп</t>
  </si>
  <si>
    <t>м2</t>
  </si>
  <si>
    <t>Склострічка самоклейка BauGut 50мм х 20м</t>
  </si>
  <si>
    <t>Фарбування стін (за 2 рази + грунт) ral 7047</t>
  </si>
  <si>
    <t>Ізострічка EMT 0,13x15 мм 10 м чорна ПВХ 12-0403 BK</t>
  </si>
  <si>
    <t>Стяжка для кабелю нейлоновий 3.6x370 (100 шт./уп.) білий</t>
  </si>
  <si>
    <t>Розетка із заземленням Schneider Electric Asfora 16 А 250 В без шторок білий</t>
  </si>
  <si>
    <t>Вимикач одноклавішний Schneider Electric Asfora самозажиммаючий 10 А 220В IP20 білий EPH0300121</t>
  </si>
  <si>
    <t>Труба гофрированная с протяжкой UP! (Underprice) ПВХ 20 мм / 50 м</t>
  </si>
  <si>
    <t>Кабель силовой монолит ЗЗЦМ ВВГнгд 3х2,5 медь</t>
  </si>
  <si>
    <t xml:space="preserve">Закриття плівкою </t>
  </si>
  <si>
    <t>Плитка Cersanit Henley  Grey 30x60</t>
  </si>
  <si>
    <t>Вимикач двоклавішний Schneider Electric Asfora самозажиммаючий 10 А 220В IP20 білий EPH0300122</t>
  </si>
  <si>
    <t>Кабель акустичний Одескабель Loudspeaker Cable Hi-Fi, 2х1,5 кв.мм</t>
  </si>
  <si>
    <t>Клей для плитки Ceresit СМ11</t>
  </si>
  <si>
    <t>Колодка клемна E.NEXT e.lc.pro.pl.3 з натискним важелем 5 шт. сірий</t>
  </si>
  <si>
    <t>Плівка поліетиленова будівельна рукав 1,5 м 100 мкм Чорний</t>
  </si>
  <si>
    <t xml:space="preserve">Підключення кабелю електроживлення від виведення (зі стелі) до столу відкритої викладки через колодку на 6 гнізд </t>
  </si>
  <si>
    <t xml:space="preserve">Підключення кабелю електроживлення від виведення (з підлоги) до столу відкритої викладки через колодку на 6 гнізд </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</si>
  <si>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</si>
  <si>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</si>
  <si>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</si>
  <si>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Вивіз сміття (машина до 5 т)</t>
  </si>
  <si>
    <t>Укладання плитки с прирізкою (підготвка, грунтування, укладання,затирання швів)</t>
  </si>
  <si>
    <t>Кабель спиральный OLFLEX SPIRAL 400 P 3G1/1000</t>
  </si>
  <si>
    <t>LED світильник LightMaster LLT201, потужність 30Вт,  4000K</t>
  </si>
  <si>
    <t>Фарба інтер'єрна акрилова  RAL 7047 ( в акті розписати)</t>
  </si>
  <si>
    <t>Фарба інтер'єрна акрилова  RAL 3020 ( в акті розписати)</t>
  </si>
  <si>
    <t>Монтаж прожекторів</t>
  </si>
  <si>
    <t xml:space="preserve">Ceresit СТ 17/10 Глибокопроникаюча грунтовка </t>
  </si>
  <si>
    <t>Рамка 3 посту Schneider Electric Asfora горизонтальна, білий</t>
  </si>
  <si>
    <t>Шпаклівка Knauf НР FINISH 25 кг</t>
  </si>
  <si>
    <t>Монтаж світильних растрових 600х600 (аваріних від ДГ)</t>
  </si>
  <si>
    <t>Тросовий підвіс для шинопроводу LD 2002 150 см</t>
  </si>
  <si>
    <t>копм</t>
  </si>
  <si>
    <t>Стрічка самоклейка 48*300м*40мік</t>
  </si>
  <si>
    <t>Монтаж вогнегасника</t>
  </si>
  <si>
    <t>Вогнегасник ВП5 (матеріал замовника)</t>
  </si>
  <si>
    <t xml:space="preserve">Дюбель для гіпсокартону MOLLY 5x65 мм 4 шт. Expert Fix </t>
  </si>
  <si>
    <t xml:space="preserve">дефектний акт </t>
  </si>
  <si>
    <t>Монтаж шинопроводу</t>
  </si>
  <si>
    <t xml:space="preserve">Зєднувач лінійний, </t>
  </si>
  <si>
    <t xml:space="preserve">Шинопровід 1-фазний LightMaster CAB2000 200 см </t>
  </si>
  <si>
    <t>Закладання ПВХ труби в підлозі для комунікацій, з протяжкою</t>
  </si>
  <si>
    <t>м3</t>
  </si>
  <si>
    <t>пісок с доставкой</t>
  </si>
  <si>
    <t>улаштування диформаційного шву</t>
  </si>
  <si>
    <t>Саморез со сверлом по металу 3.5x9 мм 50 шт</t>
  </si>
  <si>
    <t>Дюбель ударний потай 6x60 мм 100 шт.</t>
  </si>
  <si>
    <t>Шпаклівка Knauf FUGENFULLER 25 кг</t>
  </si>
  <si>
    <t>Пергородка ГКЛ в два шари з обох боків</t>
  </si>
  <si>
    <t>Гіпсокартон вологостійкий Knauf 2500x1200х12,5 мм 3 кв. м</t>
  </si>
  <si>
    <t>Профіль PROFI M UW 100/3 м 0,6 мм</t>
  </si>
  <si>
    <t>Профіль BauGut ARMOSTEEL CW 100/50 3 м (0,6 мм)</t>
  </si>
  <si>
    <t>Клей гіпсовий монтажний Knauf Perlfix</t>
  </si>
  <si>
    <t>Фарбування дверей в комплекті</t>
  </si>
  <si>
    <t xml:space="preserve">Встановлення дерев'яних дверних блоків  </t>
  </si>
  <si>
    <t>Дверне полотно ОМіС Cortex глухе (гладке) ПГ 800 мм білий silk matt</t>
  </si>
  <si>
    <t>комл</t>
  </si>
  <si>
    <t>Лиштва прямокутна Cortex ПВХ (компл 2,5 шт.) ОМіС 8х70х2200 мм білий silk matt</t>
  </si>
  <si>
    <t>компл</t>
  </si>
  <si>
    <t>Монтаж ролет тканевих на вікна</t>
  </si>
  <si>
    <t>ролета тканева</t>
  </si>
  <si>
    <t xml:space="preserve">Монтаж ПВХ плінтуса на саморізи </t>
  </si>
  <si>
    <t>Плінтус ПВХ TIS 18х56х2500 мм</t>
  </si>
  <si>
    <t>мп</t>
  </si>
  <si>
    <t xml:space="preserve">Комплект з'єднувачів TIS </t>
  </si>
  <si>
    <t>комп</t>
  </si>
  <si>
    <t xml:space="preserve">Комплект куточків внутрішніх TIS </t>
  </si>
  <si>
    <t xml:space="preserve">Комплект куточків зовнішніх TIS </t>
  </si>
  <si>
    <t xml:space="preserve">Комплект заглушок TIS </t>
  </si>
  <si>
    <t>Роботи по заміру опору ізоляції електропроводки з наданням технічного звіту (2 екз.)</t>
  </si>
  <si>
    <t>Електротехнічний проект (виконавча документація) 2 екз.</t>
  </si>
  <si>
    <t>Встановлення лічильника води</t>
  </si>
  <si>
    <t>СКПВ Neptun Bugatti Base 220V 1/2 LIGHT</t>
  </si>
  <si>
    <t>Встановлення водонагрівача проточного з підключенням</t>
  </si>
  <si>
    <t>Труба PPR ASG HOT Fiber Glass PN20 20 мм</t>
  </si>
  <si>
    <t>Коліно FADO S.r.l 90° 20 ПП</t>
  </si>
  <si>
    <t>Трійник FADO S.r.l 20 ПП</t>
  </si>
  <si>
    <t>Кран PP-R SANTAN кульовий d20 мм</t>
  </si>
  <si>
    <t>Муфта FADO S.r.l 20x3/4 ПП</t>
  </si>
  <si>
    <t>Піна-клей TYTAN Professional універсальна 60 секунд</t>
  </si>
  <si>
    <t>Водонагрівач проточний</t>
  </si>
  <si>
    <t>Раковина KOLO SOLO 7115100U (50) біла</t>
  </si>
  <si>
    <t>П'єдестал KOLO SOLO 7700000U</t>
  </si>
  <si>
    <t>Встановлення підлогових конвекторів</t>
  </si>
  <si>
    <t>Конвектор внутрішньопідлоговий Polvax Ke 230.1750.90</t>
  </si>
  <si>
    <t>Влаштування пісчаної подушки та стяжки з армуванням</t>
  </si>
  <si>
    <t xml:space="preserve">Профіль деформаційного шва </t>
  </si>
  <si>
    <t>м/п</t>
  </si>
  <si>
    <t>гідроізоляція ( в акті розписати)</t>
  </si>
  <si>
    <t>Вкладення мінеральної вати в перегородку до 50 мм</t>
  </si>
  <si>
    <t>Дверна коробка ОМіС Cortex 2070х100 мм білий silk matt</t>
  </si>
  <si>
    <t>Комплект фурнітури циліндровий MVM A-2004 PZ SN/CP 62,5 мм матовий нікель/полірований хром без петель</t>
  </si>
  <si>
    <t>Петля для дверей накладна</t>
  </si>
  <si>
    <t>Фарба інтер'єрна акрилова   ( в акті розписати)</t>
  </si>
  <si>
    <t xml:space="preserve">комплектуючі для монтажа (в акті розписати) </t>
  </si>
  <si>
    <t>Встановлення системи контролю протікання води</t>
  </si>
  <si>
    <t>Встановлення раковини з підключенням води та монтажем сифона (в комплекті)</t>
  </si>
  <si>
    <t>Встановлення та підключення змішувача</t>
  </si>
  <si>
    <t>Сифон для умивальника Water House пластмасовий випуск, гнучка труба 40 * 50</t>
  </si>
  <si>
    <t>кронштейн ( в акті указати маркування )</t>
  </si>
  <si>
    <t>Встановлення та анкерування сейфа</t>
  </si>
  <si>
    <t>сейф</t>
  </si>
  <si>
    <t xml:space="preserve">анкер </t>
  </si>
  <si>
    <t>Колодка Makel з захистними шторками із заземленням 6 гн. білий N6310000</t>
  </si>
  <si>
    <t>Доставка меблів та обладнання (Бориспільский р-н с. Мартусівка Моїсеєва 72)</t>
  </si>
  <si>
    <t>послуга</t>
  </si>
  <si>
    <t>Минеральная вата Isover ЕКО 1х100х1200х8000 мм 100 мм 9,6 кв.м</t>
  </si>
  <si>
    <t>ПВХ труба д.75 мм</t>
  </si>
  <si>
    <t>улаштування закладної навколо отвору з протипожежними дверями, для влаштування банеру</t>
  </si>
  <si>
    <t>профільна труба 20*20*2</t>
  </si>
  <si>
    <t>к-т</t>
  </si>
  <si>
    <t>Дюбель ударний 6x100 мм 100 шт. Expert Fix</t>
  </si>
  <si>
    <t>СТ 17/10 Глибокопроникаюча грунтовка</t>
  </si>
  <si>
    <t>Фарбування застельового простору (і комунікацій) з грунтуванням</t>
  </si>
  <si>
    <t>Монтаж теплової завіси з регулятором</t>
  </si>
  <si>
    <t>Монтаж шафи СКС</t>
  </si>
  <si>
    <t>Комутаційна шафа</t>
  </si>
  <si>
    <t>19" Patch Panel</t>
  </si>
  <si>
    <t>Монтаж фільтра мережового 19"</t>
  </si>
  <si>
    <t>Блок 19" на 9 роз.</t>
  </si>
  <si>
    <t>Післябудівельне прибирання</t>
  </si>
  <si>
    <t>Миття скляних вітрин з обох боків з їх очищенням  (вартість моючих входить в вартість)</t>
  </si>
  <si>
    <t>Шпаклювання стін і перегородок  (2 разова шпаклівка  грунтовка і шліфування)</t>
  </si>
  <si>
    <t xml:space="preserve">Занос стільців </t>
  </si>
  <si>
    <t>Комплект стільців</t>
  </si>
  <si>
    <t>Монтаж кабельного лотку</t>
  </si>
  <si>
    <t>Лоток перфорований 100х50х3000 ДКС</t>
  </si>
  <si>
    <t>Трос оцинкованный 2 мм </t>
  </si>
  <si>
    <t>Монтаж розетки накладних розеток</t>
  </si>
  <si>
    <t>Монтаж лінійного світлодіодного світильника</t>
  </si>
  <si>
    <t xml:space="preserve">Шинопровід 1-фазний LightMaster CAB2000 100 см </t>
  </si>
  <si>
    <t>Розетка кабельна Lezard з кришкой (2Р+РЕ) 220В 16А</t>
  </si>
  <si>
    <t>Встановлення лічильника</t>
  </si>
  <si>
    <t>електролічильник GAMA 100</t>
  </si>
  <si>
    <t>штробління в стінах для прокладання проводки</t>
  </si>
  <si>
    <t>занос мебелі битової кімнати</t>
  </si>
  <si>
    <t>стіл парта</t>
  </si>
  <si>
    <t>шафа 600</t>
  </si>
  <si>
    <t xml:space="preserve">Підключення кабелю електроживлення через колодку на 6 гнізд </t>
  </si>
  <si>
    <t>Обробка дерев’яних конструкцій для підвищення класу вогнестійкості</t>
  </si>
  <si>
    <t>Змішувач-кран для раковини ( в акті розписати)</t>
  </si>
  <si>
    <t>комплект кріплень ( в акті розписати)</t>
  </si>
  <si>
    <t>Комплект кріплень ( в акті розписати)</t>
  </si>
  <si>
    <t>Найменування будови та її адреса :  Відкриття нової ТТ  за адресою: м.Київ, Кільцева дорога, 1 ТРЦ "Respublika Park"</t>
  </si>
  <si>
    <t>Теплова завіса з терморегулятором</t>
  </si>
  <si>
    <t>СТ17/10 Глибокопроникаюча грунтовка</t>
  </si>
  <si>
    <t>Фарба інтер'єрна акрилова (графіт) ( вакті розписати)</t>
  </si>
  <si>
    <t>фарба (в акті розписати)</t>
  </si>
  <si>
    <t>Шпаклювання відкосів (2 разова шпаклівка  грунтовка і шліфування)</t>
  </si>
  <si>
    <t>Фарбування відкосів (за 2 рази + грунт) ral 7047</t>
  </si>
  <si>
    <t>Монтаж відкосів з ГКЛ на елй</t>
  </si>
  <si>
    <t>Демонтаж радіаторів опалення</t>
  </si>
  <si>
    <t xml:space="preserve">Монтаж,підключення радіаторів опалення </t>
  </si>
  <si>
    <t xml:space="preserve">Монтаж фанкойлів (в акті розписати) </t>
  </si>
  <si>
    <t>Монтаж системи припливно витяжної вентиляції ( в акті розписати)</t>
  </si>
  <si>
    <t>Монтаж світильників на підвісах</t>
  </si>
  <si>
    <t>Світильник LED Videx 36W 5000K IP65 лінійний магістральний 1,2 м (VL-BNWL-36125)</t>
  </si>
  <si>
    <t>Світильник лінійний Videx магістральний 18W 5000K IP65 600 мм (VL-BNWL-18065)</t>
  </si>
  <si>
    <t xml:space="preserve">CAPELLA-48 світильник </t>
  </si>
  <si>
    <t>Влаштування каркаса під освітлення ,стелі типу Армстронг</t>
  </si>
  <si>
    <t>фанкойл  (в акті розписати) Witi cem 44 з комплектуючими</t>
  </si>
  <si>
    <t>ВЕНТС ВУТ 600 ПЭ ЕС</t>
  </si>
  <si>
    <t>Труба гофрована UP! (Underprice) 350H 16 мм / 50 м</t>
  </si>
  <si>
    <t>Модуль (накладка) M-Bus AT-MBUS-NE 03 для лічильників води Powogaz JS Master + / c + Ду 25-40</t>
  </si>
  <si>
    <t>Лічильник холодної води Powogaz JS-10 MASTER C + Ду 32</t>
  </si>
  <si>
    <t>Фільтр муфтовий д.15  FIV</t>
  </si>
  <si>
    <t>Клапан зворотний муфтовий латунний F.I.V. DN 15 (1/2")</t>
  </si>
  <si>
    <t>Кран кульовий муфтовий латунний в-з F.I.V. DN 15 (1/2")</t>
  </si>
  <si>
    <t xml:space="preserve">Муфта перехідна  Ekoplastic </t>
  </si>
  <si>
    <t>манометр ОБМ -100</t>
  </si>
  <si>
    <t>спускний кран д,15</t>
  </si>
  <si>
    <t>датчик тиску</t>
  </si>
  <si>
    <t>Мембранний редуктор тиску для холодної води 1" HERZ 2682</t>
  </si>
  <si>
    <t>Встановлення запорної арматури</t>
  </si>
  <si>
    <t>Труба оцинкована ⌀ 150 1250 мм для вентиляції </t>
  </si>
  <si>
    <t>Труба оцинкована ⌀ 200 1250 мм для вентиляції</t>
  </si>
  <si>
    <t>Повітропровід круглий ізольований/гнучкий d 152 мм 7,6 м</t>
  </si>
  <si>
    <t>Повітропровід круглий ізольований/гнучкий d 203 мм 7,6 м</t>
  </si>
  <si>
    <t>Шумоглушник Вентс СР 200/600</t>
  </si>
  <si>
    <t>Повітряна заслінка Вентс КРВ 200 з сервоприводом</t>
  </si>
  <si>
    <t>грати зовнішні 3070 1Н 600*300</t>
  </si>
  <si>
    <t>вентиляційний дифузор 200</t>
  </si>
  <si>
    <t>вентиляційний дифузор 250</t>
  </si>
  <si>
    <t>комплект підключення ( в акті розписати)</t>
  </si>
  <si>
    <t>термостат Siemens RAB 21 DC</t>
  </si>
  <si>
    <t>декоративні грати</t>
  </si>
  <si>
    <t>Сервопривід Siemens STA73 NC 24 V (кабель 1м)</t>
  </si>
  <si>
    <t>Труба Rehau Rautitan Flex 32х4,4 мм</t>
  </si>
  <si>
    <t>труба пвх д 20</t>
  </si>
  <si>
    <t>Клапан автоматический балансировочный AB-QM 20 Danfoss 1"</t>
  </si>
  <si>
    <t xml:space="preserve">Повітровідвідник автоматичний </t>
  </si>
  <si>
    <t xml:space="preserve">фільтр 25 </t>
  </si>
  <si>
    <t>кран кульовий д.25</t>
  </si>
  <si>
    <t>Ізоляція трубка K-FLEX 06x022-2 РЕ</t>
  </si>
  <si>
    <t>Ізоляційна ТРУБКА K-FLEX ST 9Х35 ММ</t>
  </si>
  <si>
    <t>комплект кріплення ( в акті розписати)</t>
  </si>
  <si>
    <t>термостат w908</t>
  </si>
  <si>
    <t>Фуга Ceresit CE 40 aguastatic 5 кг</t>
  </si>
  <si>
    <t>сітка 100х100х3</t>
  </si>
  <si>
    <t>розчин м150 з доставкой</t>
  </si>
  <si>
    <t>Гідроізоляція полімерцементна Vimatec Waterblock мішок 25 кг Сірий</t>
  </si>
  <si>
    <t xml:space="preserve">Гідроізоляція підлоги </t>
  </si>
  <si>
    <t>Профіль BauGut ARMOSTEEL CW 75/4 м 0,5 мм</t>
  </si>
  <si>
    <t>Профіль BauGut ARMOSTEEL UW 50/4 м 0,5 мм</t>
  </si>
  <si>
    <t>Саморез по металлу для гипсокартона 3,5x25 мм 1000 шт FS-3525 Koelner</t>
  </si>
  <si>
    <t xml:space="preserve">Дюбель швидкого монтажу ударний </t>
  </si>
  <si>
    <t>Монтаж фальшстіни з ГКЛ</t>
  </si>
  <si>
    <t>Анкер розпірний 10x100 мм EXPERT FIX</t>
  </si>
  <si>
    <t>Стрічка Steelfix ST1061 І 20х1,0 мм монтажна перфорована 25 м</t>
  </si>
  <si>
    <t>Шайба М8 50 цинк 100 шт</t>
  </si>
  <si>
    <t>Набір кріпильних елементів 60 шт. №6</t>
  </si>
  <si>
    <t xml:space="preserve">шпилька </t>
  </si>
  <si>
    <t xml:space="preserve">підвіс для світильників компл 2 шт </t>
  </si>
  <si>
    <t xml:space="preserve">Лінійний світлодіодний світильник трикутні  LSNK-80w </t>
  </si>
  <si>
    <t>Автоматичний вимикач PL7-B32/3,</t>
  </si>
  <si>
    <t>Автоматичний вимикач Schneider Electric Acti9 iC60N 3P 20A 6кА В</t>
  </si>
  <si>
    <t>Автоматичний вимикач Schneider Electric Acti9 iC60N 3P 20A 6кА C</t>
  </si>
  <si>
    <t xml:space="preserve">Автоматичний вимикач PL6 1P 16А C 6кА </t>
  </si>
  <si>
    <t>Автоматичний вимикач PL6-C10/1</t>
  </si>
  <si>
    <t xml:space="preserve">Автоматичний вимикач PL6-C6/1 </t>
  </si>
  <si>
    <t>Диф автомат Eaton (Moeller) PFL6-16/1N/B/003</t>
  </si>
  <si>
    <t xml:space="preserve">Контактор 25А 2НО 230В, Z-SCH230/1/25-20 </t>
  </si>
  <si>
    <t>ТАЙМЕР SHT-1/230V ПРОГРАМОВАНИЙ ЦИФРОВИЙ AC230V</t>
  </si>
  <si>
    <t>шина</t>
  </si>
  <si>
    <t>Перемикач введення резерву Hager I-0-II 2P 40 А (SFT240)</t>
  </si>
  <si>
    <t xml:space="preserve">профіль 40*20*3 </t>
  </si>
  <si>
    <t>Електроди зварювальні PlasmaTec Моноліт РЦ 3 мм 2,5 к</t>
  </si>
  <si>
    <t>Монтаж та збірка ЩР більше 24 місць</t>
  </si>
  <si>
    <t>Щиток розподільчий 36 місця  (указати маркування)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</si>
</sst>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53">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indexed="8"/>
      <name val="Times New Roman"/>
      <family val="1"/>
      <charset val="204"/>
    </font>
    <font>
      <b/>
      <u/>
      <sz val="11"/>
      <color theme="1"/>
      <name val="Times New Roman"/>
      <family val="1"/>
      <charset val="204"/>
    </font>
    <font>
      <sz val="10"/>
      <color rgb="FF000000"/>
      <name val="Calibri"/>
      <family val="2"/>
      <charset val="204"/>
    </font>
    <font>
      <sz val="10"/>
      <name val="Calibri"/>
      <family val="2"/>
      <charset val="204"/>
    </font>
    <font>
      <sz val="10"/>
      <color rgb="FF000000"/>
      <name val="Calibri"/>
      <scheme val="minor"/>
    </font>
    <font>
      <sz val="11"/>
      <name val="Times New Roman"/>
      <family val="1"/>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75">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51"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80">
    <xf numFmtId="0" fontId="0" fillId="0" borderId="0" xfId="0"/>
    <xf numFmtId="0" fontId="4" fillId="0" borderId="0" xfId="4" applyFont="1" applyFill="1" applyBorder="1"/>
    <xf numFmtId="0" fontId="5" fillId="0" borderId="0" xfId="48" applyFont="1" applyFill="1" applyBorder="1" applyAlignment="1">
      <alignment horizontal="left" vertical="top"/>
    </xf>
    <xf numFmtId="0" fontId="6" fillId="0" borderId="0" xfId="4" applyFont="1" applyFill="1" applyBorder="1" applyAlignment="1">
      <alignment vertical="center" wrapText="1"/>
    </xf>
    <xf numFmtId="0" fontId="8" fillId="0" borderId="5" xfId="4" applyFont="1" applyFill="1" applyBorder="1" applyAlignment="1">
      <alignment horizontal="left" vertical="top"/>
    </xf>
    <xf numFmtId="0" fontId="4" fillId="0" borderId="5" xfId="4" applyFont="1" applyFill="1" applyBorder="1" applyAlignment="1">
      <alignment horizontal="left" vertical="center"/>
    </xf>
    <xf numFmtId="0" fontId="4" fillId="0" borderId="0" xfId="4" applyFont="1" applyFill="1" applyBorder="1" applyAlignment="1">
      <alignment horizontal="left" vertical="center"/>
    </xf>
    <xf numFmtId="0" fontId="4" fillId="0" borderId="5" xfId="4" applyFont="1" applyFill="1" applyBorder="1"/>
    <xf numFmtId="0" fontId="4" fillId="0" borderId="10" xfId="4" applyFont="1" applyFill="1" applyBorder="1" applyAlignment="1">
      <alignment horizontal="left" vertical="center"/>
    </xf>
    <xf numFmtId="0" fontId="4" fillId="0" borderId="10" xfId="4" applyFont="1" applyFill="1" applyBorder="1"/>
    <xf numFmtId="0" fontId="9" fillId="0" borderId="0" xfId="9" applyFont="1"/>
    <xf numFmtId="0" fontId="11" fillId="0" borderId="0" xfId="9" applyFont="1"/>
    <xf numFmtId="0" fontId="5" fillId="0" borderId="0" xfId="48" applyFont="1" applyFill="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Border="1"/>
    <xf numFmtId="0" fontId="11" fillId="0" borderId="0" xfId="9" applyFont="1" applyBorder="1" applyAlignment="1">
      <alignment horizontal="left" wrapText="1"/>
    </xf>
    <xf numFmtId="0" fontId="11" fillId="0" borderId="0" xfId="9" applyFont="1" applyBorder="1" applyAlignment="1">
      <alignment horizontal="left"/>
    </xf>
    <xf numFmtId="0" fontId="9" fillId="0" borderId="0" xfId="9" applyFont="1" applyBorder="1"/>
    <xf numFmtId="0" fontId="42" fillId="4" borderId="1" xfId="48" applyFont="1" applyFill="1" applyBorder="1" applyAlignment="1">
      <alignment horizontal="left" wrapText="1"/>
    </xf>
    <xf numFmtId="0" fontId="42" fillId="4" borderId="1" xfId="48" applyFont="1" applyFill="1" applyBorder="1" applyAlignment="1">
      <alignment horizontal="center" vertical="center" wrapText="1"/>
    </xf>
    <xf numFmtId="4" fontId="42" fillId="4" borderId="1" xfId="48" applyNumberFormat="1" applyFont="1" applyFill="1" applyBorder="1" applyAlignment="1">
      <alignment horizontal="center" vertical="center" wrapText="1"/>
    </xf>
    <xf numFmtId="4" fontId="42" fillId="4" borderId="1" xfId="48" applyNumberFormat="1" applyFont="1" applyFill="1" applyBorder="1" applyAlignment="1">
      <alignment horizontal="center" vertical="center"/>
    </xf>
    <xf numFmtId="49" fontId="42" fillId="4" borderId="1" xfId="48" applyNumberFormat="1" applyFont="1" applyFill="1" applyBorder="1" applyAlignment="1" applyProtection="1">
      <alignment horizontal="left" wrapText="1"/>
      <protection locked="0"/>
    </xf>
    <xf numFmtId="49" fontId="42" fillId="4" borderId="1" xfId="48" applyNumberFormat="1" applyFont="1" applyFill="1" applyBorder="1" applyAlignment="1" applyProtection="1">
      <alignment horizontal="center" vertical="center" wrapText="1"/>
      <protection locked="0"/>
    </xf>
    <xf numFmtId="0" fontId="44" fillId="9" borderId="1" xfId="19" applyFont="1" applyFill="1" applyBorder="1" applyAlignment="1" applyProtection="1">
      <alignment horizontal="left" wrapText="1"/>
    </xf>
    <xf numFmtId="0" fontId="44" fillId="9" borderId="1" xfId="28" applyFont="1" applyFill="1" applyBorder="1" applyAlignment="1" applyProtection="1">
      <alignment horizontal="center" vertical="center" wrapText="1"/>
    </xf>
    <xf numFmtId="4" fontId="44" fillId="9" borderId="1" xfId="48" applyNumberFormat="1" applyFont="1" applyFill="1" applyBorder="1" applyAlignment="1">
      <alignment horizontal="center" vertical="center" wrapText="1"/>
    </xf>
    <xf numFmtId="0" fontId="44" fillId="9" borderId="1" xfId="19" applyFont="1" applyFill="1" applyBorder="1" applyAlignment="1" applyProtection="1">
      <alignment horizontal="left" vertical="center" wrapText="1"/>
    </xf>
    <xf numFmtId="49" fontId="44" fillId="9" borderId="1" xfId="48" applyNumberFormat="1" applyFont="1" applyFill="1" applyBorder="1" applyAlignment="1" applyProtection="1">
      <alignment horizontal="center" vertical="center" wrapText="1"/>
      <protection locked="0"/>
    </xf>
    <xf numFmtId="4" fontId="44" fillId="9" borderId="1" xfId="48" applyNumberFormat="1" applyFont="1" applyFill="1" applyBorder="1" applyAlignment="1">
      <alignment horizontal="center" vertical="center"/>
    </xf>
    <xf numFmtId="0" fontId="44" fillId="9" borderId="1" xfId="48" applyFont="1" applyFill="1" applyBorder="1" applyAlignment="1">
      <alignment horizontal="left" wrapText="1"/>
    </xf>
    <xf numFmtId="0" fontId="42" fillId="0" borderId="0" xfId="0" applyFont="1"/>
    <xf numFmtId="0" fontId="44" fillId="3" borderId="1" xfId="48" applyFont="1" applyFill="1" applyBorder="1" applyAlignment="1">
      <alignment horizontal="center" wrapText="1"/>
    </xf>
    <xf numFmtId="0" fontId="44" fillId="3" borderId="1" xfId="48" applyFont="1" applyFill="1" applyBorder="1" applyAlignment="1">
      <alignment horizontal="left"/>
    </xf>
    <xf numFmtId="0" fontId="44" fillId="3" borderId="1" xfId="48" applyFont="1" applyFill="1" applyBorder="1" applyAlignment="1">
      <alignment horizontal="left" wrapText="1"/>
    </xf>
    <xf numFmtId="4" fontId="44" fillId="3" borderId="1" xfId="48" applyNumberFormat="1" applyFont="1" applyFill="1" applyBorder="1" applyAlignment="1">
      <alignment horizontal="left" wrapText="1"/>
    </xf>
    <xf numFmtId="4" fontId="44" fillId="3" borderId="1" xfId="48" applyNumberFormat="1" applyFont="1" applyFill="1" applyBorder="1" applyAlignment="1">
      <alignment horizontal="center" wrapText="1"/>
    </xf>
    <xf numFmtId="0" fontId="42" fillId="0" borderId="0" xfId="0" applyFont="1" applyFill="1"/>
    <xf numFmtId="0" fontId="42" fillId="4" borderId="0" xfId="0" applyFont="1" applyFill="1"/>
    <xf numFmtId="0" fontId="42" fillId="4" borderId="1" xfId="0" applyFont="1" applyFill="1" applyBorder="1" applyAlignment="1">
      <alignment horizontal="left" vertical="top"/>
    </xf>
    <xf numFmtId="0" fontId="42" fillId="2" borderId="0" xfId="59" applyFont="1" applyFill="1" applyAlignment="1">
      <alignment horizontal="left" vertical="top"/>
    </xf>
    <xf numFmtId="4" fontId="42" fillId="0" borderId="0" xfId="0" applyNumberFormat="1" applyFont="1"/>
    <xf numFmtId="0" fontId="42" fillId="0" borderId="0" xfId="0" applyFont="1" applyAlignment="1">
      <alignment horizontal="center" vertical="center"/>
    </xf>
    <xf numFmtId="0" fontId="42" fillId="0" borderId="0" xfId="0" applyFont="1" applyAlignment="1">
      <alignment horizontal="center"/>
    </xf>
    <xf numFmtId="0" fontId="46" fillId="4" borderId="0" xfId="0" applyFont="1" applyFill="1"/>
    <xf numFmtId="0" fontId="46" fillId="0" borderId="0" xfId="0" applyFont="1"/>
    <xf numFmtId="0" fontId="46" fillId="0" borderId="0" xfId="0" applyFont="1" applyFill="1"/>
    <xf numFmtId="166" fontId="44" fillId="4" borderId="0" xfId="0" applyNumberFormat="1" applyFont="1" applyFill="1" applyAlignment="1">
      <alignment horizontal="center" vertical="center" wrapText="1"/>
    </xf>
    <xf numFmtId="0" fontId="42" fillId="0" borderId="1" xfId="0" applyFont="1" applyFill="1" applyBorder="1" applyAlignment="1">
      <alignment horizontal="left"/>
    </xf>
    <xf numFmtId="0" fontId="42" fillId="0" borderId="1" xfId="0" applyFont="1" applyBorder="1" applyAlignment="1">
      <alignment horizontal="center" vertical="center"/>
    </xf>
    <xf numFmtId="0" fontId="42" fillId="0" borderId="1" xfId="0" applyFont="1" applyBorder="1" applyAlignment="1">
      <alignment horizontal="left"/>
    </xf>
    <xf numFmtId="0" fontId="42" fillId="0" borderId="1" xfId="0" applyFont="1" applyBorder="1" applyAlignment="1">
      <alignment horizontal="center"/>
    </xf>
    <xf numFmtId="4" fontId="42" fillId="2" borderId="1" xfId="48" applyNumberFormat="1" applyFont="1" applyFill="1" applyBorder="1" applyAlignment="1">
      <alignment horizontal="center" vertical="center"/>
    </xf>
    <xf numFmtId="0" fontId="44" fillId="2" borderId="1" xfId="48" applyFont="1" applyFill="1" applyBorder="1" applyAlignment="1">
      <alignment horizontal="left" wrapText="1"/>
    </xf>
    <xf numFmtId="0" fontId="44" fillId="2" borderId="1" xfId="48" applyFont="1" applyFill="1" applyBorder="1" applyAlignment="1">
      <alignment horizontal="center" vertical="center" wrapText="1"/>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2" fillId="2" borderId="1" xfId="48" applyNumberFormat="1" applyFont="1" applyFill="1" applyBorder="1" applyAlignment="1">
      <alignment horizontal="left" wrapText="1"/>
    </xf>
    <xf numFmtId="4" fontId="42" fillId="2" borderId="1" xfId="48" applyNumberFormat="1" applyFont="1" applyFill="1" applyBorder="1" applyAlignment="1">
      <alignment horizontal="center" wrapText="1"/>
    </xf>
    <xf numFmtId="4" fontId="44" fillId="2" borderId="1" xfId="48" applyNumberFormat="1" applyFont="1" applyFill="1" applyBorder="1" applyAlignment="1">
      <alignment horizontal="center" vertical="center"/>
    </xf>
    <xf numFmtId="0" fontId="44" fillId="2" borderId="1" xfId="28" applyFont="1" applyFill="1" applyBorder="1" applyAlignment="1">
      <alignment horizontal="left" wrapText="1"/>
    </xf>
    <xf numFmtId="10" fontId="44" fillId="2" borderId="1" xfId="48" applyNumberFormat="1" applyFont="1" applyFill="1" applyBorder="1" applyAlignment="1">
      <alignment horizontal="center" vertical="center" wrapText="1"/>
    </xf>
    <xf numFmtId="9" fontId="44" fillId="2" borderId="1" xfId="48" applyNumberFormat="1" applyFont="1" applyFill="1" applyBorder="1" applyAlignment="1">
      <alignment horizontal="center" vertical="center" wrapText="1"/>
    </xf>
    <xf numFmtId="4" fontId="42" fillId="2" borderId="1" xfId="48" applyNumberFormat="1" applyFont="1" applyFill="1" applyBorder="1" applyAlignment="1">
      <alignment horizontal="left"/>
    </xf>
    <xf numFmtId="4" fontId="42" fillId="2" borderId="1" xfId="48" applyNumberFormat="1" applyFont="1" applyFill="1" applyBorder="1" applyAlignment="1">
      <alignment horizontal="center"/>
    </xf>
    <xf numFmtId="0" fontId="44" fillId="2" borderId="1" xfId="48" applyFont="1" applyFill="1" applyBorder="1" applyAlignment="1">
      <alignment horizontal="left"/>
    </xf>
    <xf numFmtId="0" fontId="42" fillId="2" borderId="1" xfId="48" applyFont="1" applyFill="1" applyBorder="1" applyAlignment="1">
      <alignment horizontal="center" vertical="center"/>
    </xf>
    <xf numFmtId="0" fontId="42" fillId="2" borderId="1" xfId="48" applyFont="1" applyFill="1" applyBorder="1" applyAlignment="1">
      <alignment horizontal="left"/>
    </xf>
    <xf numFmtId="0" fontId="42" fillId="2" borderId="1" xfId="48" applyFont="1" applyFill="1" applyBorder="1" applyAlignment="1">
      <alignment horizontal="center"/>
    </xf>
    <xf numFmtId="0" fontId="42" fillId="0" borderId="0" xfId="48" applyFont="1" applyAlignment="1">
      <alignment horizontal="left" vertical="top"/>
    </xf>
    <xf numFmtId="0" fontId="42" fillId="0" borderId="0" xfId="48" applyFont="1" applyAlignment="1">
      <alignment horizontal="center" vertical="top"/>
    </xf>
    <xf numFmtId="0" fontId="42" fillId="0" borderId="0" xfId="48" applyFont="1" applyAlignment="1">
      <alignment vertical="top"/>
    </xf>
    <xf numFmtId="166" fontId="42" fillId="0" borderId="0" xfId="48" applyNumberFormat="1" applyFont="1" applyAlignment="1">
      <alignment horizontal="center" vertical="center"/>
    </xf>
    <xf numFmtId="0" fontId="44" fillId="4" borderId="1" xfId="48" applyFont="1" applyFill="1" applyBorder="1" applyAlignment="1">
      <alignment horizontal="center" wrapText="1"/>
    </xf>
    <xf numFmtId="166" fontId="42" fillId="0" borderId="1" xfId="48" applyNumberFormat="1" applyFont="1" applyFill="1" applyBorder="1" applyAlignment="1">
      <alignment horizontal="center" vertical="center" wrapText="1"/>
    </xf>
    <xf numFmtId="0" fontId="42" fillId="4" borderId="1" xfId="0" applyFont="1" applyFill="1" applyBorder="1" applyAlignment="1">
      <alignment horizontal="center" vertical="top"/>
    </xf>
    <xf numFmtId="0" fontId="42" fillId="4" borderId="1" xfId="8" applyFont="1" applyFill="1" applyBorder="1" applyAlignment="1">
      <alignment horizontal="center" vertical="center" wrapText="1"/>
    </xf>
    <xf numFmtId="166" fontId="42" fillId="4" borderId="1" xfId="48" applyNumberFormat="1" applyFont="1" applyFill="1" applyBorder="1" applyAlignment="1">
      <alignment horizontal="center" vertical="center" wrapText="1"/>
    </xf>
    <xf numFmtId="0" fontId="44" fillId="4" borderId="1" xfId="48" applyFont="1" applyFill="1" applyBorder="1" applyAlignment="1">
      <alignment horizontal="left" wrapText="1"/>
    </xf>
    <xf numFmtId="166" fontId="42" fillId="4" borderId="1" xfId="0" applyNumberFormat="1" applyFont="1" applyFill="1" applyBorder="1" applyAlignment="1">
      <alignment horizontal="center" vertical="center"/>
    </xf>
    <xf numFmtId="0" fontId="42" fillId="0" borderId="1" xfId="48" applyFont="1" applyFill="1" applyBorder="1" applyAlignment="1">
      <alignment horizontal="left" wrapText="1"/>
    </xf>
    <xf numFmtId="166" fontId="42" fillId="4" borderId="1" xfId="48" applyNumberFormat="1" applyFont="1" applyFill="1" applyBorder="1" applyAlignment="1">
      <alignment horizontal="center" vertical="center"/>
    </xf>
    <xf numFmtId="166" fontId="42" fillId="4" borderId="1" xfId="0" applyNumberFormat="1" applyFont="1" applyFill="1" applyBorder="1" applyAlignment="1">
      <alignment horizontal="left" vertical="center" wrapText="1"/>
    </xf>
    <xf numFmtId="49" fontId="42"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28" applyFont="1" applyFill="1" applyBorder="1" applyAlignment="1" applyProtection="1">
      <alignment horizontal="center" vertical="center" wrapText="1"/>
    </xf>
    <xf numFmtId="0" fontId="42" fillId="4" borderId="0" xfId="48" applyFont="1" applyFill="1" applyBorder="1" applyAlignment="1">
      <alignment horizontal="left" wrapText="1"/>
    </xf>
    <xf numFmtId="0" fontId="42" fillId="4" borderId="1" xfId="48" applyFont="1" applyFill="1" applyBorder="1" applyAlignment="1">
      <alignment horizontal="left" vertical="center" wrapText="1"/>
    </xf>
    <xf numFmtId="166" fontId="42" fillId="4" borderId="1" xfId="0" applyNumberFormat="1" applyFont="1" applyFill="1" applyBorder="1" applyAlignment="1">
      <alignment horizontal="left" vertical="center"/>
    </xf>
    <xf numFmtId="0" fontId="42" fillId="4" borderId="1" xfId="0" applyFont="1" applyFill="1" applyBorder="1" applyAlignment="1">
      <alignment horizontal="left" vertical="center" wrapText="1"/>
    </xf>
    <xf numFmtId="0" fontId="46" fillId="0" borderId="0" xfId="0" applyFont="1" applyFill="1" applyAlignment="1">
      <alignment horizontal="left" vertical="center"/>
    </xf>
    <xf numFmtId="0" fontId="42" fillId="4" borderId="1" xfId="0" applyFont="1" applyFill="1" applyBorder="1" applyAlignment="1">
      <alignment vertical="center"/>
    </xf>
    <xf numFmtId="0" fontId="42" fillId="0" borderId="1" xfId="48" applyFont="1" applyFill="1" applyBorder="1" applyAlignment="1">
      <alignment horizontal="center" vertical="center" wrapText="1"/>
    </xf>
    <xf numFmtId="0" fontId="42" fillId="4" borderId="1" xfId="0" applyFont="1" applyFill="1" applyBorder="1" applyAlignment="1">
      <alignment wrapText="1"/>
    </xf>
    <xf numFmtId="0" fontId="42" fillId="4" borderId="16" xfId="48" applyFont="1" applyFill="1" applyBorder="1" applyAlignment="1">
      <alignment horizontal="center" vertical="center" wrapText="1"/>
    </xf>
    <xf numFmtId="0" fontId="42" fillId="0" borderId="1" xfId="48" applyFont="1" applyFill="1" applyBorder="1" applyAlignment="1">
      <alignment horizontal="left" vertical="center" wrapText="1"/>
    </xf>
    <xf numFmtId="166" fontId="47" fillId="4" borderId="1" xfId="48" applyNumberFormat="1" applyFont="1" applyFill="1" applyBorder="1" applyAlignment="1">
      <alignment horizontal="center" vertical="center" wrapText="1"/>
    </xf>
    <xf numFmtId="166" fontId="46" fillId="4" borderId="1" xfId="48" applyNumberFormat="1" applyFont="1" applyFill="1" applyBorder="1" applyAlignment="1">
      <alignment horizontal="center" vertical="center" wrapText="1"/>
    </xf>
    <xf numFmtId="0" fontId="42" fillId="0" borderId="0" xfId="0" applyFont="1" applyFill="1" applyAlignment="1">
      <alignment horizontal="left" vertical="center"/>
    </xf>
    <xf numFmtId="0" fontId="42" fillId="4" borderId="1" xfId="58" applyFont="1" applyFill="1" applyBorder="1" applyAlignment="1" applyProtection="1">
      <alignment horizontal="center" vertical="center" wrapText="1"/>
    </xf>
    <xf numFmtId="9" fontId="42" fillId="4" borderId="1" xfId="48" applyNumberFormat="1" applyFont="1" applyFill="1" applyBorder="1" applyAlignment="1">
      <alignment horizontal="center" vertical="center" wrapText="1"/>
    </xf>
    <xf numFmtId="0" fontId="48" fillId="2" borderId="0" xfId="48" applyFont="1" applyFill="1" applyBorder="1" applyAlignment="1">
      <alignment horizontal="left"/>
    </xf>
    <xf numFmtId="0" fontId="48" fillId="0" borderId="0" xfId="48" applyFont="1" applyFill="1" applyBorder="1" applyAlignment="1">
      <alignment horizontal="left" vertical="top" wrapText="1"/>
    </xf>
    <xf numFmtId="0" fontId="46" fillId="4" borderId="1" xfId="0" applyFont="1" applyFill="1" applyBorder="1" applyAlignment="1">
      <alignment vertical="center" wrapText="1"/>
    </xf>
    <xf numFmtId="0" fontId="44" fillId="9" borderId="14" xfId="48" applyFont="1" applyFill="1" applyBorder="1" applyAlignment="1">
      <alignment horizontal="left" wrapText="1"/>
    </xf>
    <xf numFmtId="0" fontId="46" fillId="4" borderId="0" xfId="0" applyFont="1" applyFill="1" applyAlignment="1">
      <alignment horizontal="left" vertical="center"/>
    </xf>
    <xf numFmtId="0" fontId="46" fillId="0" borderId="1" xfId="8" applyFont="1" applyFill="1" applyBorder="1" applyAlignment="1">
      <alignment horizontal="center" vertical="center" wrapText="1"/>
    </xf>
    <xf numFmtId="4" fontId="46" fillId="4" borderId="1" xfId="48" applyNumberFormat="1" applyFont="1" applyFill="1" applyBorder="1" applyAlignment="1">
      <alignment horizontal="center" vertical="center" wrapText="1"/>
    </xf>
    <xf numFmtId="0" fontId="42" fillId="0" borderId="0" xfId="0" applyFont="1" applyFill="1" applyBorder="1" applyAlignment="1">
      <alignment horizontal="left"/>
    </xf>
    <xf numFmtId="49" fontId="46" fillId="0" borderId="1" xfId="48" applyNumberFormat="1" applyFont="1" applyFill="1" applyBorder="1" applyAlignment="1" applyProtection="1">
      <alignment horizontal="left" vertical="center" wrapText="1"/>
      <protection locked="0"/>
    </xf>
    <xf numFmtId="166" fontId="42" fillId="0" borderId="1" xfId="0" applyNumberFormat="1" applyFont="1" applyFill="1" applyBorder="1" applyAlignment="1">
      <alignment horizontal="left" vertical="center" wrapText="1"/>
    </xf>
    <xf numFmtId="0" fontId="46" fillId="0" borderId="1" xfId="48" applyFont="1" applyFill="1" applyBorder="1" applyAlignment="1">
      <alignment horizontal="left" vertical="center"/>
    </xf>
    <xf numFmtId="0" fontId="46" fillId="0" borderId="1" xfId="48" applyFont="1" applyFill="1" applyBorder="1" applyAlignment="1">
      <alignment horizontal="center" vertical="center"/>
    </xf>
    <xf numFmtId="49" fontId="46" fillId="0" borderId="1" xfId="48" applyNumberFormat="1" applyFont="1" applyFill="1" applyBorder="1" applyAlignment="1" applyProtection="1">
      <alignment horizontal="center" vertical="center" wrapText="1"/>
      <protection locked="0"/>
    </xf>
    <xf numFmtId="166" fontId="46" fillId="4" borderId="1" xfId="0" applyNumberFormat="1" applyFont="1" applyFill="1" applyBorder="1" applyAlignment="1">
      <alignment horizontal="center" vertical="center"/>
    </xf>
    <xf numFmtId="0" fontId="46" fillId="4" borderId="1" xfId="0" applyFont="1" applyFill="1" applyBorder="1"/>
    <xf numFmtId="0" fontId="46" fillId="4" borderId="1" xfId="8" applyFont="1" applyFill="1" applyBorder="1" applyAlignment="1">
      <alignment horizontal="center" vertical="center" wrapText="1"/>
    </xf>
    <xf numFmtId="0" fontId="42" fillId="4" borderId="16" xfId="28" applyFont="1" applyFill="1" applyBorder="1" applyAlignment="1" applyProtection="1">
      <alignment horizontal="center" vertical="center" wrapText="1"/>
    </xf>
    <xf numFmtId="49" fontId="42" fillId="4" borderId="16" xfId="48" applyNumberFormat="1" applyFont="1" applyFill="1" applyBorder="1" applyAlignment="1" applyProtection="1">
      <alignment horizontal="left" vertical="center" wrapText="1"/>
      <protection locked="0"/>
    </xf>
    <xf numFmtId="49" fontId="42" fillId="4" borderId="16" xfId="48" applyNumberFormat="1" applyFont="1" applyFill="1" applyBorder="1" applyAlignment="1" applyProtection="1">
      <alignment horizontal="center" vertical="center" wrapText="1"/>
      <protection locked="0"/>
    </xf>
    <xf numFmtId="0" fontId="46" fillId="4" borderId="1" xfId="0" applyFont="1" applyFill="1" applyBorder="1" applyAlignment="1">
      <alignment horizontal="left" vertical="center"/>
    </xf>
    <xf numFmtId="0" fontId="42" fillId="4" borderId="1" xfId="48" applyFont="1" applyFill="1" applyBorder="1" applyAlignment="1">
      <alignment horizontal="center" wrapText="1"/>
    </xf>
    <xf numFmtId="0" fontId="42" fillId="0" borderId="0" xfId="0" applyFont="1" applyFill="1" applyBorder="1"/>
    <xf numFmtId="0" fontId="42" fillId="0" borderId="0" xfId="0" applyFont="1" applyBorder="1" applyAlignment="1">
      <alignment horizontal="center" vertical="center"/>
    </xf>
    <xf numFmtId="4" fontId="42" fillId="0" borderId="1" xfId="48" applyNumberFormat="1" applyFont="1" applyFill="1" applyBorder="1" applyAlignment="1">
      <alignment horizontal="center" vertical="center" wrapText="1"/>
    </xf>
    <xf numFmtId="0" fontId="46" fillId="0" borderId="1" xfId="8" applyFont="1" applyFill="1" applyBorder="1" applyAlignment="1">
      <alignment horizontal="left" vertical="center" wrapText="1"/>
    </xf>
    <xf numFmtId="0" fontId="46" fillId="0" borderId="1" xfId="0" applyFont="1" applyBorder="1" applyAlignment="1">
      <alignment horizontal="left" vertical="center"/>
    </xf>
    <xf numFmtId="0" fontId="46" fillId="0" borderId="1" xfId="0" applyFont="1" applyBorder="1" applyAlignment="1">
      <alignment horizontal="left" vertical="center" wrapText="1"/>
    </xf>
    <xf numFmtId="0" fontId="46" fillId="0" borderId="1" xfId="0" applyFont="1" applyBorder="1" applyAlignment="1">
      <alignment horizontal="center" vertical="center"/>
    </xf>
    <xf numFmtId="166" fontId="42" fillId="0" borderId="1" xfId="48" applyNumberFormat="1" applyFont="1" applyBorder="1" applyAlignment="1">
      <alignment horizontal="center" vertical="center" wrapText="1"/>
    </xf>
    <xf numFmtId="0" fontId="42" fillId="0" borderId="1" xfId="48" applyFont="1" applyBorder="1" applyAlignment="1">
      <alignment horizontal="center" vertical="center" wrapText="1"/>
    </xf>
    <xf numFmtId="49" fontId="46" fillId="0" borderId="1" xfId="48" applyNumberFormat="1" applyFont="1" applyBorder="1" applyAlignment="1" applyProtection="1">
      <alignment horizontal="center" vertical="center" wrapText="1"/>
      <protection locked="0"/>
    </xf>
    <xf numFmtId="0" fontId="42" fillId="0" borderId="1" xfId="0" applyFont="1" applyFill="1" applyBorder="1" applyAlignment="1">
      <alignment horizontal="center" vertical="center"/>
    </xf>
    <xf numFmtId="0" fontId="46" fillId="4" borderId="1" xfId="0" applyFont="1" applyFill="1" applyBorder="1" applyAlignment="1">
      <alignment horizontal="left" vertical="center" wrapText="1"/>
    </xf>
    <xf numFmtId="49" fontId="42" fillId="4" borderId="1" xfId="48" applyNumberFormat="1" applyFont="1" applyFill="1" applyBorder="1" applyAlignment="1" applyProtection="1">
      <alignment horizontal="left" vertical="top" wrapText="1"/>
      <protection locked="0"/>
    </xf>
    <xf numFmtId="49" fontId="46" fillId="4" borderId="1" xfId="48" applyNumberFormat="1" applyFont="1" applyFill="1" applyBorder="1" applyAlignment="1" applyProtection="1">
      <alignment horizontal="left" vertical="center" wrapText="1"/>
      <protection locked="0"/>
    </xf>
    <xf numFmtId="0" fontId="49" fillId="4" borderId="1" xfId="0" applyFont="1" applyFill="1" applyBorder="1" applyAlignment="1" applyProtection="1">
      <alignment horizontal="center" vertical="center" wrapText="1"/>
    </xf>
    <xf numFmtId="0" fontId="46" fillId="4" borderId="1" xfId="19" applyFont="1" applyFill="1" applyBorder="1" applyAlignment="1" applyProtection="1">
      <alignment horizontal="left" vertical="center" wrapText="1"/>
    </xf>
    <xf numFmtId="0" fontId="46" fillId="4" borderId="1" xfId="28" applyFont="1" applyFill="1" applyBorder="1" applyAlignment="1" applyProtection="1">
      <alignment horizontal="center" vertical="center" wrapText="1"/>
    </xf>
    <xf numFmtId="166" fontId="42" fillId="4" borderId="1" xfId="48" applyNumberFormat="1" applyFont="1" applyFill="1" applyBorder="1" applyAlignment="1" applyProtection="1">
      <alignment horizontal="center" vertical="center" wrapText="1"/>
      <protection locked="0"/>
    </xf>
    <xf numFmtId="166" fontId="46" fillId="4" borderId="1" xfId="48" applyNumberFormat="1" applyFont="1" applyFill="1" applyBorder="1" applyAlignment="1" applyProtection="1">
      <alignment horizontal="center" vertical="center" wrapText="1"/>
      <protection locked="0"/>
    </xf>
    <xf numFmtId="0" fontId="46" fillId="4" borderId="1" xfId="48" applyFont="1" applyFill="1" applyBorder="1" applyAlignment="1">
      <alignment horizontal="center" vertical="center"/>
    </xf>
    <xf numFmtId="0" fontId="42" fillId="4" borderId="16" xfId="19" applyFont="1" applyFill="1" applyBorder="1" applyAlignment="1" applyProtection="1">
      <alignment horizontal="left" vertical="top" wrapText="1"/>
    </xf>
    <xf numFmtId="0" fontId="42" fillId="4" borderId="16" xfId="28" applyFont="1" applyFill="1" applyBorder="1" applyAlignment="1" applyProtection="1">
      <alignment horizontal="left" vertical="top" wrapText="1"/>
    </xf>
    <xf numFmtId="166" fontId="42" fillId="4" borderId="1" xfId="3" applyNumberFormat="1" applyFont="1" applyFill="1" applyBorder="1" applyAlignment="1">
      <alignment horizontal="center" vertical="center" wrapText="1"/>
    </xf>
    <xf numFmtId="0" fontId="46" fillId="4" borderId="1" xfId="48" applyFont="1" applyFill="1" applyBorder="1" applyAlignment="1">
      <alignment horizontal="left" vertical="center" wrapText="1"/>
    </xf>
    <xf numFmtId="49" fontId="46" fillId="4" borderId="1" xfId="48" applyNumberFormat="1" applyFont="1" applyFill="1" applyBorder="1" applyAlignment="1" applyProtection="1">
      <alignment horizontal="center" vertical="center" wrapText="1"/>
      <protection locked="0"/>
    </xf>
    <xf numFmtId="4" fontId="46" fillId="4" borderId="1" xfId="48" applyNumberFormat="1" applyFont="1" applyFill="1" applyBorder="1" applyAlignment="1">
      <alignment horizontal="center" vertical="center"/>
    </xf>
    <xf numFmtId="0" fontId="46" fillId="0" borderId="1" xfId="0" applyFont="1" applyFill="1" applyBorder="1" applyAlignment="1">
      <alignment horizontal="left" vertical="center" wrapText="1"/>
    </xf>
    <xf numFmtId="0" fontId="46" fillId="0" borderId="1" xfId="0" applyFont="1" applyFill="1" applyBorder="1" applyAlignment="1">
      <alignment horizontal="center" vertical="center"/>
    </xf>
    <xf numFmtId="4" fontId="42" fillId="4" borderId="1" xfId="0" applyNumberFormat="1" applyFont="1" applyFill="1" applyBorder="1" applyAlignment="1">
      <alignment horizontal="center" vertical="center"/>
    </xf>
    <xf numFmtId="4" fontId="46" fillId="0" borderId="1" xfId="0" applyNumberFormat="1" applyFont="1" applyBorder="1" applyAlignment="1">
      <alignment horizontal="center" vertical="center"/>
    </xf>
    <xf numFmtId="4" fontId="46" fillId="4" borderId="1" xfId="0" applyNumberFormat="1" applyFont="1" applyFill="1" applyBorder="1" applyAlignment="1">
      <alignment horizontal="center" vertical="center"/>
    </xf>
    <xf numFmtId="4" fontId="46" fillId="0" borderId="1" xfId="0" applyNumberFormat="1" applyFont="1" applyFill="1" applyBorder="1" applyAlignment="1">
      <alignment horizontal="center" vertical="center"/>
    </xf>
    <xf numFmtId="4" fontId="46" fillId="0" borderId="1" xfId="48" applyNumberFormat="1" applyFont="1" applyFill="1" applyBorder="1" applyAlignment="1">
      <alignment horizontal="center" vertical="center" wrapText="1"/>
    </xf>
    <xf numFmtId="4" fontId="42" fillId="4" borderId="16" xfId="48" applyNumberFormat="1" applyFont="1" applyFill="1" applyBorder="1" applyAlignment="1">
      <alignment horizontal="center" vertical="center"/>
    </xf>
    <xf numFmtId="4" fontId="42" fillId="4" borderId="1" xfId="0" applyNumberFormat="1" applyFont="1" applyFill="1" applyBorder="1" applyAlignment="1">
      <alignment horizontal="center" vertical="top"/>
    </xf>
    <xf numFmtId="4" fontId="42" fillId="4" borderId="1" xfId="48" applyNumberFormat="1" applyFont="1" applyFill="1" applyBorder="1" applyAlignment="1" applyProtection="1">
      <alignment horizontal="center" vertical="center" wrapText="1"/>
      <protection locked="0"/>
    </xf>
    <xf numFmtId="4" fontId="46" fillId="0" borderId="16" xfId="0" applyNumberFormat="1" applyFont="1" applyFill="1" applyBorder="1" applyAlignment="1">
      <alignment horizontal="center" vertical="center"/>
    </xf>
    <xf numFmtId="4" fontId="46" fillId="0" borderId="1" xfId="48" applyNumberFormat="1" applyFont="1" applyBorder="1" applyAlignment="1">
      <alignment horizontal="center" vertical="center"/>
    </xf>
    <xf numFmtId="4" fontId="46" fillId="0" borderId="1" xfId="48" applyNumberFormat="1" applyFont="1" applyFill="1" applyBorder="1" applyAlignment="1">
      <alignment horizontal="center" vertical="center"/>
    </xf>
    <xf numFmtId="4" fontId="46" fillId="0" borderId="1" xfId="8" applyNumberFormat="1" applyFont="1" applyFill="1" applyBorder="1" applyAlignment="1" applyProtection="1">
      <alignment horizontal="center" vertical="center" wrapText="1"/>
      <protection locked="0"/>
    </xf>
    <xf numFmtId="4" fontId="46" fillId="4" borderId="1" xfId="48" applyNumberFormat="1" applyFont="1" applyFill="1" applyBorder="1" applyAlignment="1" applyProtection="1">
      <alignment horizontal="center" vertical="center" wrapText="1"/>
      <protection locked="0"/>
    </xf>
    <xf numFmtId="4" fontId="46" fillId="4" borderId="1" xfId="8" applyNumberFormat="1" applyFont="1" applyFill="1" applyBorder="1" applyAlignment="1" applyProtection="1">
      <alignment horizontal="center" vertical="center" wrapText="1"/>
      <protection locked="0"/>
    </xf>
    <xf numFmtId="4" fontId="42" fillId="4" borderId="16" xfId="0" applyNumberFormat="1" applyFont="1" applyFill="1" applyBorder="1" applyAlignment="1">
      <alignment horizontal="center" vertical="center"/>
    </xf>
    <xf numFmtId="4" fontId="42" fillId="9" borderId="1" xfId="8" applyNumberFormat="1" applyFont="1" applyFill="1" applyBorder="1" applyAlignment="1" applyProtection="1">
      <alignment horizontal="center" vertical="center" wrapText="1"/>
      <protection locked="0"/>
    </xf>
    <xf numFmtId="4" fontId="44" fillId="9" borderId="1" xfId="8" applyNumberFormat="1" applyFont="1" applyFill="1" applyBorder="1" applyAlignment="1" applyProtection="1">
      <alignment horizontal="center" vertical="center" wrapText="1"/>
      <protection locked="0"/>
    </xf>
    <xf numFmtId="4" fontId="42" fillId="4" borderId="1" xfId="0" applyNumberFormat="1" applyFont="1" applyFill="1" applyBorder="1" applyAlignment="1">
      <alignment horizontal="center"/>
    </xf>
    <xf numFmtId="4" fontId="42" fillId="4" borderId="1" xfId="8" applyNumberFormat="1" applyFont="1" applyFill="1" applyBorder="1" applyAlignment="1" applyProtection="1">
      <alignment horizontal="center" vertical="center" wrapText="1"/>
      <protection locked="0"/>
    </xf>
    <xf numFmtId="4" fontId="44" fillId="9" borderId="1" xfId="48" applyNumberFormat="1" applyFont="1" applyFill="1" applyBorder="1" applyAlignment="1">
      <alignment horizontal="left" wrapText="1"/>
    </xf>
    <xf numFmtId="4" fontId="44" fillId="4" borderId="1" xfId="48" applyNumberFormat="1" applyFont="1" applyFill="1" applyBorder="1" applyAlignment="1">
      <alignment horizontal="left" wrapText="1"/>
    </xf>
    <xf numFmtId="4" fontId="42" fillId="4" borderId="16" xfId="48" applyNumberFormat="1" applyFont="1" applyFill="1" applyBorder="1" applyAlignment="1">
      <alignment horizontal="center" vertical="center" wrapText="1"/>
    </xf>
    <xf numFmtId="4" fontId="42" fillId="9" borderId="1" xfId="48" applyNumberFormat="1" applyFont="1" applyFill="1" applyBorder="1" applyAlignment="1">
      <alignment horizontal="center" vertical="center"/>
    </xf>
    <xf numFmtId="4" fontId="42" fillId="4" borderId="1" xfId="8" applyNumberFormat="1" applyFont="1" applyFill="1" applyBorder="1" applyAlignment="1">
      <alignment horizontal="center" vertical="center" wrapText="1"/>
    </xf>
    <xf numFmtId="4" fontId="46" fillId="0" borderId="1" xfId="48" applyNumberFormat="1" applyFont="1" applyBorder="1" applyAlignment="1">
      <alignment horizontal="left" vertical="center" wrapText="1"/>
    </xf>
    <xf numFmtId="4" fontId="46" fillId="0" borderId="1" xfId="8" applyNumberFormat="1" applyFont="1" applyFill="1" applyBorder="1" applyAlignment="1">
      <alignment horizontal="left" vertical="center"/>
    </xf>
    <xf numFmtId="4" fontId="42" fillId="0" borderId="1" xfId="48" applyNumberFormat="1" applyFont="1" applyBorder="1" applyAlignment="1">
      <alignment horizontal="center" vertical="center" wrapText="1"/>
    </xf>
    <xf numFmtId="4" fontId="46" fillId="0" borderId="1" xfId="48" applyNumberFormat="1" applyFont="1" applyBorder="1" applyAlignment="1">
      <alignment horizontal="center" vertical="center" wrapText="1"/>
    </xf>
    <xf numFmtId="4" fontId="49" fillId="4" borderId="1" xfId="0" applyNumberFormat="1" applyFont="1" applyFill="1" applyBorder="1" applyAlignment="1" applyProtection="1">
      <alignment horizontal="center" vertical="center" wrapText="1"/>
    </xf>
    <xf numFmtId="4" fontId="50" fillId="4" borderId="1" xfId="8" applyNumberFormat="1" applyFont="1" applyFill="1" applyBorder="1" applyAlignment="1" applyProtection="1">
      <alignment horizontal="center" vertical="center"/>
    </xf>
    <xf numFmtId="4" fontId="42" fillId="9" borderId="1" xfId="48" applyNumberFormat="1" applyFont="1" applyFill="1" applyBorder="1" applyAlignment="1">
      <alignment horizontal="center" vertical="center" wrapText="1"/>
    </xf>
    <xf numFmtId="4" fontId="42" fillId="4" borderId="1" xfId="8" applyNumberFormat="1" applyFont="1" applyFill="1" applyBorder="1" applyAlignment="1">
      <alignment horizontal="center" vertical="center"/>
    </xf>
    <xf numFmtId="4" fontId="42" fillId="4" borderId="1" xfId="48" applyNumberFormat="1" applyFont="1" applyFill="1" applyBorder="1" applyAlignment="1">
      <alignment horizontal="left" vertical="center" wrapText="1"/>
    </xf>
    <xf numFmtId="4" fontId="46" fillId="4" borderId="1" xfId="48" applyNumberFormat="1" applyFont="1" applyFill="1" applyBorder="1" applyAlignment="1">
      <alignment horizontal="left" vertical="center"/>
    </xf>
    <xf numFmtId="4" fontId="42" fillId="4" borderId="1" xfId="48" applyNumberFormat="1" applyFont="1" applyFill="1" applyBorder="1" applyAlignment="1">
      <alignment horizontal="left" vertical="center"/>
    </xf>
    <xf numFmtId="4" fontId="44" fillId="9" borderId="1" xfId="48" applyNumberFormat="1" applyFont="1" applyFill="1" applyBorder="1" applyAlignment="1">
      <alignment horizontal="center" wrapText="1"/>
    </xf>
    <xf numFmtId="4" fontId="44" fillId="4" borderId="1" xfId="48" applyNumberFormat="1" applyFont="1" applyFill="1" applyBorder="1" applyAlignment="1">
      <alignment horizontal="center" wrapText="1"/>
    </xf>
    <xf numFmtId="4" fontId="42" fillId="4" borderId="1" xfId="3" applyNumberFormat="1" applyFont="1" applyFill="1" applyBorder="1" applyAlignment="1">
      <alignment horizontal="center" vertical="center" wrapText="1"/>
    </xf>
    <xf numFmtId="4" fontId="46" fillId="4" borderId="1" xfId="0" applyNumberFormat="1" applyFont="1" applyFill="1" applyBorder="1"/>
    <xf numFmtId="4" fontId="46" fillId="0" borderId="1" xfId="8" applyNumberFormat="1" applyFont="1" applyFill="1" applyBorder="1" applyAlignment="1">
      <alignment horizontal="center" vertical="center"/>
    </xf>
    <xf numFmtId="0" fontId="46" fillId="0" borderId="1" xfId="48" applyFont="1" applyFill="1" applyBorder="1" applyAlignment="1">
      <alignment horizontal="left" vertical="center" wrapText="1"/>
    </xf>
    <xf numFmtId="0" fontId="46" fillId="0" borderId="1" xfId="48" applyFont="1" applyFill="1" applyBorder="1" applyAlignment="1">
      <alignment horizontal="center" vertical="center" wrapText="1"/>
    </xf>
    <xf numFmtId="49" fontId="52" fillId="0" borderId="18" xfId="60" applyNumberFormat="1" applyFont="1" applyBorder="1" applyAlignment="1">
      <alignment horizontal="left" vertical="center" wrapText="1"/>
    </xf>
    <xf numFmtId="166" fontId="52" fillId="0" borderId="18" xfId="60" applyNumberFormat="1" applyFont="1" applyBorder="1" applyAlignment="1">
      <alignment horizontal="center" vertical="center"/>
    </xf>
    <xf numFmtId="0" fontId="42" fillId="0" borderId="17" xfId="19" applyFont="1" applyFill="1" applyBorder="1" applyAlignment="1" applyProtection="1">
      <alignment horizontal="left" vertical="center" wrapText="1"/>
    </xf>
    <xf numFmtId="0" fontId="46" fillId="4" borderId="1" xfId="19" applyFont="1" applyFill="1" applyBorder="1" applyAlignment="1" applyProtection="1">
      <alignment horizontal="center" vertical="center" wrapText="1"/>
    </xf>
    <xf numFmtId="0" fontId="46" fillId="4" borderId="1" xfId="0" applyFont="1" applyFill="1" applyBorder="1" applyAlignment="1">
      <alignment horizontal="center" vertical="center"/>
    </xf>
    <xf numFmtId="0" fontId="42" fillId="4" borderId="16" xfId="28" applyFont="1" applyFill="1" applyBorder="1" applyAlignment="1" applyProtection="1">
      <alignment horizontal="center" vertical="top" wrapText="1"/>
    </xf>
    <xf numFmtId="0" fontId="42" fillId="0" borderId="1" xfId="0" applyFont="1" applyFill="1" applyBorder="1" applyAlignment="1">
      <alignment horizontal="left" vertical="center" wrapText="1"/>
    </xf>
    <xf numFmtId="166" fontId="42" fillId="0" borderId="1" xfId="48" applyNumberFormat="1" applyFont="1" applyFill="1" applyBorder="1" applyAlignment="1">
      <alignment horizontal="center" vertical="center"/>
    </xf>
    <xf numFmtId="0" fontId="49" fillId="0" borderId="1" xfId="0" applyFont="1" applyFill="1" applyBorder="1" applyAlignment="1" applyProtection="1">
      <alignment horizontal="left" vertical="center" wrapText="1"/>
    </xf>
    <xf numFmtId="166" fontId="46" fillId="0" borderId="1" xfId="48" applyNumberFormat="1" applyFont="1" applyBorder="1" applyAlignment="1">
      <alignment horizontal="center" vertical="center" wrapText="1"/>
    </xf>
    <xf numFmtId="0" fontId="42" fillId="0" borderId="1" xfId="8" applyFont="1" applyFill="1" applyBorder="1" applyAlignment="1">
      <alignment horizontal="left" wrapText="1"/>
    </xf>
    <xf numFmtId="0" fontId="42" fillId="0" borderId="1" xfId="0" applyFont="1" applyFill="1" applyBorder="1" applyAlignment="1">
      <alignment vertical="center" wrapText="1"/>
    </xf>
    <xf numFmtId="0" fontId="42" fillId="0" borderId="1" xfId="57" applyFont="1" applyFill="1" applyBorder="1" applyAlignment="1" applyProtection="1">
      <alignment horizontal="left" vertical="center" wrapText="1"/>
    </xf>
    <xf numFmtId="0" fontId="46" fillId="0" borderId="1" xfId="0" applyFont="1" applyFill="1" applyBorder="1"/>
    <xf numFmtId="0" fontId="42" fillId="0" borderId="1" xfId="0" applyFont="1" applyFill="1" applyBorder="1" applyAlignment="1">
      <alignment horizontal="left" wrapText="1"/>
    </xf>
    <xf numFmtId="0" fontId="42" fillId="0" borderId="1" xfId="19" applyFont="1" applyFill="1" applyBorder="1" applyAlignment="1" applyProtection="1">
      <alignment horizontal="left" vertical="center" wrapText="1"/>
    </xf>
    <xf numFmtId="0" fontId="46" fillId="0" borderId="1" xfId="19" applyFont="1" applyFill="1" applyBorder="1" applyAlignment="1" applyProtection="1">
      <alignment horizontal="left" vertical="center" wrapText="1"/>
    </xf>
    <xf numFmtId="166" fontId="46" fillId="0" borderId="1" xfId="8" applyNumberFormat="1" applyFont="1" applyFill="1" applyBorder="1" applyAlignment="1">
      <alignment horizontal="center" vertical="center"/>
    </xf>
    <xf numFmtId="0" fontId="46" fillId="0" borderId="1" xfId="48" applyFont="1" applyBorder="1" applyAlignment="1">
      <alignment horizontal="center" vertical="center" wrapText="1"/>
    </xf>
    <xf numFmtId="0" fontId="42" fillId="4" borderId="1" xfId="48" applyFont="1" applyFill="1" applyBorder="1" applyAlignment="1">
      <alignment horizontal="left" vertical="center" wrapText="1"/>
    </xf>
    <xf numFmtId="49" fontId="42" fillId="4" borderId="1" xfId="48" applyNumberFormat="1" applyFont="1" applyFill="1" applyBorder="1" applyAlignment="1" applyProtection="1">
      <alignment horizontal="left" vertical="center" wrapText="1"/>
      <protection locked="0"/>
    </xf>
    <xf numFmtId="0" fontId="46" fillId="0" borderId="1" xfId="8" applyFont="1" applyFill="1" applyBorder="1" applyAlignment="1">
      <alignment horizontal="left" vertical="center" wrapText="1"/>
    </xf>
    <xf numFmtId="0" fontId="47" fillId="0" borderId="1" xfId="48" applyFont="1" applyBorder="1" applyAlignment="1">
      <alignment horizontal="left" vertical="center" wrapText="1"/>
    </xf>
    <xf numFmtId="4" fontId="42" fillId="0" borderId="0" xfId="0" applyNumberFormat="1" applyFont="1" applyFill="1"/>
    <xf numFmtId="0" fontId="52" fillId="0" borderId="19" xfId="60" applyFont="1" applyFill="1" applyBorder="1" applyAlignment="1">
      <alignment horizontal="left" vertical="center" wrapText="1"/>
    </xf>
    <xf numFmtId="0" fontId="42" fillId="4" borderId="16" xfId="0" applyFont="1" applyFill="1" applyBorder="1" applyAlignment="1">
      <alignment horizontal="center" vertical="center"/>
    </xf>
    <xf numFmtId="4" fontId="46" fillId="0" borderId="16" xfId="48" applyNumberFormat="1" applyFont="1" applyFill="1" applyBorder="1" applyAlignment="1">
      <alignment horizontal="center" vertical="center" wrapText="1"/>
    </xf>
    <xf numFmtId="0" fontId="42" fillId="4" borderId="16" xfId="48" applyFont="1" applyFill="1" applyBorder="1" applyAlignment="1">
      <alignment horizontal="left" wrapText="1"/>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Fill="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2" xfId="9" applyFont="1" applyFill="1" applyBorder="1" applyAlignment="1">
      <alignment horizontal="left" wrapText="1"/>
    </xf>
    <xf numFmtId="0" fontId="11" fillId="0" borderId="12" xfId="9" applyFont="1" applyFill="1" applyBorder="1" applyAlignment="1">
      <alignment horizontal="left"/>
    </xf>
    <xf numFmtId="0" fontId="11" fillId="0" borderId="14" xfId="9" applyFont="1" applyFill="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6" xfId="4" applyFont="1" applyFill="1" applyBorder="1" applyAlignment="1">
      <alignment horizontal="left" vertical="center" wrapText="1"/>
    </xf>
    <xf numFmtId="0" fontId="4" fillId="0" borderId="9" xfId="4" applyFont="1" applyFill="1" applyBorder="1" applyAlignment="1">
      <alignment horizontal="left" vertical="center" wrapText="1"/>
    </xf>
    <xf numFmtId="0" fontId="4" fillId="0" borderId="5"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0" borderId="5" xfId="4" applyFont="1" applyFill="1" applyBorder="1" applyAlignment="1">
      <alignment wrapText="1"/>
    </xf>
    <xf numFmtId="0" fontId="4" fillId="0" borderId="0" xfId="4" applyFont="1" applyFill="1" applyBorder="1"/>
    <xf numFmtId="0" fontId="4" fillId="0" borderId="10" xfId="4" applyFont="1" applyFill="1" applyBorder="1"/>
    <xf numFmtId="0" fontId="4" fillId="6" borderId="7" xfId="4" applyFont="1" applyFill="1" applyBorder="1" applyAlignment="1">
      <alignment wrapText="1"/>
    </xf>
    <xf numFmtId="0" fontId="4" fillId="6" borderId="1" xfId="4" applyFont="1" applyFill="1" applyBorder="1" applyAlignment="1">
      <alignment wrapText="1"/>
    </xf>
    <xf numFmtId="0" fontId="4" fillId="6" borderId="11" xfId="4" applyFont="1" applyFill="1" applyBorder="1" applyAlignment="1">
      <alignment wrapText="1"/>
    </xf>
    <xf numFmtId="0" fontId="4" fillId="7" borderId="5" xfId="4" applyFont="1" applyFill="1" applyBorder="1" applyAlignment="1">
      <alignment wrapText="1"/>
    </xf>
    <xf numFmtId="0" fontId="4" fillId="7" borderId="0" xfId="4" applyFont="1" applyFill="1" applyBorder="1"/>
    <xf numFmtId="0" fontId="4" fillId="7" borderId="10" xfId="4" applyFont="1" applyFill="1" applyBorder="1"/>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44" fillId="4" borderId="0" xfId="0" applyFont="1" applyFill="1" applyAlignment="1">
      <alignment horizontal="left" vertical="top" wrapText="1"/>
    </xf>
    <xf numFmtId="0" fontId="44" fillId="0" borderId="0" xfId="59" applyFont="1" applyAlignment="1">
      <alignment horizontal="left"/>
    </xf>
    <xf numFmtId="0" fontId="44" fillId="4" borderId="0" xfId="0" applyFont="1" applyFill="1" applyBorder="1" applyAlignment="1">
      <alignment horizontal="center" vertical="center" wrapText="1"/>
    </xf>
  </cellXfs>
  <cellStyles count="75">
    <cellStyle name="60% — акцент2 2" xfId="22"/>
    <cellStyle name="Excel Built-in Normal" xfId="25"/>
    <cellStyle name="Heading 2 2" xfId="26"/>
    <cellStyle name="Normal 2" xfId="28"/>
    <cellStyle name="Normal 2 2" xfId="19"/>
    <cellStyle name="Normal 2 2 2" xfId="57"/>
    <cellStyle name="Normal 2 2 2 2" xfId="73"/>
    <cellStyle name="Normal 2 3" xfId="20"/>
    <cellStyle name="Normal 2 3 2" xfId="64"/>
    <cellStyle name="Normal 2 4" xfId="58"/>
    <cellStyle name="Normal 2 4 2" xfId="74"/>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для себестоимости 2" xfId="67"/>
    <cellStyle name="Обычный" xfId="0" builtinId="0"/>
    <cellStyle name="Обычный 10" xfId="60"/>
    <cellStyle name="Обычный 2" xfId="24"/>
    <cellStyle name="Обычный 2 2" xfId="48"/>
    <cellStyle name="Обычный 2 2 2" xfId="59"/>
    <cellStyle name="Обычный 3" xfId="6"/>
    <cellStyle name="Обычный 3 2" xfId="49"/>
    <cellStyle name="Обычный 3 2 2" xfId="68"/>
    <cellStyle name="Обычный 3 3" xfId="61"/>
    <cellStyle name="Обычный 4" xfId="1"/>
    <cellStyle name="Обычный 4 2" xfId="10"/>
    <cellStyle name="Обычный 4 2 2" xfId="50"/>
    <cellStyle name="Обычный 4 2 2 2" xfId="69"/>
    <cellStyle name="Обычный 5" xfId="4"/>
    <cellStyle name="Обычный 6" xfId="9"/>
    <cellStyle name="Обычный 6 2" xfId="51"/>
    <cellStyle name="Обычный 6 2 2" xfId="52"/>
    <cellStyle name="Обычный 6 2 2 2" xfId="71"/>
    <cellStyle name="Обычный 6 2 3" xfId="70"/>
    <cellStyle name="Обычный 6 3" xfId="53"/>
    <cellStyle name="Обычный 6 3 2" xfId="72"/>
    <cellStyle name="Обычный 6 4" xfId="62"/>
    <cellStyle name="Обычный 7" xfId="12"/>
    <cellStyle name="Обычный 7 2" xfId="29"/>
    <cellStyle name="Обычный 7 2 2" xfId="65"/>
    <cellStyle name="Обычный 7 3" xfId="63"/>
    <cellStyle name="Обычный 8" xfId="15"/>
    <cellStyle name="Обычный 8 2" xfId="54"/>
    <cellStyle name="Обычный 9" xfId="32"/>
    <cellStyle name="Обычный 9 2" xfId="66"/>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225" t="s">
        <v>0</v>
      </c>
      <c r="B1" s="226"/>
      <c r="C1" s="226"/>
      <c r="D1" s="226"/>
      <c r="E1" s="226"/>
      <c r="F1" s="226"/>
      <c r="G1" s="226"/>
      <c r="H1" s="226"/>
      <c r="I1" s="226"/>
      <c r="J1" s="226"/>
      <c r="K1" s="226"/>
      <c r="L1" s="226"/>
      <c r="M1" s="226"/>
      <c r="N1" s="226"/>
      <c r="O1" s="226"/>
      <c r="P1" s="226"/>
      <c r="Q1" s="226"/>
    </row>
    <row r="2" spans="1:18" ht="30" customHeight="1">
      <c r="A2" s="227" t="s">
        <v>1</v>
      </c>
      <c r="B2" s="228"/>
      <c r="C2" s="228"/>
      <c r="D2" s="228"/>
      <c r="E2" s="228"/>
      <c r="F2" s="228"/>
      <c r="G2" s="228"/>
      <c r="H2" s="228"/>
      <c r="I2" s="228"/>
      <c r="J2" s="228"/>
      <c r="K2" s="228"/>
      <c r="L2" s="228"/>
      <c r="M2" s="228"/>
      <c r="N2" s="228"/>
      <c r="O2" s="228"/>
      <c r="P2" s="228"/>
      <c r="Q2" s="228"/>
    </row>
    <row r="3" spans="1:18" ht="20.25" customHeight="1">
      <c r="B3" s="11"/>
      <c r="C3" s="11"/>
      <c r="D3" s="11"/>
      <c r="E3" s="229" t="s">
        <v>2</v>
      </c>
      <c r="F3" s="230"/>
      <c r="G3" s="231"/>
      <c r="H3" s="231"/>
      <c r="I3" s="231"/>
      <c r="J3" s="231"/>
      <c r="K3" s="231"/>
      <c r="L3" s="231"/>
      <c r="M3" s="231"/>
      <c r="N3" s="231"/>
      <c r="O3" s="11"/>
      <c r="P3" s="11"/>
      <c r="Q3" s="11"/>
    </row>
    <row r="4" spans="1:18">
      <c r="B4" s="11"/>
      <c r="C4" s="11"/>
      <c r="D4" s="11"/>
      <c r="E4" s="12"/>
      <c r="F4" s="13"/>
      <c r="G4" s="14"/>
      <c r="H4" s="14"/>
      <c r="I4" s="14"/>
      <c r="J4" s="14"/>
      <c r="K4" s="14"/>
      <c r="L4" s="14"/>
      <c r="M4" s="14"/>
      <c r="N4" s="14"/>
      <c r="O4" s="11"/>
      <c r="P4" s="11"/>
      <c r="Q4" s="11"/>
    </row>
    <row r="5" spans="1:18" ht="59.25" customHeight="1">
      <c r="A5" s="15"/>
      <c r="B5" s="232" t="s">
        <v>3</v>
      </c>
      <c r="C5" s="233"/>
      <c r="D5" s="233"/>
      <c r="E5" s="233"/>
      <c r="F5" s="233"/>
      <c r="G5" s="233"/>
      <c r="H5" s="233"/>
      <c r="I5" s="233"/>
      <c r="J5" s="233"/>
      <c r="K5" s="233"/>
      <c r="L5" s="233"/>
      <c r="M5" s="233"/>
      <c r="N5" s="233"/>
      <c r="O5" s="233"/>
      <c r="P5" s="233"/>
      <c r="Q5" s="234"/>
    </row>
    <row r="6" spans="1:18" ht="64.5" customHeight="1">
      <c r="A6" s="16">
        <v>1</v>
      </c>
      <c r="B6" s="235" t="s">
        <v>4</v>
      </c>
      <c r="C6" s="236"/>
      <c r="D6" s="236"/>
      <c r="E6" s="236"/>
      <c r="F6" s="236"/>
      <c r="G6" s="236"/>
      <c r="H6" s="236"/>
      <c r="I6" s="236"/>
      <c r="J6" s="236"/>
      <c r="K6" s="236"/>
      <c r="L6" s="236"/>
      <c r="M6" s="236"/>
      <c r="N6" s="236"/>
      <c r="O6" s="236"/>
      <c r="P6" s="236"/>
      <c r="Q6" s="237"/>
    </row>
    <row r="7" spans="1:18" ht="18" customHeight="1">
      <c r="A7" s="16">
        <v>2</v>
      </c>
      <c r="B7" s="235" t="s">
        <v>5</v>
      </c>
      <c r="C7" s="236"/>
      <c r="D7" s="236"/>
      <c r="E7" s="236"/>
      <c r="F7" s="236"/>
      <c r="G7" s="236"/>
      <c r="H7" s="236"/>
      <c r="I7" s="236"/>
      <c r="J7" s="236"/>
      <c r="K7" s="236"/>
      <c r="L7" s="236"/>
      <c r="M7" s="236"/>
      <c r="N7" s="236"/>
      <c r="O7" s="236"/>
      <c r="P7" s="236"/>
      <c r="Q7" s="237"/>
    </row>
    <row r="8" spans="1:18" ht="45" customHeight="1">
      <c r="A8" s="16">
        <v>3</v>
      </c>
      <c r="B8" s="238" t="s">
        <v>6</v>
      </c>
      <c r="C8" s="239"/>
      <c r="D8" s="239"/>
      <c r="E8" s="239"/>
      <c r="F8" s="239"/>
      <c r="G8" s="239"/>
      <c r="H8" s="239"/>
      <c r="I8" s="239"/>
      <c r="J8" s="239"/>
      <c r="K8" s="239"/>
      <c r="L8" s="239"/>
      <c r="M8" s="239"/>
      <c r="N8" s="239"/>
      <c r="O8" s="239"/>
      <c r="P8" s="239"/>
      <c r="Q8" s="240"/>
    </row>
    <row r="9" spans="1:18" ht="24" customHeight="1">
      <c r="A9" s="16">
        <v>4</v>
      </c>
      <c r="B9" s="235" t="s">
        <v>7</v>
      </c>
      <c r="C9" s="236"/>
      <c r="D9" s="236"/>
      <c r="E9" s="236"/>
      <c r="F9" s="236"/>
      <c r="G9" s="236"/>
      <c r="H9" s="236"/>
      <c r="I9" s="236"/>
      <c r="J9" s="236"/>
      <c r="K9" s="236"/>
      <c r="L9" s="236"/>
      <c r="M9" s="236"/>
      <c r="N9" s="236"/>
      <c r="O9" s="236"/>
      <c r="P9" s="236"/>
      <c r="Q9" s="237"/>
    </row>
    <row r="10" spans="1:18" ht="19.5" customHeight="1">
      <c r="A10" s="16">
        <v>5</v>
      </c>
      <c r="B10" s="235" t="s">
        <v>8</v>
      </c>
      <c r="C10" s="236"/>
      <c r="D10" s="236"/>
      <c r="E10" s="236"/>
      <c r="F10" s="236"/>
      <c r="G10" s="236"/>
      <c r="H10" s="236"/>
      <c r="I10" s="236"/>
      <c r="J10" s="236"/>
      <c r="K10" s="236"/>
      <c r="L10" s="236"/>
      <c r="M10" s="236"/>
      <c r="N10" s="236"/>
      <c r="O10" s="236"/>
      <c r="P10" s="236"/>
      <c r="Q10" s="237"/>
    </row>
    <row r="11" spans="1:18" ht="21" customHeight="1">
      <c r="A11" s="17"/>
      <c r="B11" s="241" t="s">
        <v>9</v>
      </c>
      <c r="C11" s="242"/>
      <c r="D11" s="242"/>
      <c r="E11" s="242"/>
      <c r="F11" s="242"/>
      <c r="G11" s="242"/>
      <c r="H11" s="242"/>
      <c r="I11" s="242"/>
      <c r="J11" s="242"/>
      <c r="K11" s="242"/>
      <c r="L11" s="242"/>
      <c r="M11" s="242"/>
      <c r="N11" s="242"/>
      <c r="O11" s="242"/>
      <c r="P11" s="242"/>
      <c r="Q11" s="242"/>
      <c r="R11" s="21"/>
    </row>
    <row r="12" spans="1:18" ht="21" customHeight="1">
      <c r="A12" s="18"/>
      <c r="B12" s="19"/>
      <c r="C12" s="20"/>
      <c r="D12" s="20"/>
      <c r="E12" s="20"/>
      <c r="F12" s="20"/>
      <c r="G12" s="20"/>
      <c r="H12" s="20"/>
      <c r="I12" s="20"/>
      <c r="J12" s="20"/>
      <c r="K12" s="20"/>
      <c r="L12" s="20"/>
      <c r="M12" s="20"/>
      <c r="N12" s="20"/>
      <c r="O12" s="20"/>
      <c r="P12" s="20"/>
      <c r="Q12" s="20"/>
    </row>
    <row r="13" spans="1:18">
      <c r="A13" s="243" t="s">
        <v>10</v>
      </c>
      <c r="B13" s="243"/>
      <c r="C13" s="243"/>
      <c r="D13" s="243"/>
      <c r="E13" s="243"/>
      <c r="F13" s="243"/>
      <c r="G13" s="243"/>
      <c r="H13" s="243"/>
      <c r="I13" s="243"/>
      <c r="J13" s="243"/>
      <c r="K13" s="243"/>
      <c r="L13" s="243"/>
      <c r="M13" s="243"/>
      <c r="N13" s="243"/>
      <c r="O13" s="243"/>
      <c r="P13" s="243"/>
      <c r="Q13" s="243"/>
    </row>
    <row r="14" spans="1:18" ht="15.75" customHeight="1">
      <c r="A14" s="243" t="s">
        <v>11</v>
      </c>
      <c r="B14" s="243"/>
      <c r="C14" s="243"/>
      <c r="D14" s="243"/>
      <c r="E14" s="243" t="s">
        <v>12</v>
      </c>
      <c r="F14" s="243"/>
      <c r="G14" s="243"/>
      <c r="H14" s="243"/>
      <c r="I14" s="243"/>
      <c r="J14" s="243"/>
      <c r="K14" s="243"/>
      <c r="L14" s="243"/>
      <c r="M14" s="243"/>
      <c r="N14" s="243"/>
      <c r="O14" s="243"/>
      <c r="P14" s="243"/>
      <c r="Q14" s="243"/>
    </row>
    <row r="15" spans="1:18" ht="15.75" customHeight="1">
      <c r="A15" s="243" t="s">
        <v>13</v>
      </c>
      <c r="B15" s="243"/>
      <c r="C15" s="243"/>
      <c r="D15" s="243"/>
      <c r="E15" s="243"/>
      <c r="F15" s="243"/>
      <c r="G15" s="243"/>
      <c r="H15" s="243"/>
      <c r="I15" s="243"/>
      <c r="J15" s="243"/>
      <c r="K15" s="243"/>
      <c r="L15" s="243"/>
      <c r="M15" s="243"/>
      <c r="N15" s="243"/>
      <c r="O15" s="243"/>
      <c r="P15" s="243"/>
      <c r="Q15" s="243"/>
    </row>
    <row r="16" spans="1:18" ht="24" customHeight="1">
      <c r="A16" s="251" t="s">
        <v>14</v>
      </c>
      <c r="B16" s="251"/>
      <c r="C16" s="251"/>
      <c r="D16" s="251"/>
      <c r="E16" s="244" t="s">
        <v>15</v>
      </c>
      <c r="F16" s="244"/>
      <c r="G16" s="244"/>
      <c r="H16" s="244"/>
      <c r="I16" s="244"/>
      <c r="J16" s="244"/>
      <c r="K16" s="244"/>
      <c r="L16" s="244"/>
      <c r="M16" s="244"/>
      <c r="N16" s="244"/>
      <c r="O16" s="244"/>
      <c r="P16" s="244"/>
      <c r="Q16" s="244"/>
    </row>
    <row r="17" spans="1:17" ht="47.25" customHeight="1">
      <c r="A17" s="251"/>
      <c r="B17" s="251"/>
      <c r="C17" s="251"/>
      <c r="D17" s="251"/>
      <c r="E17" s="245" t="s">
        <v>16</v>
      </c>
      <c r="F17" s="245"/>
      <c r="G17" s="245"/>
      <c r="H17" s="245"/>
      <c r="I17" s="245"/>
      <c r="J17" s="245"/>
      <c r="K17" s="245"/>
      <c r="L17" s="245"/>
      <c r="M17" s="245"/>
      <c r="N17" s="245"/>
      <c r="O17" s="245"/>
      <c r="P17" s="245"/>
      <c r="Q17" s="245"/>
    </row>
    <row r="18" spans="1:17" ht="39.75" customHeight="1">
      <c r="A18" s="251"/>
      <c r="B18" s="251"/>
      <c r="C18" s="251"/>
      <c r="D18" s="251"/>
      <c r="E18" s="245" t="s">
        <v>17</v>
      </c>
      <c r="F18" s="245"/>
      <c r="G18" s="245"/>
      <c r="H18" s="245"/>
      <c r="I18" s="245"/>
      <c r="J18" s="245"/>
      <c r="K18" s="245"/>
      <c r="L18" s="245"/>
      <c r="M18" s="245"/>
      <c r="N18" s="245"/>
      <c r="O18" s="245"/>
      <c r="P18" s="245"/>
      <c r="Q18" s="245"/>
    </row>
    <row r="19" spans="1:17" ht="38.25" customHeight="1">
      <c r="A19" s="251"/>
      <c r="B19" s="251"/>
      <c r="C19" s="251"/>
      <c r="D19" s="251"/>
      <c r="E19" s="245" t="s">
        <v>18</v>
      </c>
      <c r="F19" s="245"/>
      <c r="G19" s="245"/>
      <c r="H19" s="245"/>
      <c r="I19" s="245"/>
      <c r="J19" s="245"/>
      <c r="K19" s="245"/>
      <c r="L19" s="245"/>
      <c r="M19" s="245"/>
      <c r="N19" s="245"/>
      <c r="O19" s="245"/>
      <c r="P19" s="245"/>
      <c r="Q19" s="245"/>
    </row>
    <row r="20" spans="1:17" ht="30" customHeight="1">
      <c r="A20" s="251"/>
      <c r="B20" s="251"/>
      <c r="C20" s="251"/>
      <c r="D20" s="251"/>
      <c r="E20" s="245" t="s">
        <v>19</v>
      </c>
      <c r="F20" s="245"/>
      <c r="G20" s="245"/>
      <c r="H20" s="245"/>
      <c r="I20" s="245"/>
      <c r="J20" s="245"/>
      <c r="K20" s="245"/>
      <c r="L20" s="245"/>
      <c r="M20" s="245"/>
      <c r="N20" s="245"/>
      <c r="O20" s="245"/>
      <c r="P20" s="245"/>
      <c r="Q20" s="245"/>
    </row>
    <row r="21" spans="1:17" ht="53.25" customHeight="1">
      <c r="A21" s="251"/>
      <c r="B21" s="251"/>
      <c r="C21" s="251"/>
      <c r="D21" s="251"/>
      <c r="E21" s="245" t="s">
        <v>20</v>
      </c>
      <c r="F21" s="245"/>
      <c r="G21" s="245"/>
      <c r="H21" s="245"/>
      <c r="I21" s="245"/>
      <c r="J21" s="245"/>
      <c r="K21" s="245"/>
      <c r="L21" s="245"/>
      <c r="M21" s="245"/>
      <c r="N21" s="245"/>
      <c r="O21" s="245"/>
      <c r="P21" s="245"/>
      <c r="Q21" s="245"/>
    </row>
    <row r="22" spans="1:17">
      <c r="A22" s="246" t="s">
        <v>21</v>
      </c>
      <c r="B22" s="247"/>
      <c r="C22" s="247"/>
      <c r="D22" s="247"/>
      <c r="E22" s="247"/>
      <c r="F22" s="247"/>
      <c r="G22" s="247"/>
      <c r="H22" s="247"/>
      <c r="I22" s="247"/>
      <c r="J22" s="247"/>
      <c r="K22" s="247"/>
      <c r="L22" s="247"/>
      <c r="M22" s="247"/>
      <c r="N22" s="247"/>
      <c r="O22" s="247"/>
      <c r="P22" s="247"/>
      <c r="Q22" s="247"/>
    </row>
    <row r="23" spans="1:17" ht="48" customHeight="1">
      <c r="A23" s="251" t="s">
        <v>22</v>
      </c>
      <c r="B23" s="252"/>
      <c r="C23" s="252"/>
      <c r="D23" s="252"/>
      <c r="E23" s="245" t="s">
        <v>23</v>
      </c>
      <c r="F23" s="245"/>
      <c r="G23" s="245"/>
      <c r="H23" s="245"/>
      <c r="I23" s="245"/>
      <c r="J23" s="245"/>
      <c r="K23" s="245"/>
      <c r="L23" s="245"/>
      <c r="M23" s="245"/>
      <c r="N23" s="245"/>
      <c r="O23" s="245"/>
      <c r="P23" s="245"/>
      <c r="Q23" s="245"/>
    </row>
    <row r="24" spans="1:17" ht="46.5" customHeight="1">
      <c r="A24" s="252"/>
      <c r="B24" s="252"/>
      <c r="C24" s="252"/>
      <c r="D24" s="252"/>
      <c r="E24" s="245" t="s">
        <v>24</v>
      </c>
      <c r="F24" s="245"/>
      <c r="G24" s="245"/>
      <c r="H24" s="245"/>
      <c r="I24" s="245"/>
      <c r="J24" s="245"/>
      <c r="K24" s="245"/>
      <c r="L24" s="245"/>
      <c r="M24" s="245"/>
      <c r="N24" s="245"/>
      <c r="O24" s="245"/>
      <c r="P24" s="245"/>
      <c r="Q24" s="245"/>
    </row>
    <row r="25" spans="1:17" ht="46.5" customHeight="1">
      <c r="A25" s="252"/>
      <c r="B25" s="252"/>
      <c r="C25" s="252"/>
      <c r="D25" s="252"/>
      <c r="E25" s="245" t="s">
        <v>25</v>
      </c>
      <c r="F25" s="245"/>
      <c r="G25" s="245"/>
      <c r="H25" s="245"/>
      <c r="I25" s="245"/>
      <c r="J25" s="245"/>
      <c r="K25" s="245"/>
      <c r="L25" s="245"/>
      <c r="M25" s="245"/>
      <c r="N25" s="245"/>
      <c r="O25" s="245"/>
      <c r="P25" s="245"/>
      <c r="Q25" s="245"/>
    </row>
    <row r="26" spans="1:17">
      <c r="A26" s="252"/>
      <c r="B26" s="252"/>
      <c r="C26" s="252"/>
      <c r="D26" s="252"/>
      <c r="E26" s="245" t="s">
        <v>26</v>
      </c>
      <c r="F26" s="245"/>
      <c r="G26" s="245"/>
      <c r="H26" s="245"/>
      <c r="I26" s="245"/>
      <c r="J26" s="245"/>
      <c r="K26" s="245"/>
      <c r="L26" s="245"/>
      <c r="M26" s="245"/>
      <c r="N26" s="245"/>
      <c r="O26" s="245"/>
      <c r="P26" s="245"/>
      <c r="Q26" s="245"/>
    </row>
    <row r="27" spans="1:17">
      <c r="A27" s="246" t="s">
        <v>27</v>
      </c>
      <c r="B27" s="246"/>
      <c r="C27" s="246"/>
      <c r="D27" s="246"/>
      <c r="E27" s="246"/>
      <c r="F27" s="246"/>
      <c r="G27" s="246"/>
      <c r="H27" s="246"/>
      <c r="I27" s="246"/>
      <c r="J27" s="246"/>
      <c r="K27" s="246"/>
      <c r="L27" s="246"/>
      <c r="M27" s="246"/>
      <c r="N27" s="246"/>
      <c r="O27" s="246"/>
      <c r="P27" s="246"/>
      <c r="Q27" s="246"/>
    </row>
    <row r="28" spans="1:17" ht="58.5" customHeight="1">
      <c r="A28" s="251" t="s">
        <v>28</v>
      </c>
      <c r="B28" s="251"/>
      <c r="C28" s="251"/>
      <c r="D28" s="251"/>
      <c r="E28" s="245" t="s">
        <v>29</v>
      </c>
      <c r="F28" s="245"/>
      <c r="G28" s="245"/>
      <c r="H28" s="245"/>
      <c r="I28" s="245"/>
      <c r="J28" s="245"/>
      <c r="K28" s="245"/>
      <c r="L28" s="245"/>
      <c r="M28" s="245"/>
      <c r="N28" s="245"/>
      <c r="O28" s="245"/>
      <c r="P28" s="245"/>
      <c r="Q28" s="245"/>
    </row>
    <row r="29" spans="1:17" ht="24" customHeight="1">
      <c r="A29" s="246" t="s">
        <v>30</v>
      </c>
      <c r="B29" s="246"/>
      <c r="C29" s="246"/>
      <c r="D29" s="246"/>
      <c r="E29" s="246"/>
      <c r="F29" s="246"/>
      <c r="G29" s="246"/>
      <c r="H29" s="246"/>
      <c r="I29" s="246"/>
      <c r="J29" s="246"/>
      <c r="K29" s="246"/>
      <c r="L29" s="246"/>
      <c r="M29" s="246"/>
      <c r="N29" s="246"/>
      <c r="O29" s="246"/>
      <c r="P29" s="246"/>
      <c r="Q29" s="246"/>
    </row>
    <row r="30" spans="1:17" ht="50.25" customHeight="1">
      <c r="A30" s="252">
        <v>4</v>
      </c>
      <c r="B30" s="252"/>
      <c r="C30" s="252"/>
      <c r="D30" s="252"/>
      <c r="E30" s="245" t="s">
        <v>31</v>
      </c>
      <c r="F30" s="245"/>
      <c r="G30" s="245"/>
      <c r="H30" s="245"/>
      <c r="I30" s="245"/>
      <c r="J30" s="245"/>
      <c r="K30" s="245"/>
      <c r="L30" s="245"/>
      <c r="M30" s="245"/>
      <c r="N30" s="245"/>
      <c r="O30" s="245"/>
      <c r="P30" s="245"/>
      <c r="Q30" s="245"/>
    </row>
    <row r="31" spans="1:17" ht="45.75" customHeight="1">
      <c r="A31" s="252"/>
      <c r="B31" s="252"/>
      <c r="C31" s="252"/>
      <c r="D31" s="252"/>
      <c r="E31" s="245" t="s">
        <v>32</v>
      </c>
      <c r="F31" s="245"/>
      <c r="G31" s="245"/>
      <c r="H31" s="245"/>
      <c r="I31" s="245"/>
      <c r="J31" s="245"/>
      <c r="K31" s="245"/>
      <c r="L31" s="245"/>
      <c r="M31" s="245"/>
      <c r="N31" s="245"/>
      <c r="O31" s="245"/>
      <c r="P31" s="245"/>
      <c r="Q31" s="245"/>
    </row>
    <row r="32" spans="1:17" ht="30" customHeight="1">
      <c r="A32" s="246" t="s">
        <v>33</v>
      </c>
      <c r="B32" s="246"/>
      <c r="C32" s="246"/>
      <c r="D32" s="246"/>
      <c r="E32" s="246"/>
      <c r="F32" s="246"/>
      <c r="G32" s="246"/>
      <c r="H32" s="246"/>
      <c r="I32" s="246"/>
      <c r="J32" s="246"/>
      <c r="K32" s="246"/>
      <c r="L32" s="246"/>
      <c r="M32" s="246"/>
      <c r="N32" s="246"/>
      <c r="O32" s="246"/>
      <c r="P32" s="246"/>
      <c r="Q32" s="246"/>
    </row>
    <row r="33" spans="1:17" ht="19.5" customHeight="1">
      <c r="A33" s="252">
        <v>5</v>
      </c>
      <c r="B33" s="252"/>
      <c r="C33" s="252"/>
      <c r="D33" s="252"/>
      <c r="E33" s="253" t="s">
        <v>34</v>
      </c>
      <c r="F33" s="253"/>
      <c r="G33" s="253"/>
      <c r="H33" s="253"/>
      <c r="I33" s="253"/>
      <c r="J33" s="253"/>
      <c r="K33" s="253"/>
      <c r="L33" s="253"/>
      <c r="M33" s="253"/>
      <c r="N33" s="253"/>
      <c r="O33" s="253"/>
      <c r="P33" s="253"/>
      <c r="Q33" s="253"/>
    </row>
    <row r="34" spans="1:17" ht="201.75" customHeight="1">
      <c r="A34" s="252"/>
      <c r="B34" s="252"/>
      <c r="C34" s="252"/>
      <c r="D34" s="252"/>
      <c r="E34" s="248" t="s">
        <v>35</v>
      </c>
      <c r="F34" s="248"/>
      <c r="G34" s="248"/>
      <c r="H34" s="248"/>
      <c r="I34" s="248"/>
      <c r="J34" s="248"/>
      <c r="K34" s="248"/>
      <c r="L34" s="248"/>
      <c r="M34" s="248"/>
      <c r="N34" s="248"/>
      <c r="O34" s="248"/>
      <c r="P34" s="248"/>
      <c r="Q34" s="248"/>
    </row>
    <row r="35" spans="1:17" ht="18.75" customHeight="1">
      <c r="A35" s="252"/>
      <c r="B35" s="252"/>
      <c r="C35" s="252"/>
      <c r="D35" s="252"/>
      <c r="E35" s="253" t="s">
        <v>36</v>
      </c>
      <c r="F35" s="253"/>
      <c r="G35" s="253"/>
      <c r="H35" s="253"/>
      <c r="I35" s="253"/>
      <c r="J35" s="253"/>
      <c r="K35" s="253"/>
      <c r="L35" s="253"/>
      <c r="M35" s="253"/>
      <c r="N35" s="253"/>
      <c r="O35" s="253"/>
      <c r="P35" s="253"/>
      <c r="Q35" s="253"/>
    </row>
    <row r="36" spans="1:17" ht="186.75" customHeight="1">
      <c r="A36" s="252"/>
      <c r="B36" s="252"/>
      <c r="C36" s="252"/>
      <c r="D36" s="252"/>
      <c r="E36" s="248" t="s">
        <v>37</v>
      </c>
      <c r="F36" s="249"/>
      <c r="G36" s="249"/>
      <c r="H36" s="249"/>
      <c r="I36" s="249"/>
      <c r="J36" s="249"/>
      <c r="K36" s="249"/>
      <c r="L36" s="249"/>
      <c r="M36" s="249"/>
      <c r="N36" s="249"/>
      <c r="O36" s="249"/>
      <c r="P36" s="249"/>
      <c r="Q36" s="249"/>
    </row>
    <row r="37" spans="1:17" ht="115.5" customHeight="1">
      <c r="A37" s="252"/>
      <c r="B37" s="252"/>
      <c r="C37" s="252"/>
      <c r="D37" s="252"/>
      <c r="E37" s="250" t="s">
        <v>38</v>
      </c>
      <c r="F37" s="250"/>
      <c r="G37" s="250"/>
      <c r="H37" s="250"/>
      <c r="I37" s="250"/>
      <c r="J37" s="250"/>
      <c r="K37" s="250"/>
      <c r="L37" s="250"/>
      <c r="M37" s="250"/>
      <c r="N37" s="250"/>
      <c r="O37" s="250"/>
      <c r="P37" s="250"/>
      <c r="Q37" s="250"/>
    </row>
    <row r="38" spans="1:17" ht="66.75" customHeight="1">
      <c r="A38" s="252"/>
      <c r="B38" s="252"/>
      <c r="C38" s="252"/>
      <c r="D38" s="252"/>
      <c r="E38" s="248" t="s">
        <v>39</v>
      </c>
      <c r="F38" s="249"/>
      <c r="G38" s="249"/>
      <c r="H38" s="249"/>
      <c r="I38" s="249"/>
      <c r="J38" s="249"/>
      <c r="K38" s="249"/>
      <c r="L38" s="249"/>
      <c r="M38" s="249"/>
      <c r="N38" s="249"/>
      <c r="O38" s="249"/>
      <c r="P38" s="249"/>
      <c r="Q38" s="249"/>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54" t="s">
        <v>41</v>
      </c>
      <c r="B2" s="255"/>
      <c r="C2" s="255"/>
      <c r="D2" s="255"/>
      <c r="E2" s="255"/>
      <c r="F2" s="255"/>
      <c r="G2" s="255"/>
      <c r="H2" s="255"/>
      <c r="I2" s="255"/>
      <c r="J2" s="255"/>
      <c r="K2" s="255"/>
      <c r="L2" s="255"/>
      <c r="M2" s="255"/>
      <c r="N2" s="256"/>
    </row>
    <row r="3" spans="1:14">
      <c r="A3" s="257" t="s">
        <v>42</v>
      </c>
      <c r="B3" s="258"/>
      <c r="C3" s="258"/>
      <c r="D3" s="258"/>
      <c r="E3" s="258"/>
      <c r="F3" s="258"/>
      <c r="G3" s="258"/>
      <c r="H3" s="258"/>
      <c r="I3" s="258"/>
      <c r="J3" s="258"/>
      <c r="K3" s="258"/>
      <c r="L3" s="258"/>
      <c r="M3" s="258"/>
      <c r="N3" s="259"/>
    </row>
    <row r="4" spans="1:14" ht="46.5" customHeight="1">
      <c r="A4" s="4" t="s">
        <v>43</v>
      </c>
      <c r="B4" s="260" t="s">
        <v>44</v>
      </c>
      <c r="C4" s="260"/>
      <c r="D4" s="260"/>
      <c r="E4" s="260"/>
      <c r="F4" s="260"/>
      <c r="G4" s="260"/>
      <c r="H4" s="260"/>
      <c r="I4" s="260"/>
      <c r="J4" s="260"/>
      <c r="K4" s="260"/>
      <c r="L4" s="260"/>
      <c r="M4" s="260"/>
      <c r="N4" s="261"/>
    </row>
    <row r="5" spans="1:14" ht="45.75" customHeight="1">
      <c r="A5" s="262" t="s">
        <v>45</v>
      </c>
      <c r="B5" s="263"/>
      <c r="C5" s="263"/>
      <c r="D5" s="263"/>
      <c r="E5" s="263"/>
      <c r="F5" s="263"/>
      <c r="G5" s="263"/>
      <c r="H5" s="263"/>
      <c r="I5" s="263"/>
      <c r="J5" s="263"/>
      <c r="K5" s="263"/>
      <c r="L5" s="263"/>
      <c r="M5" s="263"/>
      <c r="N5" s="264"/>
    </row>
    <row r="6" spans="1:14" ht="29.25" customHeight="1">
      <c r="A6" s="262" t="s">
        <v>46</v>
      </c>
      <c r="B6" s="263"/>
      <c r="C6" s="263"/>
      <c r="D6" s="263"/>
      <c r="E6" s="263"/>
      <c r="F6" s="263"/>
      <c r="G6" s="263"/>
      <c r="H6" s="263"/>
      <c r="I6" s="263"/>
      <c r="J6" s="263"/>
      <c r="K6" s="263"/>
      <c r="L6" s="263"/>
      <c r="M6" s="263"/>
      <c r="N6" s="264"/>
    </row>
    <row r="7" spans="1:14" ht="17.25" customHeight="1">
      <c r="A7" s="5" t="s">
        <v>47</v>
      </c>
      <c r="B7" s="6"/>
      <c r="C7" s="6"/>
      <c r="D7" s="6"/>
      <c r="E7" s="6"/>
      <c r="F7" s="6"/>
      <c r="G7" s="6"/>
      <c r="H7" s="6"/>
      <c r="I7" s="6"/>
      <c r="J7" s="6"/>
      <c r="K7" s="6"/>
      <c r="L7" s="6"/>
      <c r="M7" s="6"/>
      <c r="N7" s="8"/>
    </row>
    <row r="8" spans="1:14" ht="51" customHeight="1">
      <c r="A8" s="262" t="s">
        <v>48</v>
      </c>
      <c r="B8" s="263"/>
      <c r="C8" s="263"/>
      <c r="D8" s="263"/>
      <c r="E8" s="263"/>
      <c r="F8" s="263"/>
      <c r="G8" s="263"/>
      <c r="H8" s="263"/>
      <c r="I8" s="263"/>
      <c r="J8" s="263"/>
      <c r="K8" s="263"/>
      <c r="L8" s="263"/>
      <c r="M8" s="263"/>
      <c r="N8" s="264"/>
    </row>
    <row r="9" spans="1:14" ht="36" customHeight="1">
      <c r="A9" s="262" t="s">
        <v>49</v>
      </c>
      <c r="B9" s="263"/>
      <c r="C9" s="263"/>
      <c r="D9" s="263"/>
      <c r="E9" s="263"/>
      <c r="F9" s="263"/>
      <c r="G9" s="263"/>
      <c r="H9" s="263"/>
      <c r="I9" s="263"/>
      <c r="J9" s="263"/>
      <c r="K9" s="263"/>
      <c r="L9" s="263"/>
      <c r="M9" s="263"/>
      <c r="N9" s="264"/>
    </row>
    <row r="10" spans="1:14" ht="30" customHeight="1">
      <c r="A10" s="262" t="s">
        <v>50</v>
      </c>
      <c r="B10" s="263"/>
      <c r="C10" s="263"/>
      <c r="D10" s="263"/>
      <c r="E10" s="263"/>
      <c r="F10" s="263"/>
      <c r="G10" s="263"/>
      <c r="H10" s="263"/>
      <c r="I10" s="263"/>
      <c r="J10" s="263"/>
      <c r="K10" s="263"/>
      <c r="L10" s="263"/>
      <c r="M10" s="263"/>
      <c r="N10" s="264"/>
    </row>
    <row r="11" spans="1:14" ht="18.75" customHeight="1">
      <c r="A11" s="262" t="s">
        <v>51</v>
      </c>
      <c r="B11" s="263"/>
      <c r="C11" s="263"/>
      <c r="D11" s="263"/>
      <c r="E11" s="263"/>
      <c r="F11" s="263"/>
      <c r="G11" s="263"/>
      <c r="H11" s="263"/>
      <c r="I11" s="263"/>
      <c r="J11" s="263"/>
      <c r="K11" s="263"/>
      <c r="L11" s="263"/>
      <c r="M11" s="263"/>
      <c r="N11" s="264"/>
    </row>
    <row r="12" spans="1:14">
      <c r="A12" s="257" t="s">
        <v>52</v>
      </c>
      <c r="B12" s="258"/>
      <c r="C12" s="258"/>
      <c r="D12" s="258"/>
      <c r="E12" s="258"/>
      <c r="F12" s="258"/>
      <c r="G12" s="258"/>
      <c r="H12" s="258"/>
      <c r="I12" s="258"/>
      <c r="J12" s="258"/>
      <c r="K12" s="258"/>
      <c r="L12" s="258"/>
      <c r="M12" s="258"/>
      <c r="N12" s="259"/>
    </row>
    <row r="13" spans="1:14">
      <c r="A13" s="7" t="s">
        <v>53</v>
      </c>
      <c r="N13" s="9"/>
    </row>
    <row r="14" spans="1:14" ht="117" customHeight="1">
      <c r="A14" s="265" t="s">
        <v>54</v>
      </c>
      <c r="B14" s="266"/>
      <c r="C14" s="266"/>
      <c r="D14" s="266"/>
      <c r="E14" s="266"/>
      <c r="F14" s="266"/>
      <c r="G14" s="266"/>
      <c r="H14" s="266"/>
      <c r="I14" s="266"/>
      <c r="J14" s="266"/>
      <c r="K14" s="266"/>
      <c r="L14" s="266"/>
      <c r="M14" s="266"/>
      <c r="N14" s="267"/>
    </row>
    <row r="15" spans="1:14" ht="28.5" customHeight="1">
      <c r="A15" s="268" t="s">
        <v>55</v>
      </c>
      <c r="B15" s="269"/>
      <c r="C15" s="269"/>
      <c r="D15" s="269"/>
      <c r="E15" s="269"/>
      <c r="F15" s="269"/>
      <c r="G15" s="269"/>
      <c r="H15" s="269"/>
      <c r="I15" s="269"/>
      <c r="J15" s="269"/>
      <c r="K15" s="269"/>
      <c r="L15" s="269"/>
      <c r="M15" s="269"/>
      <c r="N15" s="270"/>
    </row>
    <row r="16" spans="1:14" ht="120" customHeight="1">
      <c r="A16" s="271" t="s">
        <v>56</v>
      </c>
      <c r="B16" s="272"/>
      <c r="C16" s="272"/>
      <c r="D16" s="272"/>
      <c r="E16" s="272"/>
      <c r="F16" s="272"/>
      <c r="G16" s="272"/>
      <c r="H16" s="272"/>
      <c r="I16" s="272"/>
      <c r="J16" s="272"/>
      <c r="K16" s="272"/>
      <c r="L16" s="272"/>
      <c r="M16" s="272"/>
      <c r="N16" s="273"/>
    </row>
    <row r="17" spans="1:14" ht="13.5" customHeight="1">
      <c r="A17" s="262" t="s">
        <v>57</v>
      </c>
      <c r="B17" s="263"/>
      <c r="C17" s="263"/>
      <c r="D17" s="263"/>
      <c r="E17" s="263"/>
      <c r="F17" s="263"/>
      <c r="G17" s="263"/>
      <c r="H17" s="263"/>
      <c r="I17" s="263"/>
      <c r="J17" s="263"/>
      <c r="K17" s="263"/>
      <c r="L17" s="263"/>
      <c r="M17" s="263"/>
      <c r="N17" s="264"/>
    </row>
    <row r="18" spans="1:14" ht="15" customHeight="1">
      <c r="A18" s="262" t="s">
        <v>58</v>
      </c>
      <c r="B18" s="263"/>
      <c r="C18" s="263"/>
      <c r="D18" s="263"/>
      <c r="E18" s="263"/>
      <c r="F18" s="263"/>
      <c r="G18" s="263"/>
      <c r="H18" s="263"/>
      <c r="I18" s="263"/>
      <c r="J18" s="263"/>
      <c r="K18" s="263"/>
      <c r="L18" s="263"/>
      <c r="M18" s="263"/>
      <c r="N18" s="264"/>
    </row>
    <row r="19" spans="1:14" ht="49.5" customHeight="1">
      <c r="A19" s="262" t="s">
        <v>59</v>
      </c>
      <c r="B19" s="263"/>
      <c r="C19" s="263"/>
      <c r="D19" s="263"/>
      <c r="E19" s="263"/>
      <c r="F19" s="263"/>
      <c r="G19" s="263"/>
      <c r="H19" s="263"/>
      <c r="I19" s="263"/>
      <c r="J19" s="263"/>
      <c r="K19" s="263"/>
      <c r="L19" s="263"/>
      <c r="M19" s="263"/>
      <c r="N19" s="264"/>
    </row>
    <row r="20" spans="1:14">
      <c r="A20" s="257" t="s">
        <v>60</v>
      </c>
      <c r="B20" s="258"/>
      <c r="C20" s="258"/>
      <c r="D20" s="258"/>
      <c r="E20" s="258"/>
      <c r="F20" s="258"/>
      <c r="G20" s="258"/>
      <c r="H20" s="258"/>
      <c r="I20" s="258"/>
      <c r="J20" s="258"/>
      <c r="K20" s="258"/>
      <c r="L20" s="258"/>
      <c r="M20" s="258"/>
      <c r="N20" s="259"/>
    </row>
    <row r="21" spans="1:14" ht="77.25" customHeight="1">
      <c r="A21" s="274" t="s">
        <v>61</v>
      </c>
      <c r="B21" s="275"/>
      <c r="C21" s="275"/>
      <c r="D21" s="275"/>
      <c r="E21" s="275"/>
      <c r="F21" s="275"/>
      <c r="G21" s="275"/>
      <c r="H21" s="275"/>
      <c r="I21" s="275"/>
      <c r="J21" s="275"/>
      <c r="K21" s="275"/>
      <c r="L21" s="275"/>
      <c r="M21" s="275"/>
      <c r="N21" s="276"/>
    </row>
    <row r="22" spans="1:14">
      <c r="A22" s="257" t="s">
        <v>62</v>
      </c>
      <c r="B22" s="258"/>
      <c r="C22" s="258"/>
      <c r="D22" s="258"/>
      <c r="E22" s="258"/>
      <c r="F22" s="258"/>
      <c r="G22" s="258"/>
      <c r="H22" s="258"/>
      <c r="I22" s="258"/>
      <c r="J22" s="258"/>
      <c r="K22" s="258"/>
      <c r="L22" s="258"/>
      <c r="M22" s="258"/>
      <c r="N22" s="259"/>
    </row>
    <row r="23" spans="1:14" ht="51.75" customHeight="1">
      <c r="A23" s="274" t="s">
        <v>63</v>
      </c>
      <c r="B23" s="275"/>
      <c r="C23" s="275"/>
      <c r="D23" s="275"/>
      <c r="E23" s="275"/>
      <c r="F23" s="275"/>
      <c r="G23" s="275"/>
      <c r="H23" s="275"/>
      <c r="I23" s="275"/>
      <c r="J23" s="275"/>
      <c r="K23" s="275"/>
      <c r="L23" s="275"/>
      <c r="M23" s="275"/>
      <c r="N23" s="276"/>
    </row>
    <row r="24" spans="1:14">
      <c r="A24" s="257" t="s">
        <v>64</v>
      </c>
      <c r="B24" s="258"/>
      <c r="C24" s="258"/>
      <c r="D24" s="258"/>
      <c r="E24" s="258"/>
      <c r="F24" s="258"/>
      <c r="G24" s="258"/>
      <c r="H24" s="258"/>
      <c r="I24" s="258"/>
      <c r="J24" s="258"/>
      <c r="K24" s="258"/>
      <c r="L24" s="258"/>
      <c r="M24" s="258"/>
      <c r="N24" s="259"/>
    </row>
    <row r="25" spans="1:14" ht="14.25" customHeight="1">
      <c r="A25" s="274" t="s">
        <v>65</v>
      </c>
      <c r="B25" s="275"/>
      <c r="C25" s="275"/>
      <c r="D25" s="275"/>
      <c r="E25" s="275"/>
      <c r="F25" s="275"/>
      <c r="G25" s="275"/>
      <c r="H25" s="275"/>
      <c r="I25" s="275"/>
      <c r="J25" s="275"/>
      <c r="K25" s="275"/>
      <c r="L25" s="275"/>
      <c r="M25" s="275"/>
      <c r="N25" s="276"/>
    </row>
    <row r="26" spans="1:14">
      <c r="A26" s="257" t="s">
        <v>66</v>
      </c>
      <c r="B26" s="258"/>
      <c r="C26" s="258"/>
      <c r="D26" s="258"/>
      <c r="E26" s="258"/>
      <c r="F26" s="258"/>
      <c r="G26" s="258"/>
      <c r="H26" s="258"/>
      <c r="I26" s="258"/>
      <c r="J26" s="258"/>
      <c r="K26" s="258"/>
      <c r="L26" s="258"/>
      <c r="M26" s="258"/>
      <c r="N26" s="259"/>
    </row>
    <row r="27" spans="1:14" ht="63" customHeight="1">
      <c r="A27" s="274" t="s">
        <v>67</v>
      </c>
      <c r="B27" s="275"/>
      <c r="C27" s="275"/>
      <c r="D27" s="275"/>
      <c r="E27" s="275"/>
      <c r="F27" s="275"/>
      <c r="G27" s="275"/>
      <c r="H27" s="275"/>
      <c r="I27" s="275"/>
      <c r="J27" s="275"/>
      <c r="K27" s="275"/>
      <c r="L27" s="275"/>
      <c r="M27" s="275"/>
      <c r="N27" s="276"/>
    </row>
    <row r="28" spans="1:14">
      <c r="A28" s="257" t="s">
        <v>68</v>
      </c>
      <c r="B28" s="258"/>
      <c r="C28" s="258"/>
      <c r="D28" s="258"/>
      <c r="E28" s="258"/>
      <c r="F28" s="258"/>
      <c r="G28" s="258"/>
      <c r="H28" s="258"/>
      <c r="I28" s="258"/>
      <c r="J28" s="258"/>
      <c r="K28" s="258"/>
      <c r="L28" s="258"/>
      <c r="M28" s="258"/>
      <c r="N28" s="259"/>
    </row>
    <row r="29" spans="1:14" ht="17.25" customHeight="1">
      <c r="A29" s="274" t="s">
        <v>69</v>
      </c>
      <c r="B29" s="275"/>
      <c r="C29" s="275"/>
      <c r="D29" s="275"/>
      <c r="E29" s="275"/>
      <c r="F29" s="275"/>
      <c r="G29" s="275"/>
      <c r="H29" s="275"/>
      <c r="I29" s="275"/>
      <c r="J29" s="275"/>
      <c r="K29" s="275"/>
      <c r="L29" s="275"/>
      <c r="M29" s="275"/>
      <c r="N29" s="276"/>
    </row>
    <row r="30" spans="1:14" ht="36" customHeight="1">
      <c r="A30" s="274" t="s">
        <v>70</v>
      </c>
      <c r="B30" s="275"/>
      <c r="C30" s="275"/>
      <c r="D30" s="275"/>
      <c r="E30" s="275"/>
      <c r="F30" s="275"/>
      <c r="G30" s="275"/>
      <c r="H30" s="275"/>
      <c r="I30" s="275"/>
      <c r="J30" s="275"/>
      <c r="K30" s="275"/>
      <c r="L30" s="275"/>
      <c r="M30" s="275"/>
      <c r="N30" s="276"/>
    </row>
    <row r="31" spans="1:14">
      <c r="A31" s="257" t="s">
        <v>71</v>
      </c>
      <c r="B31" s="258"/>
      <c r="C31" s="258"/>
      <c r="D31" s="258"/>
      <c r="E31" s="258"/>
      <c r="F31" s="258"/>
      <c r="G31" s="258"/>
      <c r="H31" s="258"/>
      <c r="I31" s="258"/>
      <c r="J31" s="258"/>
      <c r="K31" s="258"/>
      <c r="L31" s="258"/>
      <c r="M31" s="258"/>
      <c r="N31" s="259"/>
    </row>
    <row r="32" spans="1:14">
      <c r="A32" s="257" t="s">
        <v>72</v>
      </c>
      <c r="B32" s="258"/>
      <c r="C32" s="258"/>
      <c r="D32" s="258"/>
      <c r="E32" s="258"/>
      <c r="F32" s="258"/>
      <c r="G32" s="258"/>
      <c r="H32" s="258"/>
      <c r="I32" s="258"/>
      <c r="J32" s="258"/>
      <c r="K32" s="258"/>
      <c r="L32" s="258"/>
      <c r="M32" s="258"/>
      <c r="N32" s="259"/>
    </row>
    <row r="33" spans="1:14" ht="34.5" customHeight="1">
      <c r="A33" s="274" t="s">
        <v>73</v>
      </c>
      <c r="B33" s="275"/>
      <c r="C33" s="275"/>
      <c r="D33" s="275"/>
      <c r="E33" s="275"/>
      <c r="F33" s="275"/>
      <c r="G33" s="275"/>
      <c r="H33" s="275"/>
      <c r="I33" s="275"/>
      <c r="J33" s="275"/>
      <c r="K33" s="275"/>
      <c r="L33" s="275"/>
      <c r="M33" s="275"/>
      <c r="N33" s="276"/>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4"/>
  <sheetViews>
    <sheetView tabSelected="1" topLeftCell="A140" zoomScale="85" zoomScaleNormal="85" workbookViewId="0">
      <selection activeCell="K151" sqref="K151"/>
    </sheetView>
  </sheetViews>
  <sheetFormatPr defaultColWidth="9.109375" defaultRowHeight="13.8"/>
  <cols>
    <col min="1" max="1" width="6.33203125" style="46" customWidth="1"/>
    <col min="2" max="2" width="45.5546875" style="35" customWidth="1"/>
    <col min="3" max="3" width="9.33203125" style="35" customWidth="1"/>
    <col min="4" max="4" width="9.88671875" style="35" customWidth="1"/>
    <col min="5" max="5" width="9.88671875" style="47" customWidth="1"/>
    <col min="6" max="6" width="12.44140625" style="35" customWidth="1"/>
    <col min="7" max="7" width="57.33203125" style="35" customWidth="1"/>
    <col min="8" max="8" width="9.109375" style="35" customWidth="1"/>
    <col min="9" max="9" width="9.5546875" style="35" customWidth="1"/>
    <col min="10" max="10" width="18.6640625" style="35" bestFit="1" customWidth="1"/>
    <col min="11" max="11" width="18" style="35" customWidth="1"/>
    <col min="12" max="12" width="9.109375" style="35"/>
    <col min="13" max="13" width="10" style="35" bestFit="1" customWidth="1"/>
    <col min="14" max="16384" width="9.109375" style="35"/>
  </cols>
  <sheetData>
    <row r="1" spans="1:13">
      <c r="A1" s="278"/>
      <c r="B1" s="278"/>
      <c r="C1" s="73"/>
      <c r="D1" s="73"/>
      <c r="E1" s="74"/>
      <c r="F1" s="73"/>
      <c r="G1" s="75"/>
      <c r="H1" s="75"/>
      <c r="I1" s="75"/>
      <c r="J1" s="76"/>
      <c r="K1" s="76"/>
    </row>
    <row r="2" spans="1:13">
      <c r="A2" s="278"/>
      <c r="B2" s="278"/>
      <c r="C2" s="73"/>
      <c r="D2" s="73"/>
      <c r="E2" s="74"/>
      <c r="F2" s="73"/>
      <c r="G2" s="73"/>
      <c r="H2" s="73"/>
      <c r="I2" s="76"/>
      <c r="J2" s="76"/>
      <c r="K2" s="76"/>
    </row>
    <row r="3" spans="1:13">
      <c r="A3" s="277"/>
      <c r="B3" s="277"/>
      <c r="C3" s="277"/>
      <c r="D3" s="277"/>
      <c r="E3" s="277"/>
      <c r="F3" s="277"/>
      <c r="G3" s="277"/>
      <c r="H3" s="277"/>
      <c r="I3" s="277"/>
      <c r="J3" s="277"/>
      <c r="K3" s="51"/>
    </row>
    <row r="4" spans="1:13">
      <c r="A4" s="277" t="s">
        <v>289</v>
      </c>
      <c r="B4" s="277"/>
      <c r="C4" s="277"/>
      <c r="D4" s="277"/>
      <c r="E4" s="277"/>
      <c r="F4" s="277"/>
      <c r="G4" s="277"/>
      <c r="H4" s="277"/>
      <c r="I4" s="277"/>
    </row>
    <row r="5" spans="1:13">
      <c r="A5" s="279" t="s">
        <v>183</v>
      </c>
      <c r="B5" s="279"/>
      <c r="C5" s="279"/>
      <c r="D5" s="279"/>
      <c r="E5" s="279"/>
      <c r="F5" s="279"/>
      <c r="G5" s="279"/>
      <c r="H5" s="279"/>
      <c r="I5" s="279"/>
      <c r="J5" s="279"/>
      <c r="K5" s="279"/>
    </row>
    <row r="6" spans="1:13">
      <c r="A6" s="279"/>
      <c r="B6" s="279"/>
      <c r="C6" s="279"/>
      <c r="D6" s="279"/>
      <c r="E6" s="279"/>
      <c r="F6" s="279"/>
      <c r="G6" s="279"/>
      <c r="H6" s="279"/>
      <c r="I6" s="279"/>
      <c r="J6" s="279"/>
      <c r="K6" s="279"/>
    </row>
    <row r="7" spans="1:13" s="41" customFormat="1" ht="82.8">
      <c r="A7" s="36" t="s">
        <v>74</v>
      </c>
      <c r="B7" s="37" t="s">
        <v>75</v>
      </c>
      <c r="C7" s="38" t="s">
        <v>76</v>
      </c>
      <c r="D7" s="39" t="s">
        <v>115</v>
      </c>
      <c r="E7" s="40" t="s">
        <v>119</v>
      </c>
      <c r="F7" s="39" t="s">
        <v>120</v>
      </c>
      <c r="G7" s="38" t="s">
        <v>77</v>
      </c>
      <c r="H7" s="38" t="s">
        <v>78</v>
      </c>
      <c r="I7" s="39" t="s">
        <v>79</v>
      </c>
      <c r="J7" s="39" t="s">
        <v>121</v>
      </c>
      <c r="K7" s="39" t="s">
        <v>122</v>
      </c>
    </row>
    <row r="8" spans="1:13" s="41" customFormat="1" ht="42" customHeight="1">
      <c r="A8" s="22">
        <v>1</v>
      </c>
      <c r="B8" s="100" t="s">
        <v>187</v>
      </c>
      <c r="C8" s="80" t="s">
        <v>88</v>
      </c>
      <c r="D8" s="24">
        <v>7</v>
      </c>
      <c r="E8" s="24">
        <v>42.5</v>
      </c>
      <c r="F8" s="24">
        <f>D8*E8</f>
        <v>297.5</v>
      </c>
      <c r="G8" s="92" t="s">
        <v>253</v>
      </c>
      <c r="H8" s="23" t="s">
        <v>88</v>
      </c>
      <c r="I8" s="24">
        <v>7</v>
      </c>
      <c r="J8" s="24">
        <v>7.36</v>
      </c>
      <c r="K8" s="24">
        <f t="shared" ref="K8:K20" si="0">J8*I8</f>
        <v>51.52</v>
      </c>
    </row>
    <row r="9" spans="1:13" s="41" customFormat="1" ht="42" customHeight="1">
      <c r="A9" s="22">
        <v>2</v>
      </c>
      <c r="B9" s="100" t="s">
        <v>297</v>
      </c>
      <c r="C9" s="80" t="s">
        <v>80</v>
      </c>
      <c r="D9" s="24">
        <v>2</v>
      </c>
      <c r="E9" s="24">
        <v>127</v>
      </c>
      <c r="F9" s="24">
        <f t="shared" ref="F9:F10" si="1">D9*E9</f>
        <v>254</v>
      </c>
      <c r="G9" s="216"/>
      <c r="H9" s="23"/>
      <c r="I9" s="24"/>
      <c r="J9" s="24"/>
      <c r="K9" s="24"/>
    </row>
    <row r="10" spans="1:13" s="41" customFormat="1" ht="42" customHeight="1">
      <c r="A10" s="22">
        <v>3</v>
      </c>
      <c r="B10" s="100" t="s">
        <v>298</v>
      </c>
      <c r="C10" s="80" t="s">
        <v>80</v>
      </c>
      <c r="D10" s="24">
        <v>2</v>
      </c>
      <c r="E10" s="24">
        <v>453</v>
      </c>
      <c r="F10" s="24">
        <f t="shared" si="1"/>
        <v>906</v>
      </c>
      <c r="G10" s="216"/>
      <c r="H10" s="23"/>
      <c r="I10" s="24"/>
      <c r="J10" s="24"/>
      <c r="K10" s="24"/>
    </row>
    <row r="11" spans="1:13" s="41" customFormat="1" ht="42" customHeight="1">
      <c r="A11" s="22">
        <v>4</v>
      </c>
      <c r="B11" s="216" t="s">
        <v>280</v>
      </c>
      <c r="C11" s="80" t="s">
        <v>88</v>
      </c>
      <c r="D11" s="24">
        <v>29</v>
      </c>
      <c r="E11" s="24">
        <v>42</v>
      </c>
      <c r="F11" s="24">
        <f>D11*E11</f>
        <v>1218</v>
      </c>
      <c r="G11" s="216"/>
      <c r="H11" s="23"/>
      <c r="I11" s="24"/>
      <c r="J11" s="24"/>
      <c r="K11" s="24"/>
    </row>
    <row r="12" spans="1:13" s="41" customFormat="1" ht="41.4">
      <c r="A12" s="22">
        <v>5</v>
      </c>
      <c r="B12" s="100" t="s">
        <v>254</v>
      </c>
      <c r="C12" s="80" t="s">
        <v>88</v>
      </c>
      <c r="D12" s="178">
        <f>(2.6*2)+(2.4*2)</f>
        <v>10</v>
      </c>
      <c r="E12" s="24">
        <v>58</v>
      </c>
      <c r="F12" s="24">
        <f>D12*E12</f>
        <v>580</v>
      </c>
      <c r="G12" s="92" t="s">
        <v>255</v>
      </c>
      <c r="H12" s="23" t="s">
        <v>88</v>
      </c>
      <c r="I12" s="24">
        <v>10</v>
      </c>
      <c r="J12" s="24">
        <f>83/1.2</f>
        <v>69.166666666666671</v>
      </c>
      <c r="K12" s="24">
        <f t="shared" si="0"/>
        <v>691.66666666666674</v>
      </c>
    </row>
    <row r="13" spans="1:13" s="41" customFormat="1">
      <c r="A13" s="22">
        <v>6</v>
      </c>
      <c r="B13" s="100"/>
      <c r="C13" s="80"/>
      <c r="D13" s="178"/>
      <c r="E13" s="24"/>
      <c r="F13" s="24"/>
      <c r="G13" s="92" t="s">
        <v>293</v>
      </c>
      <c r="H13" s="23" t="s">
        <v>81</v>
      </c>
      <c r="I13" s="24">
        <v>2.8</v>
      </c>
      <c r="J13" s="24">
        <f>292/1.2/2.8</f>
        <v>86.904761904761912</v>
      </c>
      <c r="K13" s="24">
        <f t="shared" si="0"/>
        <v>243.33333333333334</v>
      </c>
    </row>
    <row r="14" spans="1:13" s="41" customFormat="1">
      <c r="A14" s="22">
        <v>7</v>
      </c>
      <c r="B14" s="100"/>
      <c r="C14" s="80"/>
      <c r="D14" s="178"/>
      <c r="E14" s="24"/>
      <c r="F14" s="24"/>
      <c r="G14" s="92" t="s">
        <v>288</v>
      </c>
      <c r="H14" s="23" t="s">
        <v>256</v>
      </c>
      <c r="I14" s="24">
        <v>1</v>
      </c>
      <c r="J14" s="24">
        <v>300</v>
      </c>
      <c r="K14" s="24">
        <f t="shared" si="0"/>
        <v>300</v>
      </c>
    </row>
    <row r="15" spans="1:13" s="41" customFormat="1" ht="27.6">
      <c r="A15" s="22">
        <v>8</v>
      </c>
      <c r="B15" s="100" t="s">
        <v>347</v>
      </c>
      <c r="C15" s="80" t="s">
        <v>145</v>
      </c>
      <c r="D15" s="24">
        <v>92</v>
      </c>
      <c r="E15" s="24">
        <v>15</v>
      </c>
      <c r="F15" s="24">
        <f>E15*D15</f>
        <v>1380</v>
      </c>
      <c r="G15" s="216" t="s">
        <v>346</v>
      </c>
      <c r="H15" s="23" t="s">
        <v>80</v>
      </c>
      <c r="I15" s="24">
        <v>10</v>
      </c>
      <c r="J15" s="24">
        <v>1097</v>
      </c>
      <c r="K15" s="24">
        <f>J15*I15</f>
        <v>10970</v>
      </c>
    </row>
    <row r="16" spans="1:13" s="41" customFormat="1" ht="27.6">
      <c r="A16" s="22">
        <v>9</v>
      </c>
      <c r="B16" s="100" t="s">
        <v>231</v>
      </c>
      <c r="C16" s="80" t="s">
        <v>145</v>
      </c>
      <c r="D16" s="24">
        <v>92</v>
      </c>
      <c r="E16" s="24">
        <v>320</v>
      </c>
      <c r="F16" s="24">
        <f>D16*E16</f>
        <v>29440</v>
      </c>
      <c r="G16" s="92" t="s">
        <v>189</v>
      </c>
      <c r="H16" s="23" t="s">
        <v>112</v>
      </c>
      <c r="I16" s="24">
        <f>9.2*1.3</f>
        <v>11.959999999999999</v>
      </c>
      <c r="J16" s="24">
        <v>750</v>
      </c>
      <c r="K16" s="24">
        <f t="shared" si="0"/>
        <v>8970</v>
      </c>
      <c r="M16" s="220"/>
    </row>
    <row r="17" spans="1:11" s="41" customFormat="1">
      <c r="A17" s="22">
        <v>10</v>
      </c>
      <c r="B17" s="100"/>
      <c r="C17" s="80"/>
      <c r="D17" s="24"/>
      <c r="E17" s="24"/>
      <c r="F17" s="24"/>
      <c r="G17" s="92" t="s">
        <v>344</v>
      </c>
      <c r="H17" s="23" t="s">
        <v>145</v>
      </c>
      <c r="I17" s="24">
        <v>92</v>
      </c>
      <c r="J17" s="24">
        <v>36.17</v>
      </c>
      <c r="K17" s="24">
        <f t="shared" si="0"/>
        <v>3327.6400000000003</v>
      </c>
    </row>
    <row r="18" spans="1:11" s="41" customFormat="1">
      <c r="A18" s="22">
        <v>11</v>
      </c>
      <c r="B18" s="100"/>
      <c r="C18" s="80"/>
      <c r="D18" s="24"/>
      <c r="E18" s="24"/>
      <c r="F18" s="24"/>
      <c r="G18" s="92" t="s">
        <v>345</v>
      </c>
      <c r="H18" s="23" t="s">
        <v>188</v>
      </c>
      <c r="I18" s="24">
        <v>7.36</v>
      </c>
      <c r="J18" s="24">
        <v>2270</v>
      </c>
      <c r="K18" s="24">
        <f t="shared" si="0"/>
        <v>16707.2</v>
      </c>
    </row>
    <row r="19" spans="1:11" s="41" customFormat="1">
      <c r="A19" s="22">
        <v>12</v>
      </c>
      <c r="B19" s="100" t="s">
        <v>190</v>
      </c>
      <c r="C19" s="80" t="s">
        <v>88</v>
      </c>
      <c r="D19" s="24">
        <v>20</v>
      </c>
      <c r="E19" s="24">
        <v>74</v>
      </c>
      <c r="F19" s="24">
        <f>E19*D19</f>
        <v>1480</v>
      </c>
      <c r="G19" s="92" t="s">
        <v>232</v>
      </c>
      <c r="H19" s="23" t="s">
        <v>233</v>
      </c>
      <c r="I19" s="24">
        <v>20</v>
      </c>
      <c r="J19" s="24">
        <v>461</v>
      </c>
      <c r="K19" s="24">
        <f t="shared" si="0"/>
        <v>9220</v>
      </c>
    </row>
    <row r="20" spans="1:11" s="41" customFormat="1">
      <c r="A20" s="22">
        <v>13</v>
      </c>
      <c r="B20" s="100"/>
      <c r="C20" s="80"/>
      <c r="D20" s="24"/>
      <c r="E20" s="24"/>
      <c r="F20" s="24"/>
      <c r="G20" s="92" t="s">
        <v>234</v>
      </c>
      <c r="H20" s="23" t="s">
        <v>80</v>
      </c>
      <c r="I20" s="24">
        <v>1</v>
      </c>
      <c r="J20" s="24">
        <v>1000</v>
      </c>
      <c r="K20" s="24">
        <f t="shared" si="0"/>
        <v>1000</v>
      </c>
    </row>
    <row r="21" spans="1:11" s="41" customFormat="1" ht="27.6">
      <c r="A21" s="22">
        <v>14</v>
      </c>
      <c r="B21" s="100" t="s">
        <v>167</v>
      </c>
      <c r="C21" s="90" t="s">
        <v>86</v>
      </c>
      <c r="D21" s="24">
        <v>92</v>
      </c>
      <c r="E21" s="24">
        <v>210</v>
      </c>
      <c r="F21" s="24">
        <f>D21*E21</f>
        <v>19320</v>
      </c>
      <c r="G21" s="92" t="s">
        <v>158</v>
      </c>
      <c r="H21" s="126" t="s">
        <v>81</v>
      </c>
      <c r="I21" s="24">
        <f>D21*6</f>
        <v>552</v>
      </c>
      <c r="J21" s="24">
        <v>8.1999999999999993</v>
      </c>
      <c r="K21" s="24">
        <f>J21*I21</f>
        <v>4526.3999999999996</v>
      </c>
    </row>
    <row r="22" spans="1:11" s="41" customFormat="1">
      <c r="A22" s="22">
        <v>15</v>
      </c>
      <c r="B22" s="100"/>
      <c r="C22" s="23"/>
      <c r="D22" s="24"/>
      <c r="E22" s="24"/>
      <c r="F22" s="24"/>
      <c r="G22" s="93" t="s">
        <v>173</v>
      </c>
      <c r="H22" s="83" t="s">
        <v>82</v>
      </c>
      <c r="I22" s="155">
        <f>D21*0.1</f>
        <v>9.2000000000000011</v>
      </c>
      <c r="J22" s="155">
        <v>41.25</v>
      </c>
      <c r="K22" s="24">
        <f>J22*I22</f>
        <v>379.50000000000006</v>
      </c>
    </row>
    <row r="23" spans="1:11" s="41" customFormat="1">
      <c r="A23" s="22">
        <v>16</v>
      </c>
      <c r="B23" s="100"/>
      <c r="C23" s="23"/>
      <c r="D23" s="24"/>
      <c r="E23" s="24"/>
      <c r="F23" s="24"/>
      <c r="G23" s="93" t="s">
        <v>155</v>
      </c>
      <c r="H23" s="83" t="s">
        <v>87</v>
      </c>
      <c r="I23" s="155">
        <f>D21*1.05</f>
        <v>96.600000000000009</v>
      </c>
      <c r="J23" s="155">
        <v>503.34</v>
      </c>
      <c r="K23" s="24">
        <f>J23*I23</f>
        <v>48622.644</v>
      </c>
    </row>
    <row r="24" spans="1:11" s="41" customFormat="1">
      <c r="A24" s="22">
        <v>17</v>
      </c>
      <c r="B24" s="100"/>
      <c r="C24" s="23"/>
      <c r="D24" s="24"/>
      <c r="E24" s="24"/>
      <c r="F24" s="24"/>
      <c r="G24" s="93" t="s">
        <v>343</v>
      </c>
      <c r="H24" s="83" t="s">
        <v>81</v>
      </c>
      <c r="I24" s="155">
        <f>D21*0.5</f>
        <v>46</v>
      </c>
      <c r="J24" s="155">
        <v>92.34</v>
      </c>
      <c r="K24" s="24">
        <f>J24*I24</f>
        <v>4247.6400000000003</v>
      </c>
    </row>
    <row r="25" spans="1:11" s="41" customFormat="1">
      <c r="A25" s="22">
        <v>18</v>
      </c>
      <c r="B25" s="218" t="s">
        <v>194</v>
      </c>
      <c r="C25" s="111" t="s">
        <v>86</v>
      </c>
      <c r="D25" s="129">
        <v>20</v>
      </c>
      <c r="E25" s="179">
        <v>207</v>
      </c>
      <c r="F25" s="129">
        <f t="shared" ref="F25:F67" si="2">D25*E25</f>
        <v>4140</v>
      </c>
      <c r="G25" s="138" t="s">
        <v>195</v>
      </c>
      <c r="H25" s="133" t="s">
        <v>145</v>
      </c>
      <c r="I25" s="156">
        <v>80</v>
      </c>
      <c r="J25" s="157">
        <v>122.78</v>
      </c>
      <c r="K25" s="112">
        <f t="shared" ref="K25:K40" si="3">J25*I25</f>
        <v>9822.4</v>
      </c>
    </row>
    <row r="26" spans="1:11" s="41" customFormat="1">
      <c r="A26" s="22">
        <v>19</v>
      </c>
      <c r="B26" s="218"/>
      <c r="C26" s="130"/>
      <c r="D26" s="180"/>
      <c r="E26" s="179"/>
      <c r="F26" s="129"/>
      <c r="G26" s="125" t="s">
        <v>197</v>
      </c>
      <c r="H26" s="133" t="s">
        <v>80</v>
      </c>
      <c r="I26" s="156">
        <v>13</v>
      </c>
      <c r="J26" s="157">
        <v>200.84</v>
      </c>
      <c r="K26" s="112">
        <f t="shared" si="3"/>
        <v>2610.92</v>
      </c>
    </row>
    <row r="27" spans="1:11" s="41" customFormat="1">
      <c r="A27" s="22">
        <v>20</v>
      </c>
      <c r="B27" s="218"/>
      <c r="C27" s="130"/>
      <c r="D27" s="180"/>
      <c r="E27" s="179"/>
      <c r="F27" s="129"/>
      <c r="G27" s="125" t="s">
        <v>196</v>
      </c>
      <c r="H27" s="133" t="s">
        <v>80</v>
      </c>
      <c r="I27" s="156">
        <f>((5.5+5.5+5.5)+4*6)/3</f>
        <v>13.5</v>
      </c>
      <c r="J27" s="157">
        <v>199.17</v>
      </c>
      <c r="K27" s="112">
        <f t="shared" si="3"/>
        <v>2688.7949999999996</v>
      </c>
    </row>
    <row r="28" spans="1:11" s="41" customFormat="1">
      <c r="A28" s="22">
        <v>21</v>
      </c>
      <c r="B28" s="218"/>
      <c r="C28" s="130"/>
      <c r="D28" s="180"/>
      <c r="E28" s="179"/>
      <c r="F28" s="129"/>
      <c r="G28" s="131" t="s">
        <v>191</v>
      </c>
      <c r="H28" s="133" t="s">
        <v>80</v>
      </c>
      <c r="I28" s="156">
        <v>5</v>
      </c>
      <c r="J28" s="157">
        <v>113.75</v>
      </c>
      <c r="K28" s="112">
        <f t="shared" si="3"/>
        <v>568.75</v>
      </c>
    </row>
    <row r="29" spans="1:11" s="41" customFormat="1">
      <c r="A29" s="22">
        <v>22</v>
      </c>
      <c r="B29" s="218"/>
      <c r="C29" s="130"/>
      <c r="D29" s="180"/>
      <c r="E29" s="179"/>
      <c r="F29" s="129"/>
      <c r="G29" s="131" t="s">
        <v>192</v>
      </c>
      <c r="H29" s="133" t="s">
        <v>80</v>
      </c>
      <c r="I29" s="156">
        <f>ROUNDUP(D25*3,0)</f>
        <v>60</v>
      </c>
      <c r="J29" s="157">
        <v>0.61</v>
      </c>
      <c r="K29" s="112">
        <f t="shared" si="3"/>
        <v>36.6</v>
      </c>
    </row>
    <row r="30" spans="1:11" s="41" customFormat="1">
      <c r="A30" s="22">
        <v>23</v>
      </c>
      <c r="B30" s="218"/>
      <c r="C30" s="130"/>
      <c r="D30" s="180"/>
      <c r="E30" s="179"/>
      <c r="F30" s="129"/>
      <c r="G30" s="132" t="s">
        <v>193</v>
      </c>
      <c r="H30" s="133" t="s">
        <v>81</v>
      </c>
      <c r="I30" s="156">
        <f>D25*0.3</f>
        <v>6</v>
      </c>
      <c r="J30" s="157">
        <v>13.54</v>
      </c>
      <c r="K30" s="112">
        <f t="shared" si="3"/>
        <v>81.239999999999995</v>
      </c>
    </row>
    <row r="31" spans="1:11" s="41" customFormat="1">
      <c r="A31" s="22">
        <v>24</v>
      </c>
      <c r="B31" s="218"/>
      <c r="C31" s="130"/>
      <c r="D31" s="180"/>
      <c r="E31" s="179"/>
      <c r="F31" s="129"/>
      <c r="G31" s="131" t="s">
        <v>146</v>
      </c>
      <c r="H31" s="133" t="s">
        <v>80</v>
      </c>
      <c r="I31" s="156">
        <v>1</v>
      </c>
      <c r="J31" s="157">
        <v>20.83</v>
      </c>
      <c r="K31" s="112">
        <f t="shared" si="3"/>
        <v>20.83</v>
      </c>
    </row>
    <row r="32" spans="1:11" s="41" customFormat="1" ht="27.6">
      <c r="A32" s="22">
        <v>25</v>
      </c>
      <c r="B32" s="218" t="s">
        <v>305</v>
      </c>
      <c r="C32" s="218" t="s">
        <v>145</v>
      </c>
      <c r="D32" s="180">
        <v>91.48</v>
      </c>
      <c r="E32" s="179">
        <v>80</v>
      </c>
      <c r="F32" s="129">
        <f>D32*E32</f>
        <v>7318.4000000000005</v>
      </c>
      <c r="G32" s="131" t="s">
        <v>371</v>
      </c>
      <c r="H32" s="97" t="s">
        <v>233</v>
      </c>
      <c r="I32" s="129">
        <v>161</v>
      </c>
      <c r="J32" s="157">
        <v>128</v>
      </c>
      <c r="K32" s="112">
        <f t="shared" si="3"/>
        <v>20608</v>
      </c>
    </row>
    <row r="33" spans="1:11" s="41" customFormat="1">
      <c r="A33" s="22">
        <v>26</v>
      </c>
      <c r="B33" s="218"/>
      <c r="C33" s="218"/>
      <c r="D33" s="180"/>
      <c r="E33" s="179"/>
      <c r="F33" s="129"/>
      <c r="G33" s="131" t="s">
        <v>372</v>
      </c>
      <c r="H33" s="97" t="s">
        <v>144</v>
      </c>
      <c r="I33" s="129">
        <v>2</v>
      </c>
      <c r="J33" s="157">
        <v>316.67</v>
      </c>
      <c r="K33" s="112">
        <f t="shared" si="3"/>
        <v>633.34</v>
      </c>
    </row>
    <row r="34" spans="1:11" s="41" customFormat="1">
      <c r="A34" s="22">
        <v>27</v>
      </c>
      <c r="B34" s="218"/>
      <c r="C34" s="218"/>
      <c r="D34" s="180"/>
      <c r="E34" s="179"/>
      <c r="F34" s="129"/>
      <c r="G34" s="131" t="s">
        <v>353</v>
      </c>
      <c r="H34" s="97" t="s">
        <v>80</v>
      </c>
      <c r="I34" s="129">
        <v>270</v>
      </c>
      <c r="J34" s="157">
        <v>12.5</v>
      </c>
      <c r="K34" s="112">
        <f t="shared" si="3"/>
        <v>3375</v>
      </c>
    </row>
    <row r="35" spans="1:11" s="41" customFormat="1">
      <c r="A35" s="22">
        <v>28</v>
      </c>
      <c r="B35" s="218"/>
      <c r="C35" s="218"/>
      <c r="D35" s="180"/>
      <c r="E35" s="179"/>
      <c r="F35" s="129"/>
      <c r="G35" s="131" t="s">
        <v>354</v>
      </c>
      <c r="H35" s="97" t="s">
        <v>80</v>
      </c>
      <c r="I35" s="129">
        <v>5</v>
      </c>
      <c r="J35" s="157">
        <v>1006.49</v>
      </c>
      <c r="K35" s="112">
        <f t="shared" si="3"/>
        <v>5032.45</v>
      </c>
    </row>
    <row r="36" spans="1:11" s="41" customFormat="1">
      <c r="A36" s="22">
        <v>29</v>
      </c>
      <c r="B36" s="218"/>
      <c r="C36" s="218"/>
      <c r="D36" s="180"/>
      <c r="E36" s="179"/>
      <c r="F36" s="129"/>
      <c r="G36" s="131" t="s">
        <v>355</v>
      </c>
      <c r="H36" s="97" t="s">
        <v>80</v>
      </c>
      <c r="I36" s="129">
        <v>3</v>
      </c>
      <c r="J36" s="157">
        <v>674.29</v>
      </c>
      <c r="K36" s="112">
        <f t="shared" si="3"/>
        <v>2022.87</v>
      </c>
    </row>
    <row r="37" spans="1:11" s="41" customFormat="1">
      <c r="A37" s="22">
        <v>30</v>
      </c>
      <c r="B37" s="218"/>
      <c r="C37" s="218"/>
      <c r="D37" s="180"/>
      <c r="E37" s="179"/>
      <c r="F37" s="129"/>
      <c r="G37" s="131" t="s">
        <v>356</v>
      </c>
      <c r="H37" s="97" t="s">
        <v>80</v>
      </c>
      <c r="I37" s="129">
        <v>5</v>
      </c>
      <c r="J37" s="157">
        <v>148.34</v>
      </c>
      <c r="K37" s="112">
        <f t="shared" si="3"/>
        <v>741.7</v>
      </c>
    </row>
    <row r="38" spans="1:11" s="41" customFormat="1">
      <c r="A38" s="22">
        <v>31</v>
      </c>
      <c r="B38" s="218"/>
      <c r="C38" s="218"/>
      <c r="D38" s="180"/>
      <c r="E38" s="179"/>
      <c r="F38" s="129"/>
      <c r="G38" s="131" t="s">
        <v>357</v>
      </c>
      <c r="H38" s="97" t="s">
        <v>80</v>
      </c>
      <c r="I38" s="129">
        <v>270</v>
      </c>
      <c r="J38" s="157">
        <v>70.400000000000006</v>
      </c>
      <c r="K38" s="112">
        <f t="shared" si="3"/>
        <v>19008</v>
      </c>
    </row>
    <row r="39" spans="1:11" s="41" customFormat="1">
      <c r="A39" s="22">
        <v>32</v>
      </c>
      <c r="B39" s="218"/>
      <c r="C39" s="218"/>
      <c r="D39" s="180"/>
      <c r="E39" s="179"/>
      <c r="F39" s="129"/>
      <c r="G39" s="131" t="s">
        <v>358</v>
      </c>
      <c r="H39" s="97" t="s">
        <v>80</v>
      </c>
      <c r="I39" s="129">
        <v>135</v>
      </c>
      <c r="J39" s="157">
        <v>136.66999999999999</v>
      </c>
      <c r="K39" s="112">
        <f t="shared" si="3"/>
        <v>18450.449999999997</v>
      </c>
    </row>
    <row r="40" spans="1:11" s="41" customFormat="1" ht="27.6">
      <c r="A40" s="22">
        <v>33</v>
      </c>
      <c r="B40" s="218" t="s">
        <v>235</v>
      </c>
      <c r="C40" s="111" t="s">
        <v>86</v>
      </c>
      <c r="D40" s="194">
        <v>19</v>
      </c>
      <c r="E40" s="129">
        <v>29</v>
      </c>
      <c r="F40" s="129">
        <f t="shared" si="2"/>
        <v>551</v>
      </c>
      <c r="G40" s="153" t="s">
        <v>252</v>
      </c>
      <c r="H40" s="154" t="s">
        <v>144</v>
      </c>
      <c r="I40" s="158">
        <v>2</v>
      </c>
      <c r="J40" s="158">
        <f>972/1.2</f>
        <v>810</v>
      </c>
      <c r="K40" s="159">
        <f t="shared" si="3"/>
        <v>1620</v>
      </c>
    </row>
    <row r="41" spans="1:11" s="42" customFormat="1">
      <c r="A41" s="22">
        <v>34</v>
      </c>
      <c r="B41" s="100" t="s">
        <v>352</v>
      </c>
      <c r="C41" s="121" t="s">
        <v>86</v>
      </c>
      <c r="D41" s="24">
        <v>124.9</v>
      </c>
      <c r="E41" s="24">
        <v>130</v>
      </c>
      <c r="F41" s="24">
        <f t="shared" si="2"/>
        <v>16237</v>
      </c>
      <c r="G41" s="138" t="s">
        <v>195</v>
      </c>
      <c r="H41" s="27" t="s">
        <v>86</v>
      </c>
      <c r="I41" s="160">
        <f>D41*1.05+D48*0.3*1.05</f>
        <v>139.77600000000001</v>
      </c>
      <c r="J41" s="24">
        <v>122.78</v>
      </c>
      <c r="K41" s="161">
        <f t="shared" ref="K41:K52" si="4">J41*I41</f>
        <v>17161.69728</v>
      </c>
    </row>
    <row r="42" spans="1:11" s="42" customFormat="1">
      <c r="A42" s="22">
        <v>35</v>
      </c>
      <c r="B42" s="100"/>
      <c r="C42" s="121"/>
      <c r="D42" s="24"/>
      <c r="E42" s="24"/>
      <c r="F42" s="24"/>
      <c r="G42" s="93" t="s">
        <v>349</v>
      </c>
      <c r="H42" s="27" t="s">
        <v>80</v>
      </c>
      <c r="I42" s="160">
        <v>36</v>
      </c>
      <c r="J42" s="24">
        <v>169.17</v>
      </c>
      <c r="K42" s="161">
        <f t="shared" si="4"/>
        <v>6090.12</v>
      </c>
    </row>
    <row r="43" spans="1:11" s="42" customFormat="1">
      <c r="A43" s="22">
        <v>36</v>
      </c>
      <c r="B43" s="100"/>
      <c r="C43" s="121"/>
      <c r="D43" s="24"/>
      <c r="E43" s="24"/>
      <c r="F43" s="24"/>
      <c r="G43" s="93" t="s">
        <v>348</v>
      </c>
      <c r="H43" s="27" t="s">
        <v>80</v>
      </c>
      <c r="I43" s="160">
        <v>48</v>
      </c>
      <c r="J43" s="24">
        <v>233</v>
      </c>
      <c r="K43" s="161">
        <f t="shared" si="4"/>
        <v>11184</v>
      </c>
    </row>
    <row r="44" spans="1:11" s="42" customFormat="1">
      <c r="A44" s="22">
        <v>37</v>
      </c>
      <c r="B44" s="100"/>
      <c r="C44" s="121"/>
      <c r="D44" s="24"/>
      <c r="E44" s="24"/>
      <c r="F44" s="24"/>
      <c r="G44" s="93" t="s">
        <v>350</v>
      </c>
      <c r="H44" s="27" t="s">
        <v>144</v>
      </c>
      <c r="I44" s="160">
        <v>1</v>
      </c>
      <c r="J44" s="24">
        <v>310</v>
      </c>
      <c r="K44" s="161">
        <f t="shared" si="4"/>
        <v>310</v>
      </c>
    </row>
    <row r="45" spans="1:11" s="42" customFormat="1">
      <c r="A45" s="22">
        <v>38</v>
      </c>
      <c r="B45" s="100"/>
      <c r="C45" s="121"/>
      <c r="D45" s="24"/>
      <c r="E45" s="24"/>
      <c r="F45" s="24"/>
      <c r="G45" s="93" t="s">
        <v>351</v>
      </c>
      <c r="H45" s="27" t="s">
        <v>144</v>
      </c>
      <c r="I45" s="160">
        <v>5</v>
      </c>
      <c r="J45" s="24">
        <v>56.11</v>
      </c>
      <c r="K45" s="161">
        <f t="shared" si="4"/>
        <v>280.55</v>
      </c>
    </row>
    <row r="46" spans="1:11" s="42" customFormat="1">
      <c r="A46" s="22">
        <v>39</v>
      </c>
      <c r="B46" s="100"/>
      <c r="C46" s="121"/>
      <c r="D46" s="24"/>
      <c r="E46" s="24"/>
      <c r="F46" s="24"/>
      <c r="G46" s="132" t="s">
        <v>193</v>
      </c>
      <c r="H46" s="133" t="s">
        <v>81</v>
      </c>
      <c r="I46" s="156">
        <f>D41*0.3</f>
        <v>37.47</v>
      </c>
      <c r="J46" s="157">
        <v>13.54</v>
      </c>
      <c r="K46" s="112">
        <f t="shared" si="4"/>
        <v>507.34379999999993</v>
      </c>
    </row>
    <row r="47" spans="1:11" s="42" customFormat="1">
      <c r="A47" s="22">
        <v>40</v>
      </c>
      <c r="B47" s="100"/>
      <c r="C47" s="121"/>
      <c r="D47" s="24"/>
      <c r="E47" s="24"/>
      <c r="F47" s="24"/>
      <c r="G47" s="131" t="s">
        <v>146</v>
      </c>
      <c r="H47" s="133" t="s">
        <v>80</v>
      </c>
      <c r="I47" s="156">
        <v>5</v>
      </c>
      <c r="J47" s="157">
        <v>20.83</v>
      </c>
      <c r="K47" s="112">
        <f t="shared" si="4"/>
        <v>104.14999999999999</v>
      </c>
    </row>
    <row r="48" spans="1:11" s="42" customFormat="1">
      <c r="A48" s="22">
        <v>41</v>
      </c>
      <c r="B48" s="100" t="s">
        <v>296</v>
      </c>
      <c r="C48" s="121" t="s">
        <v>88</v>
      </c>
      <c r="D48" s="24">
        <v>27.4</v>
      </c>
      <c r="E48" s="24">
        <v>85</v>
      </c>
      <c r="F48" s="24">
        <f t="shared" si="2"/>
        <v>2329</v>
      </c>
      <c r="G48" s="93" t="s">
        <v>258</v>
      </c>
      <c r="H48" s="83" t="s">
        <v>82</v>
      </c>
      <c r="I48" s="155">
        <f>D41*0.15+D48*0.15*0.3</f>
        <v>19.968</v>
      </c>
      <c r="J48" s="155">
        <v>41.25</v>
      </c>
      <c r="K48" s="24">
        <f t="shared" si="4"/>
        <v>823.68</v>
      </c>
    </row>
    <row r="49" spans="1:11" s="42" customFormat="1">
      <c r="A49" s="22">
        <v>42</v>
      </c>
      <c r="B49" s="100"/>
      <c r="C49" s="80"/>
      <c r="D49" s="24"/>
      <c r="E49" s="24"/>
      <c r="F49" s="24"/>
      <c r="G49" s="92" t="s">
        <v>198</v>
      </c>
      <c r="H49" s="23" t="s">
        <v>81</v>
      </c>
      <c r="I49" s="160">
        <f>D41*5+D48*0.3*5</f>
        <v>665.6</v>
      </c>
      <c r="J49" s="160">
        <v>10.67</v>
      </c>
      <c r="K49" s="161">
        <f t="shared" si="4"/>
        <v>7101.9520000000002</v>
      </c>
    </row>
    <row r="50" spans="1:11" s="42" customFormat="1">
      <c r="A50" s="22">
        <v>43</v>
      </c>
      <c r="B50" s="100"/>
      <c r="C50" s="80"/>
      <c r="D50" s="24"/>
      <c r="E50" s="24"/>
      <c r="F50" s="24"/>
      <c r="G50" s="92" t="s">
        <v>257</v>
      </c>
      <c r="H50" s="23" t="s">
        <v>144</v>
      </c>
      <c r="I50" s="160">
        <f>320/1.2</f>
        <v>266.66666666666669</v>
      </c>
      <c r="J50" s="160">
        <v>4</v>
      </c>
      <c r="K50" s="161">
        <f t="shared" si="4"/>
        <v>1066.6666666666667</v>
      </c>
    </row>
    <row r="51" spans="1:11" s="42" customFormat="1" ht="27.6">
      <c r="A51" s="22">
        <v>44</v>
      </c>
      <c r="B51" s="208" t="s">
        <v>268</v>
      </c>
      <c r="C51" s="89" t="s">
        <v>87</v>
      </c>
      <c r="D51" s="155">
        <v>161</v>
      </c>
      <c r="E51" s="24">
        <v>102</v>
      </c>
      <c r="F51" s="24">
        <f t="shared" si="2"/>
        <v>16422</v>
      </c>
      <c r="G51" s="93" t="s">
        <v>133</v>
      </c>
      <c r="H51" s="83" t="s">
        <v>82</v>
      </c>
      <c r="I51" s="155">
        <f>D51*0.1</f>
        <v>16.100000000000001</v>
      </c>
      <c r="J51" s="155">
        <v>41.25</v>
      </c>
      <c r="K51" s="24">
        <f t="shared" si="4"/>
        <v>664.12500000000011</v>
      </c>
    </row>
    <row r="52" spans="1:11" s="41" customFormat="1" ht="27.6">
      <c r="A52" s="22">
        <v>45</v>
      </c>
      <c r="B52" s="208" t="s">
        <v>294</v>
      </c>
      <c r="C52" s="89" t="s">
        <v>88</v>
      </c>
      <c r="D52" s="155">
        <v>27.4</v>
      </c>
      <c r="E52" s="24">
        <v>65</v>
      </c>
      <c r="F52" s="24">
        <f t="shared" ref="F52" si="5">D52*E52</f>
        <v>1781</v>
      </c>
      <c r="G52" s="139" t="s">
        <v>175</v>
      </c>
      <c r="H52" s="27" t="s">
        <v>81</v>
      </c>
      <c r="I52" s="25">
        <f>D51*2+D52*0.3*2</f>
        <v>338.44</v>
      </c>
      <c r="J52" s="155">
        <v>10.34</v>
      </c>
      <c r="K52" s="24">
        <f t="shared" si="4"/>
        <v>3499.4695999999999</v>
      </c>
    </row>
    <row r="53" spans="1:11" s="41" customFormat="1">
      <c r="A53" s="22">
        <v>46</v>
      </c>
      <c r="B53" s="208"/>
      <c r="C53" s="89"/>
      <c r="D53" s="155"/>
      <c r="E53" s="24"/>
      <c r="F53" s="24"/>
      <c r="G53" s="43" t="s">
        <v>146</v>
      </c>
      <c r="H53" s="79" t="s">
        <v>80</v>
      </c>
      <c r="I53" s="161">
        <v>5</v>
      </c>
      <c r="J53" s="161">
        <v>20.83</v>
      </c>
      <c r="K53" s="161">
        <f t="shared" ref="K53:K59" si="6">J53*I53</f>
        <v>104.14999999999999</v>
      </c>
    </row>
    <row r="54" spans="1:11" s="42" customFormat="1">
      <c r="A54" s="22">
        <v>47</v>
      </c>
      <c r="B54" s="203" t="s">
        <v>147</v>
      </c>
      <c r="C54" s="89" t="s">
        <v>87</v>
      </c>
      <c r="D54" s="155">
        <v>146.03</v>
      </c>
      <c r="E54" s="24">
        <v>51</v>
      </c>
      <c r="F54" s="24">
        <f t="shared" si="2"/>
        <v>7447.53</v>
      </c>
      <c r="G54" s="93" t="s">
        <v>134</v>
      </c>
      <c r="H54" s="83" t="s">
        <v>82</v>
      </c>
      <c r="I54" s="155">
        <f>D54*0.1+D55*0.3*0.1</f>
        <v>15.425000000000001</v>
      </c>
      <c r="J54" s="155">
        <v>41.25</v>
      </c>
      <c r="K54" s="24">
        <f t="shared" si="6"/>
        <v>636.28125</v>
      </c>
    </row>
    <row r="55" spans="1:11" s="42" customFormat="1">
      <c r="A55" s="22">
        <v>48</v>
      </c>
      <c r="B55" s="203" t="s">
        <v>295</v>
      </c>
      <c r="C55" s="89" t="s">
        <v>88</v>
      </c>
      <c r="D55" s="155">
        <v>27.4</v>
      </c>
      <c r="E55" s="24">
        <v>51</v>
      </c>
      <c r="F55" s="24">
        <f t="shared" ref="F55" si="7">D55*E55</f>
        <v>1397.3999999999999</v>
      </c>
      <c r="G55" s="86" t="s">
        <v>170</v>
      </c>
      <c r="H55" s="83" t="s">
        <v>82</v>
      </c>
      <c r="I55" s="155">
        <f>(D54+D55*0.3)/7*2</f>
        <v>44.071428571428569</v>
      </c>
      <c r="J55" s="155">
        <v>250</v>
      </c>
      <c r="K55" s="24">
        <f t="shared" si="6"/>
        <v>11017.857142857143</v>
      </c>
    </row>
    <row r="56" spans="1:11" s="42" customFormat="1">
      <c r="A56" s="22">
        <v>49</v>
      </c>
      <c r="B56" s="203" t="s">
        <v>142</v>
      </c>
      <c r="C56" s="89" t="s">
        <v>87</v>
      </c>
      <c r="D56" s="155">
        <v>26.63</v>
      </c>
      <c r="E56" s="24">
        <v>51</v>
      </c>
      <c r="F56" s="24">
        <f t="shared" si="2"/>
        <v>1358.1299999999999</v>
      </c>
      <c r="G56" s="86" t="s">
        <v>134</v>
      </c>
      <c r="H56" s="83" t="s">
        <v>82</v>
      </c>
      <c r="I56" s="155">
        <f>D56*0.1</f>
        <v>2.6630000000000003</v>
      </c>
      <c r="J56" s="155">
        <v>41.25</v>
      </c>
      <c r="K56" s="24">
        <f t="shared" si="6"/>
        <v>109.84875000000001</v>
      </c>
    </row>
    <row r="57" spans="1:11" s="110" customFormat="1">
      <c r="A57" s="22">
        <v>50</v>
      </c>
      <c r="B57" s="125"/>
      <c r="C57" s="125"/>
      <c r="D57" s="125"/>
      <c r="E57" s="125"/>
      <c r="F57" s="125"/>
      <c r="G57" s="86" t="s">
        <v>171</v>
      </c>
      <c r="H57" s="89" t="s">
        <v>82</v>
      </c>
      <c r="I57" s="155">
        <f>D56/7*2</f>
        <v>7.6085714285714285</v>
      </c>
      <c r="J57" s="155">
        <v>550</v>
      </c>
      <c r="K57" s="24">
        <f t="shared" si="6"/>
        <v>4184.7142857142853</v>
      </c>
    </row>
    <row r="58" spans="1:11" s="95" customFormat="1" ht="27.6">
      <c r="A58" s="22">
        <v>51</v>
      </c>
      <c r="B58" s="221" t="s">
        <v>259</v>
      </c>
      <c r="C58" s="222" t="s">
        <v>87</v>
      </c>
      <c r="D58" s="223">
        <f>52+92</f>
        <v>144</v>
      </c>
      <c r="E58" s="223">
        <v>105</v>
      </c>
      <c r="F58" s="176">
        <f t="shared" si="2"/>
        <v>15120</v>
      </c>
      <c r="G58" s="197" t="s">
        <v>291</v>
      </c>
      <c r="H58" s="198" t="s">
        <v>80</v>
      </c>
      <c r="I58" s="155">
        <f>D58*0.1+D59*0.3*0.1</f>
        <v>14.4</v>
      </c>
      <c r="J58" s="198">
        <v>41.25</v>
      </c>
      <c r="K58" s="24">
        <f t="shared" si="6"/>
        <v>594</v>
      </c>
    </row>
    <row r="59" spans="1:11" s="95" customFormat="1">
      <c r="A59" s="22">
        <v>52</v>
      </c>
      <c r="B59" s="195"/>
      <c r="C59" s="196"/>
      <c r="D59" s="159"/>
      <c r="E59" s="159"/>
      <c r="F59" s="129"/>
      <c r="G59" s="197" t="s">
        <v>292</v>
      </c>
      <c r="H59" s="198" t="s">
        <v>82</v>
      </c>
      <c r="I59" s="155">
        <f>(D58+D59*0.3)/7*2</f>
        <v>41.142857142857146</v>
      </c>
      <c r="J59" s="198">
        <v>172.35</v>
      </c>
      <c r="K59" s="24">
        <f t="shared" si="6"/>
        <v>7090.971428571429</v>
      </c>
    </row>
    <row r="60" spans="1:11" s="110" customFormat="1" ht="27.6">
      <c r="A60" s="22">
        <v>53</v>
      </c>
      <c r="B60" s="208" t="s">
        <v>200</v>
      </c>
      <c r="C60" s="89" t="s">
        <v>80</v>
      </c>
      <c r="D60" s="155">
        <v>1</v>
      </c>
      <c r="E60" s="24">
        <v>589</v>
      </c>
      <c r="F60" s="24">
        <f t="shared" si="2"/>
        <v>589</v>
      </c>
      <c r="G60" s="87" t="s">
        <v>201</v>
      </c>
      <c r="H60" s="27" t="s">
        <v>80</v>
      </c>
      <c r="I60" s="162">
        <v>1</v>
      </c>
      <c r="J60" s="155">
        <v>2261.67</v>
      </c>
      <c r="K60" s="24">
        <f t="shared" ref="K60:K65" si="8">J60*I60</f>
        <v>2261.67</v>
      </c>
    </row>
    <row r="61" spans="1:11" s="110" customFormat="1">
      <c r="A61" s="22">
        <v>54</v>
      </c>
      <c r="B61" s="208"/>
      <c r="C61" s="89"/>
      <c r="D61" s="155"/>
      <c r="E61" s="24"/>
      <c r="F61" s="24"/>
      <c r="G61" s="87" t="s">
        <v>236</v>
      </c>
      <c r="H61" s="27" t="s">
        <v>202</v>
      </c>
      <c r="I61" s="162">
        <v>1</v>
      </c>
      <c r="J61" s="155">
        <v>2132.5</v>
      </c>
      <c r="K61" s="24">
        <f t="shared" si="8"/>
        <v>2132.5</v>
      </c>
    </row>
    <row r="62" spans="1:11" s="110" customFormat="1" ht="27.6">
      <c r="A62" s="22">
        <v>55</v>
      </c>
      <c r="B62" s="208"/>
      <c r="C62" s="89"/>
      <c r="D62" s="155"/>
      <c r="E62" s="24"/>
      <c r="F62" s="24"/>
      <c r="G62" s="87" t="s">
        <v>203</v>
      </c>
      <c r="H62" s="27" t="s">
        <v>204</v>
      </c>
      <c r="I62" s="162">
        <v>1</v>
      </c>
      <c r="J62" s="155">
        <v>834.17</v>
      </c>
      <c r="K62" s="24">
        <f t="shared" si="8"/>
        <v>834.17</v>
      </c>
    </row>
    <row r="63" spans="1:11" s="110" customFormat="1" ht="27.6">
      <c r="A63" s="22">
        <v>56</v>
      </c>
      <c r="B63" s="208"/>
      <c r="C63" s="89"/>
      <c r="D63" s="155"/>
      <c r="E63" s="24"/>
      <c r="F63" s="24"/>
      <c r="G63" s="87" t="s">
        <v>237</v>
      </c>
      <c r="H63" s="27" t="s">
        <v>80</v>
      </c>
      <c r="I63" s="162">
        <v>1</v>
      </c>
      <c r="J63" s="155">
        <v>825</v>
      </c>
      <c r="K63" s="24">
        <f t="shared" si="8"/>
        <v>825</v>
      </c>
    </row>
    <row r="64" spans="1:11" s="110" customFormat="1">
      <c r="A64" s="22">
        <v>57</v>
      </c>
      <c r="B64" s="208"/>
      <c r="C64" s="89"/>
      <c r="D64" s="155"/>
      <c r="E64" s="24"/>
      <c r="F64" s="24"/>
      <c r="G64" s="87" t="s">
        <v>238</v>
      </c>
      <c r="H64" s="27" t="s">
        <v>80</v>
      </c>
      <c r="I64" s="162">
        <v>2</v>
      </c>
      <c r="J64" s="155">
        <v>150</v>
      </c>
      <c r="K64" s="24">
        <f t="shared" si="8"/>
        <v>300</v>
      </c>
    </row>
    <row r="65" spans="1:11" s="95" customFormat="1">
      <c r="A65" s="22">
        <v>58</v>
      </c>
      <c r="B65" s="208" t="s">
        <v>199</v>
      </c>
      <c r="C65" s="89" t="s">
        <v>145</v>
      </c>
      <c r="D65" s="155">
        <v>1.9</v>
      </c>
      <c r="E65" s="24">
        <v>56</v>
      </c>
      <c r="F65" s="24">
        <f t="shared" si="2"/>
        <v>106.39999999999999</v>
      </c>
      <c r="G65" s="86" t="s">
        <v>239</v>
      </c>
      <c r="H65" s="83" t="s">
        <v>82</v>
      </c>
      <c r="I65" s="155">
        <f>(D64+D65*0.3)/7*2</f>
        <v>0.16285714285714284</v>
      </c>
      <c r="J65" s="155">
        <v>250</v>
      </c>
      <c r="K65" s="24">
        <f t="shared" si="8"/>
        <v>40.714285714285708</v>
      </c>
    </row>
    <row r="66" spans="1:11" s="110" customFormat="1">
      <c r="A66" s="22">
        <v>59</v>
      </c>
      <c r="B66" s="100" t="s">
        <v>205</v>
      </c>
      <c r="C66" s="83" t="s">
        <v>145</v>
      </c>
      <c r="D66" s="24">
        <v>27</v>
      </c>
      <c r="E66" s="24">
        <v>150</v>
      </c>
      <c r="F66" s="24">
        <f t="shared" si="2"/>
        <v>4050</v>
      </c>
      <c r="G66" s="86" t="s">
        <v>206</v>
      </c>
      <c r="H66" s="83" t="s">
        <v>145</v>
      </c>
      <c r="I66" s="155">
        <v>27</v>
      </c>
      <c r="J66" s="155">
        <v>958.33333333333337</v>
      </c>
      <c r="K66" s="24">
        <f>J66*I66</f>
        <v>25875</v>
      </c>
    </row>
    <row r="67" spans="1:11" s="95" customFormat="1">
      <c r="A67" s="22">
        <v>60</v>
      </c>
      <c r="B67" s="100" t="s">
        <v>207</v>
      </c>
      <c r="C67" s="135" t="s">
        <v>88</v>
      </c>
      <c r="D67" s="181">
        <v>39</v>
      </c>
      <c r="E67" s="182">
        <v>70</v>
      </c>
      <c r="F67" s="129">
        <f t="shared" si="2"/>
        <v>2730</v>
      </c>
      <c r="G67" s="140" t="s">
        <v>208</v>
      </c>
      <c r="H67" s="136" t="s">
        <v>209</v>
      </c>
      <c r="I67" s="152">
        <v>40</v>
      </c>
      <c r="J67" s="152">
        <v>20</v>
      </c>
      <c r="K67" s="112">
        <f t="shared" ref="K67:K72" si="9">J67*I67</f>
        <v>800</v>
      </c>
    </row>
    <row r="68" spans="1:11" s="95" customFormat="1">
      <c r="A68" s="22">
        <v>61</v>
      </c>
      <c r="B68" s="100"/>
      <c r="C68" s="135"/>
      <c r="D68" s="181"/>
      <c r="E68" s="182"/>
      <c r="F68" s="129"/>
      <c r="G68" s="140" t="s">
        <v>210</v>
      </c>
      <c r="H68" s="136" t="s">
        <v>211</v>
      </c>
      <c r="I68" s="164">
        <v>4</v>
      </c>
      <c r="J68" s="152">
        <v>18.329999999999998</v>
      </c>
      <c r="K68" s="112">
        <f t="shared" si="9"/>
        <v>73.319999999999993</v>
      </c>
    </row>
    <row r="69" spans="1:11" s="95" customFormat="1">
      <c r="A69" s="22">
        <v>62</v>
      </c>
      <c r="B69" s="100"/>
      <c r="C69" s="135"/>
      <c r="D69" s="181"/>
      <c r="E69" s="182"/>
      <c r="F69" s="129"/>
      <c r="G69" s="140" t="s">
        <v>212</v>
      </c>
      <c r="H69" s="136" t="s">
        <v>211</v>
      </c>
      <c r="I69" s="164">
        <v>4</v>
      </c>
      <c r="J69" s="152">
        <v>18.329999999999998</v>
      </c>
      <c r="K69" s="112">
        <f t="shared" si="9"/>
        <v>73.319999999999993</v>
      </c>
    </row>
    <row r="70" spans="1:11" s="95" customFormat="1">
      <c r="A70" s="22">
        <v>63</v>
      </c>
      <c r="B70" s="100"/>
      <c r="C70" s="135"/>
      <c r="D70" s="181"/>
      <c r="E70" s="182"/>
      <c r="F70" s="129"/>
      <c r="G70" s="140" t="s">
        <v>213</v>
      </c>
      <c r="H70" s="136" t="s">
        <v>211</v>
      </c>
      <c r="I70" s="164">
        <v>4</v>
      </c>
      <c r="J70" s="152">
        <v>18.329999999999998</v>
      </c>
      <c r="K70" s="112">
        <f t="shared" si="9"/>
        <v>73.319999999999993</v>
      </c>
    </row>
    <row r="71" spans="1:11" s="95" customFormat="1">
      <c r="A71" s="22">
        <v>64</v>
      </c>
      <c r="B71" s="100"/>
      <c r="C71" s="135"/>
      <c r="D71" s="181"/>
      <c r="E71" s="182"/>
      <c r="F71" s="129"/>
      <c r="G71" s="140" t="s">
        <v>214</v>
      </c>
      <c r="H71" s="136" t="s">
        <v>211</v>
      </c>
      <c r="I71" s="164">
        <v>4</v>
      </c>
      <c r="J71" s="152">
        <v>18.329999999999998</v>
      </c>
      <c r="K71" s="112">
        <f t="shared" si="9"/>
        <v>73.319999999999993</v>
      </c>
    </row>
    <row r="72" spans="1:11" s="95" customFormat="1">
      <c r="A72" s="22">
        <v>65</v>
      </c>
      <c r="B72" s="100"/>
      <c r="C72" s="135"/>
      <c r="D72" s="181"/>
      <c r="E72" s="182"/>
      <c r="F72" s="129"/>
      <c r="G72" s="140" t="s">
        <v>143</v>
      </c>
      <c r="H72" s="136" t="s">
        <v>144</v>
      </c>
      <c r="I72" s="164">
        <v>1</v>
      </c>
      <c r="J72" s="152">
        <v>29.67</v>
      </c>
      <c r="K72" s="112">
        <f t="shared" si="9"/>
        <v>29.67</v>
      </c>
    </row>
    <row r="73" spans="1:11" s="41" customFormat="1">
      <c r="A73" s="22">
        <v>66</v>
      </c>
      <c r="B73" s="216" t="s">
        <v>299</v>
      </c>
      <c r="C73" s="23" t="s">
        <v>204</v>
      </c>
      <c r="D73" s="24">
        <v>1</v>
      </c>
      <c r="E73" s="24">
        <v>6000</v>
      </c>
      <c r="F73" s="24">
        <f t="shared" ref="F73:F131" si="10">D73*E73</f>
        <v>6000</v>
      </c>
      <c r="G73" s="86" t="s">
        <v>306</v>
      </c>
      <c r="H73" s="89" t="s">
        <v>80</v>
      </c>
      <c r="I73" s="155">
        <v>1</v>
      </c>
      <c r="J73" s="155">
        <v>82000</v>
      </c>
      <c r="K73" s="24">
        <f>I73*J73</f>
        <v>82000</v>
      </c>
    </row>
    <row r="74" spans="1:11" s="41" customFormat="1">
      <c r="A74" s="22">
        <v>67</v>
      </c>
      <c r="B74" s="216"/>
      <c r="C74" s="23"/>
      <c r="D74" s="24"/>
      <c r="E74" s="24"/>
      <c r="F74" s="24"/>
      <c r="G74" s="86" t="s">
        <v>240</v>
      </c>
      <c r="H74" s="89" t="s">
        <v>80</v>
      </c>
      <c r="I74" s="155">
        <v>1</v>
      </c>
      <c r="J74" s="155">
        <v>5000</v>
      </c>
      <c r="K74" s="24">
        <f t="shared" ref="K74:K98" si="11">I74*J74</f>
        <v>5000</v>
      </c>
    </row>
    <row r="75" spans="1:11" s="42" customFormat="1" ht="27.6">
      <c r="A75" s="22">
        <v>68</v>
      </c>
      <c r="B75" s="216" t="s">
        <v>300</v>
      </c>
      <c r="C75" s="23" t="s">
        <v>202</v>
      </c>
      <c r="D75" s="24">
        <v>1</v>
      </c>
      <c r="E75" s="24">
        <v>15000</v>
      </c>
      <c r="F75" s="24">
        <f t="shared" si="10"/>
        <v>15000</v>
      </c>
      <c r="G75" s="86" t="s">
        <v>307</v>
      </c>
      <c r="H75" s="89" t="s">
        <v>80</v>
      </c>
      <c r="I75" s="155">
        <v>1</v>
      </c>
      <c r="J75" s="155">
        <v>91100</v>
      </c>
      <c r="K75" s="24">
        <f t="shared" si="11"/>
        <v>91100</v>
      </c>
    </row>
    <row r="76" spans="1:11" s="42" customFormat="1">
      <c r="A76" s="22">
        <v>69</v>
      </c>
      <c r="B76" s="216"/>
      <c r="C76" s="23"/>
      <c r="D76" s="24"/>
      <c r="E76" s="24"/>
      <c r="F76" s="24"/>
      <c r="G76" s="86" t="s">
        <v>320</v>
      </c>
      <c r="H76" s="89" t="s">
        <v>80</v>
      </c>
      <c r="I76" s="155">
        <v>12</v>
      </c>
      <c r="J76" s="155">
        <v>287.5</v>
      </c>
      <c r="K76" s="24">
        <f t="shared" si="11"/>
        <v>3450</v>
      </c>
    </row>
    <row r="77" spans="1:11" s="42" customFormat="1">
      <c r="A77" s="22">
        <v>70</v>
      </c>
      <c r="B77" s="216"/>
      <c r="C77" s="23"/>
      <c r="D77" s="24"/>
      <c r="E77" s="24"/>
      <c r="F77" s="24"/>
      <c r="G77" s="86" t="s">
        <v>321</v>
      </c>
      <c r="H77" s="89" t="s">
        <v>80</v>
      </c>
      <c r="I77" s="155">
        <v>48</v>
      </c>
      <c r="J77" s="155">
        <v>375</v>
      </c>
      <c r="K77" s="24">
        <f t="shared" si="11"/>
        <v>18000</v>
      </c>
    </row>
    <row r="78" spans="1:11" s="42" customFormat="1">
      <c r="A78" s="22">
        <v>71</v>
      </c>
      <c r="B78" s="216"/>
      <c r="C78" s="23"/>
      <c r="D78" s="24"/>
      <c r="E78" s="24"/>
      <c r="F78" s="24"/>
      <c r="G78" s="86" t="s">
        <v>322</v>
      </c>
      <c r="H78" s="89" t="s">
        <v>80</v>
      </c>
      <c r="I78" s="155">
        <v>1</v>
      </c>
      <c r="J78" s="155">
        <v>658.34</v>
      </c>
      <c r="K78" s="24">
        <f t="shared" si="11"/>
        <v>658.34</v>
      </c>
    </row>
    <row r="79" spans="1:11" s="42" customFormat="1">
      <c r="A79" s="22">
        <v>72</v>
      </c>
      <c r="B79" s="216"/>
      <c r="C79" s="23"/>
      <c r="D79" s="24"/>
      <c r="E79" s="24"/>
      <c r="F79" s="24"/>
      <c r="G79" s="86" t="s">
        <v>323</v>
      </c>
      <c r="H79" s="89" t="s">
        <v>80</v>
      </c>
      <c r="I79" s="155">
        <v>1</v>
      </c>
      <c r="J79" s="155">
        <v>850</v>
      </c>
      <c r="K79" s="24">
        <f t="shared" si="11"/>
        <v>850</v>
      </c>
    </row>
    <row r="80" spans="1:11" s="42" customFormat="1">
      <c r="A80" s="22">
        <v>73</v>
      </c>
      <c r="B80" s="216"/>
      <c r="C80" s="23"/>
      <c r="D80" s="24"/>
      <c r="E80" s="24"/>
      <c r="F80" s="24"/>
      <c r="G80" s="86" t="s">
        <v>324</v>
      </c>
      <c r="H80" s="89" t="s">
        <v>80</v>
      </c>
      <c r="I80" s="155">
        <v>1</v>
      </c>
      <c r="J80" s="155">
        <v>2005.84</v>
      </c>
      <c r="K80" s="24">
        <f t="shared" si="11"/>
        <v>2005.84</v>
      </c>
    </row>
    <row r="81" spans="1:11" s="42" customFormat="1">
      <c r="A81" s="22">
        <v>74</v>
      </c>
      <c r="B81" s="216"/>
      <c r="C81" s="23"/>
      <c r="D81" s="24"/>
      <c r="E81" s="24"/>
      <c r="F81" s="24"/>
      <c r="G81" s="86" t="s">
        <v>325</v>
      </c>
      <c r="H81" s="89" t="s">
        <v>80</v>
      </c>
      <c r="I81" s="155">
        <v>1</v>
      </c>
      <c r="J81" s="155">
        <v>4566.67</v>
      </c>
      <c r="K81" s="24">
        <f t="shared" si="11"/>
        <v>4566.67</v>
      </c>
    </row>
    <row r="82" spans="1:11" s="42" customFormat="1">
      <c r="A82" s="22">
        <v>75</v>
      </c>
      <c r="B82" s="216"/>
      <c r="C82" s="23"/>
      <c r="D82" s="24"/>
      <c r="E82" s="24"/>
      <c r="F82" s="24"/>
      <c r="G82" s="86" t="s">
        <v>326</v>
      </c>
      <c r="H82" s="89" t="s">
        <v>80</v>
      </c>
      <c r="I82" s="155">
        <v>2</v>
      </c>
      <c r="J82" s="155">
        <v>628.34</v>
      </c>
      <c r="K82" s="24">
        <f t="shared" si="11"/>
        <v>1256.68</v>
      </c>
    </row>
    <row r="83" spans="1:11" s="42" customFormat="1">
      <c r="A83" s="22">
        <v>76</v>
      </c>
      <c r="B83" s="216"/>
      <c r="C83" s="23"/>
      <c r="D83" s="24"/>
      <c r="E83" s="24"/>
      <c r="F83" s="24"/>
      <c r="G83" s="86" t="s">
        <v>328</v>
      </c>
      <c r="H83" s="89" t="s">
        <v>80</v>
      </c>
      <c r="I83" s="155">
        <v>8</v>
      </c>
      <c r="J83" s="155">
        <v>259.17</v>
      </c>
      <c r="K83" s="24">
        <f t="shared" si="11"/>
        <v>2073.36</v>
      </c>
    </row>
    <row r="84" spans="1:11" s="42" customFormat="1">
      <c r="A84" s="22">
        <v>77</v>
      </c>
      <c r="B84" s="216"/>
      <c r="C84" s="23"/>
      <c r="D84" s="24"/>
      <c r="E84" s="24"/>
      <c r="F84" s="24"/>
      <c r="G84" s="86" t="s">
        <v>327</v>
      </c>
      <c r="H84" s="89" t="s">
        <v>80</v>
      </c>
      <c r="I84" s="155">
        <v>6</v>
      </c>
      <c r="J84" s="155">
        <v>190</v>
      </c>
      <c r="K84" s="24">
        <f t="shared" si="11"/>
        <v>1140</v>
      </c>
    </row>
    <row r="85" spans="1:11" s="42" customFormat="1">
      <c r="A85" s="22">
        <v>78</v>
      </c>
      <c r="B85" s="216"/>
      <c r="C85" s="23"/>
      <c r="D85" s="24"/>
      <c r="E85" s="24"/>
      <c r="F85" s="24"/>
      <c r="G85" s="86" t="s">
        <v>329</v>
      </c>
      <c r="H85" s="89" t="s">
        <v>80</v>
      </c>
      <c r="I85" s="155">
        <v>1</v>
      </c>
      <c r="J85" s="155">
        <v>1000</v>
      </c>
      <c r="K85" s="24">
        <f t="shared" si="11"/>
        <v>1000</v>
      </c>
    </row>
    <row r="86" spans="1:11" s="42" customFormat="1">
      <c r="A86" s="22">
        <v>79</v>
      </c>
      <c r="B86" s="216"/>
      <c r="C86" s="23"/>
      <c r="D86" s="24"/>
      <c r="E86" s="24"/>
      <c r="F86" s="24"/>
      <c r="G86" s="86" t="s">
        <v>330</v>
      </c>
      <c r="H86" s="89" t="s">
        <v>80</v>
      </c>
      <c r="I86" s="155">
        <v>2</v>
      </c>
      <c r="J86" s="155">
        <v>4900</v>
      </c>
      <c r="K86" s="24">
        <f t="shared" si="11"/>
        <v>9800</v>
      </c>
    </row>
    <row r="87" spans="1:11" s="42" customFormat="1">
      <c r="A87" s="22">
        <v>80</v>
      </c>
      <c r="B87" s="216"/>
      <c r="C87" s="23"/>
      <c r="D87" s="24"/>
      <c r="E87" s="24"/>
      <c r="F87" s="24"/>
      <c r="G87" s="86" t="s">
        <v>331</v>
      </c>
      <c r="H87" s="89" t="s">
        <v>80</v>
      </c>
      <c r="I87" s="155">
        <v>2</v>
      </c>
      <c r="J87" s="155">
        <v>200</v>
      </c>
      <c r="K87" s="24">
        <f t="shared" si="11"/>
        <v>400</v>
      </c>
    </row>
    <row r="88" spans="1:11" s="42" customFormat="1">
      <c r="A88" s="22">
        <v>81</v>
      </c>
      <c r="B88" s="216"/>
      <c r="C88" s="23"/>
      <c r="D88" s="24"/>
      <c r="E88" s="24"/>
      <c r="F88" s="24"/>
      <c r="G88" s="86" t="s">
        <v>332</v>
      </c>
      <c r="H88" s="89" t="s">
        <v>80</v>
      </c>
      <c r="I88" s="155">
        <v>2</v>
      </c>
      <c r="J88" s="155">
        <v>2100</v>
      </c>
      <c r="K88" s="24">
        <f t="shared" si="11"/>
        <v>4200</v>
      </c>
    </row>
    <row r="89" spans="1:11" s="42" customFormat="1">
      <c r="A89" s="22">
        <v>82</v>
      </c>
      <c r="B89" s="216"/>
      <c r="C89" s="23"/>
      <c r="D89" s="24"/>
      <c r="E89" s="24"/>
      <c r="F89" s="24"/>
      <c r="G89" s="86" t="s">
        <v>333</v>
      </c>
      <c r="H89" s="89" t="s">
        <v>80</v>
      </c>
      <c r="I89" s="155">
        <v>15</v>
      </c>
      <c r="J89" s="155">
        <v>350.26</v>
      </c>
      <c r="K89" s="24">
        <f t="shared" si="11"/>
        <v>5253.9</v>
      </c>
    </row>
    <row r="90" spans="1:11" s="42" customFormat="1">
      <c r="A90" s="22">
        <v>83</v>
      </c>
      <c r="B90" s="216"/>
      <c r="C90" s="23"/>
      <c r="D90" s="24"/>
      <c r="E90" s="24"/>
      <c r="F90" s="24"/>
      <c r="G90" s="86" t="s">
        <v>334</v>
      </c>
      <c r="H90" s="89" t="s">
        <v>233</v>
      </c>
      <c r="I90" s="155">
        <v>8</v>
      </c>
      <c r="J90" s="155">
        <v>56</v>
      </c>
      <c r="K90" s="24">
        <f t="shared" si="11"/>
        <v>448</v>
      </c>
    </row>
    <row r="91" spans="1:11" s="42" customFormat="1" ht="27.6">
      <c r="A91" s="22">
        <v>84</v>
      </c>
      <c r="B91" s="216"/>
      <c r="C91" s="23"/>
      <c r="D91" s="24"/>
      <c r="E91" s="24"/>
      <c r="F91" s="24"/>
      <c r="G91" s="86" t="s">
        <v>335</v>
      </c>
      <c r="H91" s="89" t="s">
        <v>80</v>
      </c>
      <c r="I91" s="155">
        <v>1</v>
      </c>
      <c r="J91" s="155">
        <v>4775</v>
      </c>
      <c r="K91" s="24">
        <f t="shared" si="11"/>
        <v>4775</v>
      </c>
    </row>
    <row r="92" spans="1:11" s="42" customFormat="1">
      <c r="A92" s="22">
        <v>85</v>
      </c>
      <c r="B92" s="216"/>
      <c r="C92" s="23"/>
      <c r="D92" s="24"/>
      <c r="E92" s="24"/>
      <c r="F92" s="24"/>
      <c r="G92" s="86" t="s">
        <v>336</v>
      </c>
      <c r="H92" s="89" t="s">
        <v>80</v>
      </c>
      <c r="I92" s="155">
        <v>1</v>
      </c>
      <c r="J92" s="155">
        <v>330</v>
      </c>
      <c r="K92" s="24">
        <f t="shared" si="11"/>
        <v>330</v>
      </c>
    </row>
    <row r="93" spans="1:11" s="42" customFormat="1">
      <c r="A93" s="22">
        <v>86</v>
      </c>
      <c r="B93" s="216"/>
      <c r="C93" s="23"/>
      <c r="D93" s="24"/>
      <c r="E93" s="24"/>
      <c r="F93" s="24"/>
      <c r="G93" s="86" t="s">
        <v>337</v>
      </c>
      <c r="H93" s="89" t="s">
        <v>80</v>
      </c>
      <c r="I93" s="155">
        <v>1</v>
      </c>
      <c r="J93" s="155">
        <v>265</v>
      </c>
      <c r="K93" s="24">
        <f t="shared" si="11"/>
        <v>265</v>
      </c>
    </row>
    <row r="94" spans="1:11" s="42" customFormat="1">
      <c r="A94" s="22">
        <v>87</v>
      </c>
      <c r="B94" s="216"/>
      <c r="C94" s="23"/>
      <c r="D94" s="24"/>
      <c r="E94" s="24"/>
      <c r="F94" s="24"/>
      <c r="G94" s="86" t="s">
        <v>338</v>
      </c>
      <c r="H94" s="89" t="s">
        <v>80</v>
      </c>
      <c r="I94" s="155">
        <v>2</v>
      </c>
      <c r="J94" s="155">
        <v>466.6</v>
      </c>
      <c r="K94" s="24">
        <f t="shared" si="11"/>
        <v>933.2</v>
      </c>
    </row>
    <row r="95" spans="1:11" s="42" customFormat="1">
      <c r="A95" s="22">
        <v>88</v>
      </c>
      <c r="B95" s="216"/>
      <c r="C95" s="23"/>
      <c r="D95" s="24"/>
      <c r="E95" s="24"/>
      <c r="F95" s="24"/>
      <c r="G95" s="86" t="s">
        <v>340</v>
      </c>
      <c r="H95" s="89" t="s">
        <v>233</v>
      </c>
      <c r="I95" s="155">
        <v>15</v>
      </c>
      <c r="J95" s="155">
        <v>40</v>
      </c>
      <c r="K95" s="24">
        <f t="shared" si="11"/>
        <v>600</v>
      </c>
    </row>
    <row r="96" spans="1:11" s="42" customFormat="1">
      <c r="A96" s="22">
        <v>89</v>
      </c>
      <c r="B96" s="216"/>
      <c r="C96" s="23"/>
      <c r="D96" s="24"/>
      <c r="E96" s="24"/>
      <c r="F96" s="24"/>
      <c r="G96" s="86" t="s">
        <v>339</v>
      </c>
      <c r="H96" s="89" t="s">
        <v>233</v>
      </c>
      <c r="I96" s="155">
        <v>8</v>
      </c>
      <c r="J96" s="155">
        <v>15.54</v>
      </c>
      <c r="K96" s="24">
        <f t="shared" si="11"/>
        <v>124.32</v>
      </c>
    </row>
    <row r="97" spans="1:11" s="42" customFormat="1">
      <c r="A97" s="22">
        <v>90</v>
      </c>
      <c r="B97" s="216"/>
      <c r="C97" s="23"/>
      <c r="D97" s="24"/>
      <c r="E97" s="24"/>
      <c r="F97" s="24"/>
      <c r="G97" s="86" t="s">
        <v>341</v>
      </c>
      <c r="H97" s="89" t="s">
        <v>204</v>
      </c>
      <c r="I97" s="155">
        <v>1</v>
      </c>
      <c r="J97" s="155">
        <v>1500</v>
      </c>
      <c r="K97" s="24">
        <f t="shared" si="11"/>
        <v>1500</v>
      </c>
    </row>
    <row r="98" spans="1:11" s="42" customFormat="1">
      <c r="A98" s="22">
        <v>91</v>
      </c>
      <c r="B98" s="216"/>
      <c r="C98" s="23"/>
      <c r="D98" s="24"/>
      <c r="E98" s="24"/>
      <c r="F98" s="24"/>
      <c r="G98" s="86" t="s">
        <v>342</v>
      </c>
      <c r="H98" s="89" t="s">
        <v>80</v>
      </c>
      <c r="I98" s="155">
        <v>1</v>
      </c>
      <c r="J98" s="155">
        <v>320</v>
      </c>
      <c r="K98" s="24">
        <f t="shared" si="11"/>
        <v>320</v>
      </c>
    </row>
    <row r="99" spans="1:11" s="42" customFormat="1">
      <c r="A99" s="22">
        <v>92</v>
      </c>
      <c r="B99" s="100" t="s">
        <v>229</v>
      </c>
      <c r="C99" s="23" t="s">
        <v>80</v>
      </c>
      <c r="D99" s="24">
        <v>2</v>
      </c>
      <c r="E99" s="24">
        <v>454</v>
      </c>
      <c r="F99" s="24">
        <f t="shared" si="10"/>
        <v>908</v>
      </c>
      <c r="G99" s="86" t="s">
        <v>230</v>
      </c>
      <c r="H99" s="89" t="s">
        <v>80</v>
      </c>
      <c r="I99" s="155">
        <v>2</v>
      </c>
      <c r="J99" s="155">
        <v>8006.67</v>
      </c>
      <c r="K99" s="112">
        <f t="shared" ref="K99:K100" si="12">J99*I99</f>
        <v>16013.34</v>
      </c>
    </row>
    <row r="100" spans="1:11" s="41" customFormat="1">
      <c r="A100" s="22">
        <v>93</v>
      </c>
      <c r="B100" s="100"/>
      <c r="C100" s="97"/>
      <c r="D100" s="129"/>
      <c r="E100" s="129"/>
      <c r="F100" s="129"/>
      <c r="G100" s="115" t="s">
        <v>240</v>
      </c>
      <c r="H100" s="137" t="s">
        <v>80</v>
      </c>
      <c r="I100" s="155">
        <v>2</v>
      </c>
      <c r="J100" s="155">
        <v>500</v>
      </c>
      <c r="K100" s="112">
        <f t="shared" si="12"/>
        <v>1000</v>
      </c>
    </row>
    <row r="101" spans="1:11" s="42" customFormat="1">
      <c r="A101" s="22">
        <v>94</v>
      </c>
      <c r="B101" s="100" t="s">
        <v>217</v>
      </c>
      <c r="C101" s="23" t="s">
        <v>80</v>
      </c>
      <c r="D101" s="24">
        <v>1</v>
      </c>
      <c r="E101" s="24">
        <v>361</v>
      </c>
      <c r="F101" s="24">
        <f t="shared" si="10"/>
        <v>361</v>
      </c>
      <c r="G101" s="86" t="s">
        <v>310</v>
      </c>
      <c r="H101" s="89" t="s">
        <v>80</v>
      </c>
      <c r="I101" s="160">
        <v>1</v>
      </c>
      <c r="J101" s="160">
        <v>7243.13</v>
      </c>
      <c r="K101" s="160">
        <f t="shared" ref="K101:K115" si="13">J101*I101</f>
        <v>7243.13</v>
      </c>
    </row>
    <row r="102" spans="1:11" s="42" customFormat="1">
      <c r="A102" s="22">
        <v>95</v>
      </c>
      <c r="B102" s="100" t="s">
        <v>241</v>
      </c>
      <c r="C102" s="23" t="s">
        <v>80</v>
      </c>
      <c r="D102" s="24">
        <v>1</v>
      </c>
      <c r="E102" s="24">
        <v>175</v>
      </c>
      <c r="F102" s="24">
        <f t="shared" si="10"/>
        <v>175</v>
      </c>
      <c r="G102" s="86" t="s">
        <v>218</v>
      </c>
      <c r="H102" s="89" t="s">
        <v>80</v>
      </c>
      <c r="I102" s="160">
        <v>1</v>
      </c>
      <c r="J102" s="160">
        <v>8558.34</v>
      </c>
      <c r="K102" s="160">
        <f t="shared" si="13"/>
        <v>8558.34</v>
      </c>
    </row>
    <row r="103" spans="1:11" s="42" customFormat="1" ht="27.6">
      <c r="A103" s="22">
        <v>96</v>
      </c>
      <c r="B103" s="100" t="s">
        <v>319</v>
      </c>
      <c r="C103" s="23" t="s">
        <v>80</v>
      </c>
      <c r="D103" s="24">
        <v>10</v>
      </c>
      <c r="E103" s="24">
        <v>90</v>
      </c>
      <c r="F103" s="24">
        <f t="shared" si="10"/>
        <v>900</v>
      </c>
      <c r="G103" s="86" t="s">
        <v>309</v>
      </c>
      <c r="H103" s="89" t="s">
        <v>80</v>
      </c>
      <c r="I103" s="160">
        <v>1</v>
      </c>
      <c r="J103" s="160">
        <v>2170</v>
      </c>
      <c r="K103" s="160">
        <f t="shared" si="13"/>
        <v>2170</v>
      </c>
    </row>
    <row r="104" spans="1:11" s="42" customFormat="1">
      <c r="A104" s="22">
        <v>97</v>
      </c>
      <c r="B104" s="100"/>
      <c r="C104" s="23"/>
      <c r="D104" s="24"/>
      <c r="E104" s="24"/>
      <c r="F104" s="24"/>
      <c r="G104" s="86" t="s">
        <v>311</v>
      </c>
      <c r="H104" s="89" t="s">
        <v>80</v>
      </c>
      <c r="I104" s="160">
        <v>1</v>
      </c>
      <c r="J104" s="160">
        <v>231.17</v>
      </c>
      <c r="K104" s="160">
        <f t="shared" si="13"/>
        <v>231.17</v>
      </c>
    </row>
    <row r="105" spans="1:11" s="42" customFormat="1">
      <c r="A105" s="22">
        <v>98</v>
      </c>
      <c r="B105" s="100"/>
      <c r="C105" s="23"/>
      <c r="D105" s="24"/>
      <c r="E105" s="24"/>
      <c r="F105" s="24"/>
      <c r="G105" s="86" t="s">
        <v>312</v>
      </c>
      <c r="H105" s="89" t="s">
        <v>80</v>
      </c>
      <c r="I105" s="160">
        <v>1</v>
      </c>
      <c r="J105" s="160">
        <v>195.8</v>
      </c>
      <c r="K105" s="160">
        <f t="shared" si="13"/>
        <v>195.8</v>
      </c>
    </row>
    <row r="106" spans="1:11" s="42" customFormat="1">
      <c r="A106" s="22">
        <v>99</v>
      </c>
      <c r="B106" s="100"/>
      <c r="C106" s="23"/>
      <c r="D106" s="24"/>
      <c r="E106" s="24"/>
      <c r="F106" s="24"/>
      <c r="G106" s="86" t="s">
        <v>313</v>
      </c>
      <c r="H106" s="89" t="s">
        <v>80</v>
      </c>
      <c r="I106" s="160">
        <v>2</v>
      </c>
      <c r="J106" s="160">
        <v>237.3</v>
      </c>
      <c r="K106" s="160">
        <f t="shared" si="13"/>
        <v>474.6</v>
      </c>
    </row>
    <row r="107" spans="1:11" s="42" customFormat="1">
      <c r="A107" s="22">
        <v>100</v>
      </c>
      <c r="B107" s="100"/>
      <c r="C107" s="23"/>
      <c r="D107" s="24"/>
      <c r="E107" s="24"/>
      <c r="F107" s="24"/>
      <c r="G107" s="86" t="s">
        <v>314</v>
      </c>
      <c r="H107" s="89" t="s">
        <v>80</v>
      </c>
      <c r="I107" s="160">
        <v>2</v>
      </c>
      <c r="J107" s="160">
        <v>36.67</v>
      </c>
      <c r="K107" s="160">
        <f t="shared" si="13"/>
        <v>73.34</v>
      </c>
    </row>
    <row r="108" spans="1:11" s="42" customFormat="1">
      <c r="A108" s="22">
        <v>101</v>
      </c>
      <c r="B108" s="100"/>
      <c r="C108" s="23"/>
      <c r="D108" s="24"/>
      <c r="E108" s="24"/>
      <c r="F108" s="24"/>
      <c r="G108" s="86" t="s">
        <v>315</v>
      </c>
      <c r="H108" s="89" t="s">
        <v>80</v>
      </c>
      <c r="I108" s="160">
        <v>1</v>
      </c>
      <c r="J108" s="160">
        <v>458.33</v>
      </c>
      <c r="K108" s="160">
        <f t="shared" si="13"/>
        <v>458.33</v>
      </c>
    </row>
    <row r="109" spans="1:11" s="42" customFormat="1">
      <c r="A109" s="22">
        <v>102</v>
      </c>
      <c r="B109" s="100"/>
      <c r="C109" s="23"/>
      <c r="D109" s="24"/>
      <c r="E109" s="24"/>
      <c r="F109" s="24"/>
      <c r="G109" s="86" t="s">
        <v>316</v>
      </c>
      <c r="H109" s="89" t="s">
        <v>80</v>
      </c>
      <c r="I109" s="160">
        <v>1</v>
      </c>
      <c r="J109" s="160">
        <v>79.17</v>
      </c>
      <c r="K109" s="160">
        <f t="shared" si="13"/>
        <v>79.17</v>
      </c>
    </row>
    <row r="110" spans="1:11" s="42" customFormat="1">
      <c r="A110" s="22">
        <v>103</v>
      </c>
      <c r="B110" s="100"/>
      <c r="C110" s="23"/>
      <c r="D110" s="24"/>
      <c r="E110" s="24"/>
      <c r="F110" s="24"/>
      <c r="G110" s="86" t="s">
        <v>317</v>
      </c>
      <c r="H110" s="89" t="s">
        <v>80</v>
      </c>
      <c r="I110" s="160">
        <v>1</v>
      </c>
      <c r="J110" s="160">
        <v>468</v>
      </c>
      <c r="K110" s="160">
        <f t="shared" si="13"/>
        <v>468</v>
      </c>
    </row>
    <row r="111" spans="1:11" s="42" customFormat="1">
      <c r="A111" s="22">
        <v>104</v>
      </c>
      <c r="B111" s="100"/>
      <c r="C111" s="23"/>
      <c r="D111" s="24"/>
      <c r="E111" s="24"/>
      <c r="F111" s="24"/>
      <c r="G111" s="86" t="s">
        <v>318</v>
      </c>
      <c r="H111" s="89" t="s">
        <v>80</v>
      </c>
      <c r="I111" s="160">
        <v>1</v>
      </c>
      <c r="J111" s="160">
        <v>2896.67</v>
      </c>
      <c r="K111" s="160">
        <f t="shared" si="13"/>
        <v>2896.67</v>
      </c>
    </row>
    <row r="112" spans="1:11" s="42" customFormat="1" ht="27.6">
      <c r="A112" s="22">
        <v>105</v>
      </c>
      <c r="B112" s="100" t="s">
        <v>242</v>
      </c>
      <c r="C112" s="23" t="s">
        <v>80</v>
      </c>
      <c r="D112" s="24">
        <v>1</v>
      </c>
      <c r="E112" s="24">
        <v>350</v>
      </c>
      <c r="F112" s="24">
        <f t="shared" si="10"/>
        <v>350</v>
      </c>
      <c r="G112" s="86" t="s">
        <v>227</v>
      </c>
      <c r="H112" s="89" t="s">
        <v>80</v>
      </c>
      <c r="I112" s="160">
        <v>1</v>
      </c>
      <c r="J112" s="160">
        <v>710</v>
      </c>
      <c r="K112" s="160">
        <f t="shared" si="13"/>
        <v>710</v>
      </c>
    </row>
    <row r="113" spans="1:11" s="42" customFormat="1">
      <c r="A113" s="22">
        <v>106</v>
      </c>
      <c r="B113" s="100"/>
      <c r="C113" s="23"/>
      <c r="D113" s="24"/>
      <c r="E113" s="24"/>
      <c r="F113" s="24"/>
      <c r="G113" s="86" t="s">
        <v>228</v>
      </c>
      <c r="H113" s="89" t="s">
        <v>80</v>
      </c>
      <c r="I113" s="160">
        <v>1</v>
      </c>
      <c r="J113" s="160">
        <f>714/1.2</f>
        <v>595</v>
      </c>
      <c r="K113" s="160">
        <f t="shared" si="13"/>
        <v>595</v>
      </c>
    </row>
    <row r="114" spans="1:11" s="42" customFormat="1">
      <c r="A114" s="22">
        <v>107</v>
      </c>
      <c r="B114" s="100" t="s">
        <v>243</v>
      </c>
      <c r="C114" s="23" t="s">
        <v>80</v>
      </c>
      <c r="D114" s="24">
        <v>1</v>
      </c>
      <c r="E114" s="24">
        <v>166.67</v>
      </c>
      <c r="F114" s="24">
        <f t="shared" si="10"/>
        <v>166.67</v>
      </c>
      <c r="G114" s="86" t="s">
        <v>286</v>
      </c>
      <c r="H114" s="89" t="s">
        <v>80</v>
      </c>
      <c r="I114" s="160">
        <v>1</v>
      </c>
      <c r="J114" s="160">
        <v>700</v>
      </c>
      <c r="K114" s="160">
        <f t="shared" si="13"/>
        <v>700</v>
      </c>
    </row>
    <row r="115" spans="1:11" s="42" customFormat="1" ht="27.6">
      <c r="A115" s="22">
        <v>108</v>
      </c>
      <c r="B115" s="100"/>
      <c r="C115" s="23"/>
      <c r="D115" s="24"/>
      <c r="E115" s="24"/>
      <c r="F115" s="24"/>
      <c r="G115" s="86" t="s">
        <v>244</v>
      </c>
      <c r="H115" s="89" t="s">
        <v>80</v>
      </c>
      <c r="I115" s="160">
        <v>1</v>
      </c>
      <c r="J115" s="160">
        <v>108.33</v>
      </c>
      <c r="K115" s="160">
        <f t="shared" si="13"/>
        <v>108.33</v>
      </c>
    </row>
    <row r="116" spans="1:11" s="42" customFormat="1" ht="27.6">
      <c r="A116" s="22">
        <v>109</v>
      </c>
      <c r="B116" s="100" t="s">
        <v>219</v>
      </c>
      <c r="C116" s="23" t="s">
        <v>80</v>
      </c>
      <c r="D116" s="24">
        <v>1</v>
      </c>
      <c r="E116" s="24">
        <v>170</v>
      </c>
      <c r="F116" s="24">
        <f t="shared" si="10"/>
        <v>170</v>
      </c>
      <c r="G116" s="92" t="s">
        <v>226</v>
      </c>
      <c r="H116" s="89" t="s">
        <v>80</v>
      </c>
      <c r="I116" s="160">
        <f>D116</f>
        <v>1</v>
      </c>
      <c r="J116" s="160" t="s">
        <v>105</v>
      </c>
      <c r="K116" s="160">
        <v>0</v>
      </c>
    </row>
    <row r="117" spans="1:11" s="42" customFormat="1">
      <c r="A117" s="22">
        <v>110</v>
      </c>
      <c r="B117" s="205"/>
      <c r="C117" s="141"/>
      <c r="D117" s="183"/>
      <c r="E117" s="184"/>
      <c r="F117" s="24"/>
      <c r="G117" s="92" t="s">
        <v>220</v>
      </c>
      <c r="H117" s="89" t="s">
        <v>88</v>
      </c>
      <c r="I117" s="160">
        <v>6</v>
      </c>
      <c r="J117" s="160">
        <v>70</v>
      </c>
      <c r="K117" s="160">
        <f t="shared" ref="K117:K124" si="14">J117*I117</f>
        <v>420</v>
      </c>
    </row>
    <row r="118" spans="1:11" s="42" customFormat="1">
      <c r="A118" s="22">
        <v>111</v>
      </c>
      <c r="B118" s="205"/>
      <c r="C118" s="141"/>
      <c r="D118" s="183"/>
      <c r="E118" s="184"/>
      <c r="F118" s="24"/>
      <c r="G118" s="92" t="s">
        <v>221</v>
      </c>
      <c r="H118" s="89" t="s">
        <v>80</v>
      </c>
      <c r="I118" s="160">
        <v>5</v>
      </c>
      <c r="J118" s="160">
        <v>7.08</v>
      </c>
      <c r="K118" s="160">
        <f t="shared" si="14"/>
        <v>35.4</v>
      </c>
    </row>
    <row r="119" spans="1:11" s="42" customFormat="1">
      <c r="A119" s="22">
        <v>112</v>
      </c>
      <c r="B119" s="205"/>
      <c r="C119" s="141"/>
      <c r="D119" s="183"/>
      <c r="E119" s="184"/>
      <c r="F119" s="24"/>
      <c r="G119" s="92" t="s">
        <v>222</v>
      </c>
      <c r="H119" s="89" t="s">
        <v>80</v>
      </c>
      <c r="I119" s="160">
        <v>2</v>
      </c>
      <c r="J119" s="160">
        <v>9.58</v>
      </c>
      <c r="K119" s="160">
        <f t="shared" si="14"/>
        <v>19.16</v>
      </c>
    </row>
    <row r="120" spans="1:11" s="42" customFormat="1">
      <c r="A120" s="22">
        <v>113</v>
      </c>
      <c r="B120" s="205"/>
      <c r="C120" s="141"/>
      <c r="D120" s="183"/>
      <c r="E120" s="184"/>
      <c r="F120" s="24"/>
      <c r="G120" s="92" t="s">
        <v>223</v>
      </c>
      <c r="H120" s="89" t="s">
        <v>80</v>
      </c>
      <c r="I120" s="160">
        <v>2</v>
      </c>
      <c r="J120" s="160">
        <v>179.17</v>
      </c>
      <c r="K120" s="160">
        <f t="shared" si="14"/>
        <v>358.34</v>
      </c>
    </row>
    <row r="121" spans="1:11" s="42" customFormat="1">
      <c r="A121" s="22">
        <v>114</v>
      </c>
      <c r="B121" s="205"/>
      <c r="C121" s="141"/>
      <c r="D121" s="183"/>
      <c r="E121" s="184"/>
      <c r="F121" s="24"/>
      <c r="G121" s="92" t="s">
        <v>224</v>
      </c>
      <c r="H121" s="89" t="s">
        <v>80</v>
      </c>
      <c r="I121" s="160">
        <v>2</v>
      </c>
      <c r="J121" s="160">
        <v>95</v>
      </c>
      <c r="K121" s="160">
        <f t="shared" si="14"/>
        <v>190</v>
      </c>
    </row>
    <row r="122" spans="1:11" s="42" customFormat="1">
      <c r="A122" s="22">
        <v>115</v>
      </c>
      <c r="B122" s="205"/>
      <c r="C122" s="141"/>
      <c r="D122" s="183"/>
      <c r="E122" s="184"/>
      <c r="F122" s="24"/>
      <c r="G122" s="92" t="s">
        <v>225</v>
      </c>
      <c r="H122" s="89" t="s">
        <v>80</v>
      </c>
      <c r="I122" s="160">
        <v>1</v>
      </c>
      <c r="J122" s="160">
        <v>253.33</v>
      </c>
      <c r="K122" s="160">
        <f t="shared" si="14"/>
        <v>253.33</v>
      </c>
    </row>
    <row r="123" spans="1:11" s="41" customFormat="1">
      <c r="A123" s="22">
        <v>116</v>
      </c>
      <c r="B123" s="100" t="s">
        <v>246</v>
      </c>
      <c r="C123" s="23" t="s">
        <v>80</v>
      </c>
      <c r="D123" s="24">
        <v>1</v>
      </c>
      <c r="E123" s="24">
        <v>169</v>
      </c>
      <c r="F123" s="129">
        <f>D123*E123</f>
        <v>169</v>
      </c>
      <c r="G123" s="87" t="s">
        <v>247</v>
      </c>
      <c r="H123" s="27" t="s">
        <v>80</v>
      </c>
      <c r="I123" s="162">
        <v>1</v>
      </c>
      <c r="J123" s="162" t="s">
        <v>105</v>
      </c>
      <c r="K123" s="160">
        <v>0</v>
      </c>
    </row>
    <row r="124" spans="1:11" s="41" customFormat="1">
      <c r="A124" s="22">
        <v>117</v>
      </c>
      <c r="B124" s="100"/>
      <c r="C124" s="23"/>
      <c r="D124" s="24"/>
      <c r="E124" s="24"/>
      <c r="F124" s="129"/>
      <c r="G124" s="114" t="s">
        <v>248</v>
      </c>
      <c r="H124" s="118" t="s">
        <v>80</v>
      </c>
      <c r="I124" s="165">
        <v>4</v>
      </c>
      <c r="J124" s="166">
        <v>25</v>
      </c>
      <c r="K124" s="160">
        <f t="shared" si="14"/>
        <v>100</v>
      </c>
    </row>
    <row r="125" spans="1:11" s="41" customFormat="1">
      <c r="A125" s="22">
        <v>118</v>
      </c>
      <c r="B125" s="213" t="s">
        <v>269</v>
      </c>
      <c r="C125" s="200" t="s">
        <v>102</v>
      </c>
      <c r="D125" s="102">
        <v>1</v>
      </c>
      <c r="E125" s="102">
        <v>50</v>
      </c>
      <c r="F125" s="102">
        <f t="shared" ref="F125" si="15">D125*E125</f>
        <v>50</v>
      </c>
      <c r="G125" s="142" t="s">
        <v>270</v>
      </c>
      <c r="H125" s="200" t="s">
        <v>80</v>
      </c>
      <c r="I125" s="144">
        <v>1</v>
      </c>
      <c r="J125" s="145" t="s">
        <v>105</v>
      </c>
      <c r="K125" s="160">
        <v>0</v>
      </c>
    </row>
    <row r="126" spans="1:11" s="41" customFormat="1">
      <c r="A126" s="22">
        <v>119</v>
      </c>
      <c r="B126" s="213" t="s">
        <v>281</v>
      </c>
      <c r="C126" s="200" t="s">
        <v>102</v>
      </c>
      <c r="D126" s="102">
        <v>1</v>
      </c>
      <c r="E126" s="102">
        <v>100</v>
      </c>
      <c r="F126" s="102">
        <f t="shared" ref="F126" si="16">D126*E126</f>
        <v>100</v>
      </c>
      <c r="G126" s="142" t="s">
        <v>282</v>
      </c>
      <c r="H126" s="200" t="s">
        <v>80</v>
      </c>
      <c r="I126" s="144">
        <v>1</v>
      </c>
      <c r="J126" s="145" t="s">
        <v>105</v>
      </c>
      <c r="K126" s="160">
        <v>0</v>
      </c>
    </row>
    <row r="127" spans="1:11" s="41" customFormat="1">
      <c r="A127" s="22">
        <v>120</v>
      </c>
      <c r="B127" s="205"/>
      <c r="C127" s="200"/>
      <c r="D127" s="102"/>
      <c r="E127" s="102"/>
      <c r="F127" s="102"/>
      <c r="G127" s="142" t="s">
        <v>283</v>
      </c>
      <c r="H127" s="200" t="s">
        <v>80</v>
      </c>
      <c r="I127" s="144">
        <v>1</v>
      </c>
      <c r="J127" s="145" t="s">
        <v>105</v>
      </c>
      <c r="K127" s="160">
        <v>0</v>
      </c>
    </row>
    <row r="128" spans="1:11" s="41" customFormat="1">
      <c r="A128" s="22">
        <v>121</v>
      </c>
      <c r="B128" s="205"/>
      <c r="C128" s="200"/>
      <c r="D128" s="102"/>
      <c r="E128" s="102"/>
      <c r="F128" s="102"/>
      <c r="G128" s="142" t="s">
        <v>270</v>
      </c>
      <c r="H128" s="200" t="s">
        <v>80</v>
      </c>
      <c r="I128" s="144">
        <v>1</v>
      </c>
      <c r="J128" s="145" t="s">
        <v>105</v>
      </c>
      <c r="K128" s="160">
        <v>0</v>
      </c>
    </row>
    <row r="129" spans="1:11" s="42" customFormat="1">
      <c r="A129" s="22">
        <v>122</v>
      </c>
      <c r="B129" s="213" t="s">
        <v>180</v>
      </c>
      <c r="C129" s="143" t="s">
        <v>80</v>
      </c>
      <c r="D129" s="112">
        <v>4</v>
      </c>
      <c r="E129" s="112">
        <v>55</v>
      </c>
      <c r="F129" s="24">
        <f t="shared" si="10"/>
        <v>220</v>
      </c>
      <c r="G129" s="87" t="s">
        <v>181</v>
      </c>
      <c r="H129" s="27" t="s">
        <v>80</v>
      </c>
      <c r="I129" s="162">
        <f>D129</f>
        <v>4</v>
      </c>
      <c r="J129" s="167" t="s">
        <v>105</v>
      </c>
      <c r="K129" s="112">
        <v>0</v>
      </c>
    </row>
    <row r="130" spans="1:11" s="42" customFormat="1">
      <c r="A130" s="22">
        <v>123</v>
      </c>
      <c r="B130" s="116"/>
      <c r="C130" s="146"/>
      <c r="D130" s="152"/>
      <c r="E130" s="112"/>
      <c r="F130" s="24"/>
      <c r="G130" s="86" t="s">
        <v>182</v>
      </c>
      <c r="H130" s="83" t="s">
        <v>80</v>
      </c>
      <c r="I130" s="155">
        <f>D129*2</f>
        <v>8</v>
      </c>
      <c r="J130" s="168">
        <v>10.119999999999999</v>
      </c>
      <c r="K130" s="112">
        <f>J130*I130</f>
        <v>80.959999999999994</v>
      </c>
    </row>
    <row r="131" spans="1:11" s="42" customFormat="1">
      <c r="A131" s="22">
        <v>124</v>
      </c>
      <c r="B131" s="116" t="s">
        <v>260</v>
      </c>
      <c r="C131" s="146" t="s">
        <v>80</v>
      </c>
      <c r="D131" s="152">
        <v>1</v>
      </c>
      <c r="E131" s="112">
        <v>589.04999999999995</v>
      </c>
      <c r="F131" s="24">
        <f t="shared" si="10"/>
        <v>589.04999999999995</v>
      </c>
      <c r="G131" s="86" t="s">
        <v>290</v>
      </c>
      <c r="H131" s="83" t="s">
        <v>80</v>
      </c>
      <c r="I131" s="169">
        <v>1</v>
      </c>
      <c r="J131" s="167" t="s">
        <v>105</v>
      </c>
      <c r="K131" s="112">
        <v>0</v>
      </c>
    </row>
    <row r="132" spans="1:11" s="41" customFormat="1">
      <c r="A132" s="22">
        <v>125</v>
      </c>
      <c r="B132" s="116"/>
      <c r="C132" s="117"/>
      <c r="D132" s="165"/>
      <c r="E132" s="159"/>
      <c r="F132" s="159"/>
      <c r="G132" s="120" t="s">
        <v>245</v>
      </c>
      <c r="H132" s="119" t="s">
        <v>80</v>
      </c>
      <c r="I132" s="163">
        <v>1</v>
      </c>
      <c r="J132" s="157">
        <v>275</v>
      </c>
      <c r="K132" s="112">
        <f t="shared" ref="K132" si="17">J132*I132</f>
        <v>275</v>
      </c>
    </row>
    <row r="133" spans="1:11" s="41" customFormat="1" ht="41.4">
      <c r="A133" s="22">
        <v>126</v>
      </c>
      <c r="B133" s="28" t="s">
        <v>90</v>
      </c>
      <c r="C133" s="29"/>
      <c r="D133" s="30"/>
      <c r="E133" s="185"/>
      <c r="F133" s="30">
        <f>SUM(F8:F132)</f>
        <v>161611.07999999999</v>
      </c>
      <c r="G133" s="28" t="s">
        <v>91</v>
      </c>
      <c r="H133" s="32"/>
      <c r="I133" s="33"/>
      <c r="J133" s="170"/>
      <c r="K133" s="171">
        <f>SUM(K8:K132)</f>
        <v>588260.19048952358</v>
      </c>
    </row>
    <row r="134" spans="1:11" s="41" customFormat="1">
      <c r="A134" s="22">
        <v>127</v>
      </c>
      <c r="B134" s="77" t="s">
        <v>83</v>
      </c>
      <c r="C134" s="23"/>
      <c r="D134" s="24"/>
      <c r="E134" s="24"/>
      <c r="F134" s="24"/>
      <c r="G134" s="22"/>
      <c r="H134" s="23"/>
      <c r="I134" s="25"/>
      <c r="J134" s="25"/>
      <c r="K134" s="25"/>
    </row>
    <row r="135" spans="1:11" s="41" customFormat="1">
      <c r="A135" s="22">
        <v>128</v>
      </c>
      <c r="B135" s="216" t="s">
        <v>100</v>
      </c>
      <c r="C135" s="23" t="s">
        <v>88</v>
      </c>
      <c r="D135" s="24">
        <v>632</v>
      </c>
      <c r="E135" s="24">
        <v>17</v>
      </c>
      <c r="F135" s="24">
        <f>D135*E135</f>
        <v>10744</v>
      </c>
      <c r="G135" s="22" t="s">
        <v>123</v>
      </c>
      <c r="H135" s="23" t="s">
        <v>88</v>
      </c>
      <c r="I135" s="172">
        <v>261</v>
      </c>
      <c r="J135" s="24">
        <v>31.67</v>
      </c>
      <c r="K135" s="25">
        <f t="shared" ref="K135:K144" si="18">J135*I135</f>
        <v>8265.8700000000008</v>
      </c>
    </row>
    <row r="136" spans="1:11" s="91" customFormat="1">
      <c r="A136" s="22">
        <v>129</v>
      </c>
      <c r="B136" s="94"/>
      <c r="C136" s="23"/>
      <c r="D136" s="24"/>
      <c r="E136" s="24"/>
      <c r="F136" s="24"/>
      <c r="G136" s="22" t="s">
        <v>153</v>
      </c>
      <c r="H136" s="23" t="s">
        <v>88</v>
      </c>
      <c r="I136" s="172">
        <v>371</v>
      </c>
      <c r="J136" s="24">
        <v>49.17</v>
      </c>
      <c r="K136" s="25">
        <f t="shared" si="18"/>
        <v>18242.07</v>
      </c>
    </row>
    <row r="137" spans="1:11" s="41" customFormat="1">
      <c r="A137" s="22">
        <v>130</v>
      </c>
      <c r="B137" s="94"/>
      <c r="C137" s="23"/>
      <c r="D137" s="24"/>
      <c r="E137" s="24"/>
      <c r="F137" s="24"/>
      <c r="G137" s="96" t="s">
        <v>148</v>
      </c>
      <c r="H137" s="23" t="s">
        <v>80</v>
      </c>
      <c r="I137" s="172">
        <v>2</v>
      </c>
      <c r="J137" s="24">
        <v>17.5</v>
      </c>
      <c r="K137" s="25">
        <f t="shared" si="18"/>
        <v>35</v>
      </c>
    </row>
    <row r="138" spans="1:11" s="41" customFormat="1" ht="27.6">
      <c r="A138" s="22">
        <v>131</v>
      </c>
      <c r="B138" s="216" t="s">
        <v>97</v>
      </c>
      <c r="C138" s="23" t="s">
        <v>88</v>
      </c>
      <c r="D138" s="24">
        <v>635</v>
      </c>
      <c r="E138" s="24">
        <v>11</v>
      </c>
      <c r="F138" s="24">
        <f t="shared" ref="F138:F148" si="19">D138*E138</f>
        <v>6985</v>
      </c>
      <c r="G138" s="217" t="s">
        <v>152</v>
      </c>
      <c r="H138" s="23" t="s">
        <v>80</v>
      </c>
      <c r="I138" s="25">
        <v>6.5</v>
      </c>
      <c r="J138" s="24">
        <v>356.67</v>
      </c>
      <c r="K138" s="25">
        <f t="shared" si="18"/>
        <v>2318.355</v>
      </c>
    </row>
    <row r="139" spans="1:11" s="41" customFormat="1">
      <c r="A139" s="22">
        <v>132</v>
      </c>
      <c r="B139" s="216"/>
      <c r="C139" s="23"/>
      <c r="D139" s="24"/>
      <c r="E139" s="24"/>
      <c r="F139" s="24"/>
      <c r="G139" s="217" t="s">
        <v>308</v>
      </c>
      <c r="H139" s="23" t="s">
        <v>80</v>
      </c>
      <c r="I139" s="25">
        <v>8</v>
      </c>
      <c r="J139" s="24">
        <v>256.67</v>
      </c>
      <c r="K139" s="25">
        <f t="shared" si="18"/>
        <v>2053.36</v>
      </c>
    </row>
    <row r="140" spans="1:11" s="42" customFormat="1" ht="25.2" customHeight="1">
      <c r="A140" s="22">
        <v>133</v>
      </c>
      <c r="B140" s="216"/>
      <c r="C140" s="23"/>
      <c r="D140" s="24"/>
      <c r="E140" s="24"/>
      <c r="F140" s="24"/>
      <c r="G140" s="217" t="s">
        <v>149</v>
      </c>
      <c r="H140" s="27" t="s">
        <v>89</v>
      </c>
      <c r="I140" s="155">
        <v>5</v>
      </c>
      <c r="J140" s="24">
        <v>113</v>
      </c>
      <c r="K140" s="25">
        <f t="shared" si="18"/>
        <v>565</v>
      </c>
    </row>
    <row r="141" spans="1:11" s="42" customFormat="1" ht="27.6">
      <c r="A141" s="22">
        <v>134</v>
      </c>
      <c r="B141" s="100"/>
      <c r="C141" s="23"/>
      <c r="D141" s="24"/>
      <c r="E141" s="24"/>
      <c r="F141" s="24"/>
      <c r="G141" s="87" t="s">
        <v>96</v>
      </c>
      <c r="H141" s="27" t="s">
        <v>89</v>
      </c>
      <c r="I141" s="25">
        <v>5</v>
      </c>
      <c r="J141" s="24">
        <v>91.5</v>
      </c>
      <c r="K141" s="25">
        <f t="shared" si="18"/>
        <v>457.5</v>
      </c>
    </row>
    <row r="142" spans="1:11" s="42" customFormat="1">
      <c r="A142" s="22">
        <v>135</v>
      </c>
      <c r="B142" s="100" t="s">
        <v>271</v>
      </c>
      <c r="C142" s="23" t="s">
        <v>88</v>
      </c>
      <c r="D142" s="81">
        <v>28</v>
      </c>
      <c r="E142" s="81">
        <v>62</v>
      </c>
      <c r="F142" s="81">
        <f>D142*E142</f>
        <v>1736</v>
      </c>
      <c r="G142" s="92" t="s">
        <v>272</v>
      </c>
      <c r="H142" s="27" t="s">
        <v>88</v>
      </c>
      <c r="I142" s="85">
        <f>D142</f>
        <v>28</v>
      </c>
      <c r="J142" s="81">
        <f>155/1.2</f>
        <v>129.16666666666669</v>
      </c>
      <c r="K142" s="85">
        <f t="shared" si="18"/>
        <v>3616.666666666667</v>
      </c>
    </row>
    <row r="143" spans="1:11" s="42" customFormat="1">
      <c r="A143" s="22">
        <v>136</v>
      </c>
      <c r="B143" s="100"/>
      <c r="C143" s="23"/>
      <c r="D143" s="81"/>
      <c r="E143" s="81"/>
      <c r="F143" s="81"/>
      <c r="G143" s="87" t="s">
        <v>273</v>
      </c>
      <c r="H143" s="201" t="s">
        <v>88</v>
      </c>
      <c r="I143" s="85">
        <f>2*20</f>
        <v>40</v>
      </c>
      <c r="J143" s="102">
        <v>6</v>
      </c>
      <c r="K143" s="101">
        <f t="shared" si="18"/>
        <v>240</v>
      </c>
    </row>
    <row r="144" spans="1:11" s="42" customFormat="1">
      <c r="A144" s="22">
        <v>137</v>
      </c>
      <c r="B144" s="100"/>
      <c r="C144" s="23"/>
      <c r="D144" s="81"/>
      <c r="E144" s="81"/>
      <c r="F144" s="81"/>
      <c r="G144" s="87" t="s">
        <v>287</v>
      </c>
      <c r="H144" s="201" t="s">
        <v>178</v>
      </c>
      <c r="I144" s="85">
        <v>1</v>
      </c>
      <c r="J144" s="102">
        <v>500</v>
      </c>
      <c r="K144" s="101">
        <f t="shared" si="18"/>
        <v>500</v>
      </c>
    </row>
    <row r="145" spans="1:11" s="42" customFormat="1" ht="27.6">
      <c r="A145" s="22">
        <v>138</v>
      </c>
      <c r="B145" s="100" t="s">
        <v>137</v>
      </c>
      <c r="C145" s="23" t="s">
        <v>88</v>
      </c>
      <c r="D145" s="24">
        <v>40</v>
      </c>
      <c r="E145" s="24">
        <v>14</v>
      </c>
      <c r="F145" s="24">
        <f t="shared" si="19"/>
        <v>560</v>
      </c>
      <c r="G145" s="92" t="s">
        <v>157</v>
      </c>
      <c r="H145" s="23" t="s">
        <v>88</v>
      </c>
      <c r="I145" s="25">
        <f>D145</f>
        <v>40</v>
      </c>
      <c r="J145" s="24">
        <v>30.83</v>
      </c>
      <c r="K145" s="25">
        <f>J145*I145</f>
        <v>1233.1999999999998</v>
      </c>
    </row>
    <row r="146" spans="1:11" s="42" customFormat="1" ht="27.6" customHeight="1">
      <c r="A146" s="22">
        <v>139</v>
      </c>
      <c r="B146" s="207" t="s">
        <v>138</v>
      </c>
      <c r="C146" s="80" t="s">
        <v>80</v>
      </c>
      <c r="D146" s="186">
        <v>2</v>
      </c>
      <c r="E146" s="24">
        <v>85</v>
      </c>
      <c r="F146" s="24">
        <f t="shared" si="19"/>
        <v>170</v>
      </c>
      <c r="G146" s="92" t="s">
        <v>139</v>
      </c>
      <c r="H146" s="23" t="s">
        <v>80</v>
      </c>
      <c r="I146" s="24">
        <f>D146</f>
        <v>2</v>
      </c>
      <c r="J146" s="24" t="s">
        <v>103</v>
      </c>
      <c r="K146" s="25">
        <v>0</v>
      </c>
    </row>
    <row r="147" spans="1:11" s="42" customFormat="1" ht="27.6" customHeight="1">
      <c r="A147" s="22">
        <v>140</v>
      </c>
      <c r="B147" s="207" t="s">
        <v>140</v>
      </c>
      <c r="C147" s="80" t="s">
        <v>80</v>
      </c>
      <c r="D147" s="186">
        <v>1</v>
      </c>
      <c r="E147" s="24">
        <v>85</v>
      </c>
      <c r="F147" s="24">
        <f t="shared" si="19"/>
        <v>85</v>
      </c>
      <c r="G147" s="92" t="s">
        <v>141</v>
      </c>
      <c r="H147" s="23" t="s">
        <v>80</v>
      </c>
      <c r="I147" s="24">
        <v>1</v>
      </c>
      <c r="J147" s="24" t="s">
        <v>103</v>
      </c>
      <c r="K147" s="25">
        <v>0</v>
      </c>
    </row>
    <row r="148" spans="1:11" s="42" customFormat="1" ht="27.6" customHeight="1">
      <c r="A148" s="22">
        <v>141</v>
      </c>
      <c r="B148" s="218" t="s">
        <v>278</v>
      </c>
      <c r="C148" s="111" t="s">
        <v>80</v>
      </c>
      <c r="D148" s="214">
        <v>1</v>
      </c>
      <c r="E148" s="24">
        <v>451.5</v>
      </c>
      <c r="F148" s="24">
        <f t="shared" si="19"/>
        <v>451.5</v>
      </c>
      <c r="G148" s="219" t="s">
        <v>279</v>
      </c>
      <c r="H148" s="23" t="s">
        <v>80</v>
      </c>
      <c r="I148" s="24">
        <v>1</v>
      </c>
      <c r="J148" s="206">
        <f>2900/1.2</f>
        <v>2416.666666666667</v>
      </c>
      <c r="K148" s="25">
        <f t="shared" ref="K148:K160" si="20">J148*I148</f>
        <v>2416.666666666667</v>
      </c>
    </row>
    <row r="149" spans="1:11" s="42" customFormat="1" ht="28.95" customHeight="1">
      <c r="A149" s="22">
        <v>142</v>
      </c>
      <c r="B149" s="100" t="s">
        <v>373</v>
      </c>
      <c r="C149" s="215" t="s">
        <v>80</v>
      </c>
      <c r="D149" s="134">
        <v>1</v>
      </c>
      <c r="E149" s="24">
        <v>1500</v>
      </c>
      <c r="F149" s="24">
        <f t="shared" ref="F149" si="21">D149*E149</f>
        <v>1500</v>
      </c>
      <c r="G149" s="92" t="s">
        <v>374</v>
      </c>
      <c r="H149" s="23" t="s">
        <v>80</v>
      </c>
      <c r="I149" s="24">
        <v>1</v>
      </c>
      <c r="J149" s="206">
        <v>1200</v>
      </c>
      <c r="K149" s="25">
        <f t="shared" si="20"/>
        <v>1200</v>
      </c>
    </row>
    <row r="150" spans="1:11" s="42" customFormat="1" ht="28.95" customHeight="1">
      <c r="A150" s="22">
        <v>143</v>
      </c>
      <c r="B150" s="100"/>
      <c r="C150" s="215"/>
      <c r="D150" s="134"/>
      <c r="E150" s="24"/>
      <c r="F150" s="24"/>
      <c r="G150" s="216" t="s">
        <v>360</v>
      </c>
      <c r="H150" s="23" t="s">
        <v>80</v>
      </c>
      <c r="I150" s="24">
        <v>1</v>
      </c>
      <c r="J150" s="206">
        <v>835.84</v>
      </c>
      <c r="K150" s="25">
        <f t="shared" si="20"/>
        <v>835.84</v>
      </c>
    </row>
    <row r="151" spans="1:11" s="42" customFormat="1" ht="28.95" customHeight="1">
      <c r="A151" s="22">
        <v>144</v>
      </c>
      <c r="B151" s="100"/>
      <c r="C151" s="215"/>
      <c r="D151" s="134"/>
      <c r="E151" s="24"/>
      <c r="F151" s="24"/>
      <c r="G151" s="216" t="s">
        <v>361</v>
      </c>
      <c r="H151" s="23" t="s">
        <v>80</v>
      </c>
      <c r="I151" s="24">
        <v>1</v>
      </c>
      <c r="J151" s="206">
        <v>906.67</v>
      </c>
      <c r="K151" s="25">
        <f t="shared" si="20"/>
        <v>906.67</v>
      </c>
    </row>
    <row r="152" spans="1:11" s="42" customFormat="1" ht="28.95" customHeight="1">
      <c r="A152" s="22">
        <v>145</v>
      </c>
      <c r="B152" s="100"/>
      <c r="C152" s="215"/>
      <c r="D152" s="134"/>
      <c r="E152" s="24"/>
      <c r="F152" s="24"/>
      <c r="G152" s="216" t="s">
        <v>362</v>
      </c>
      <c r="H152" s="23" t="s">
        <v>80</v>
      </c>
      <c r="I152" s="24">
        <v>1</v>
      </c>
      <c r="J152" s="206">
        <v>820.84</v>
      </c>
      <c r="K152" s="25">
        <f t="shared" si="20"/>
        <v>820.84</v>
      </c>
    </row>
    <row r="153" spans="1:11" s="42" customFormat="1" ht="28.95" customHeight="1">
      <c r="A153" s="22">
        <v>146</v>
      </c>
      <c r="B153" s="100"/>
      <c r="C153" s="215"/>
      <c r="D153" s="134"/>
      <c r="E153" s="24"/>
      <c r="F153" s="24"/>
      <c r="G153" s="216" t="s">
        <v>363</v>
      </c>
      <c r="H153" s="23" t="s">
        <v>80</v>
      </c>
      <c r="I153" s="24">
        <v>1</v>
      </c>
      <c r="J153" s="206">
        <v>201.67</v>
      </c>
      <c r="K153" s="25">
        <f t="shared" si="20"/>
        <v>201.67</v>
      </c>
    </row>
    <row r="154" spans="1:11" s="42" customFormat="1" ht="28.95" customHeight="1">
      <c r="A154" s="22">
        <v>147</v>
      </c>
      <c r="B154" s="100"/>
      <c r="C154" s="215"/>
      <c r="D154" s="134"/>
      <c r="E154" s="24"/>
      <c r="F154" s="24"/>
      <c r="G154" s="216" t="s">
        <v>364</v>
      </c>
      <c r="H154" s="23" t="s">
        <v>80</v>
      </c>
      <c r="I154" s="24">
        <v>14</v>
      </c>
      <c r="J154" s="206">
        <v>189.98</v>
      </c>
      <c r="K154" s="25">
        <f t="shared" si="20"/>
        <v>2659.72</v>
      </c>
    </row>
    <row r="155" spans="1:11" s="42" customFormat="1" ht="28.95" customHeight="1">
      <c r="A155" s="22">
        <v>148</v>
      </c>
      <c r="B155" s="100"/>
      <c r="C155" s="215"/>
      <c r="D155" s="134"/>
      <c r="E155" s="24"/>
      <c r="F155" s="24"/>
      <c r="G155" s="216" t="s">
        <v>365</v>
      </c>
      <c r="H155" s="23" t="s">
        <v>80</v>
      </c>
      <c r="I155" s="24">
        <v>2</v>
      </c>
      <c r="J155" s="24">
        <v>244.15</v>
      </c>
      <c r="K155" s="25">
        <f t="shared" si="20"/>
        <v>488.3</v>
      </c>
    </row>
    <row r="156" spans="1:11" s="42" customFormat="1" ht="27" customHeight="1">
      <c r="A156" s="22">
        <v>149</v>
      </c>
      <c r="B156" s="100"/>
      <c r="C156" s="23"/>
      <c r="D156" s="24"/>
      <c r="E156" s="24"/>
      <c r="F156" s="24"/>
      <c r="G156" s="92" t="s">
        <v>366</v>
      </c>
      <c r="H156" s="23" t="s">
        <v>80</v>
      </c>
      <c r="I156" s="24">
        <v>9</v>
      </c>
      <c r="J156" s="24">
        <v>1066.67</v>
      </c>
      <c r="K156" s="25">
        <f t="shared" si="20"/>
        <v>9600.0300000000007</v>
      </c>
    </row>
    <row r="157" spans="1:11" s="42" customFormat="1" ht="27" customHeight="1">
      <c r="A157" s="22">
        <v>150</v>
      </c>
      <c r="B157" s="100"/>
      <c r="C157" s="23"/>
      <c r="D157" s="24"/>
      <c r="E157" s="24"/>
      <c r="F157" s="24"/>
      <c r="G157" s="216" t="s">
        <v>367</v>
      </c>
      <c r="H157" s="23" t="s">
        <v>80</v>
      </c>
      <c r="I157" s="24">
        <v>2</v>
      </c>
      <c r="J157" s="24">
        <v>818.34</v>
      </c>
      <c r="K157" s="25">
        <f t="shared" si="20"/>
        <v>1636.68</v>
      </c>
    </row>
    <row r="158" spans="1:11" s="42" customFormat="1" ht="27" customHeight="1">
      <c r="A158" s="22">
        <v>151</v>
      </c>
      <c r="B158" s="100"/>
      <c r="C158" s="23"/>
      <c r="D158" s="24"/>
      <c r="E158" s="24"/>
      <c r="F158" s="24"/>
      <c r="G158" s="216" t="s">
        <v>368</v>
      </c>
      <c r="H158" s="23" t="s">
        <v>80</v>
      </c>
      <c r="I158" s="24">
        <v>1</v>
      </c>
      <c r="J158" s="24">
        <v>1660</v>
      </c>
      <c r="K158" s="25">
        <f t="shared" si="20"/>
        <v>1660</v>
      </c>
    </row>
    <row r="159" spans="1:11" s="42" customFormat="1" ht="27" customHeight="1">
      <c r="A159" s="22">
        <v>152</v>
      </c>
      <c r="B159" s="100"/>
      <c r="C159" s="23"/>
      <c r="D159" s="24"/>
      <c r="E159" s="24"/>
      <c r="F159" s="24"/>
      <c r="G159" s="216" t="s">
        <v>370</v>
      </c>
      <c r="H159" s="23" t="s">
        <v>80</v>
      </c>
      <c r="I159" s="24">
        <v>1</v>
      </c>
      <c r="J159" s="24">
        <v>875</v>
      </c>
      <c r="K159" s="25">
        <f t="shared" si="20"/>
        <v>875</v>
      </c>
    </row>
    <row r="160" spans="1:11" s="42" customFormat="1" ht="27" customHeight="1">
      <c r="A160" s="22">
        <v>153</v>
      </c>
      <c r="B160" s="100"/>
      <c r="C160" s="23"/>
      <c r="D160" s="24"/>
      <c r="E160" s="24"/>
      <c r="F160" s="24"/>
      <c r="G160" s="216" t="s">
        <v>369</v>
      </c>
      <c r="H160" s="23" t="s">
        <v>80</v>
      </c>
      <c r="I160" s="24">
        <v>2</v>
      </c>
      <c r="J160" s="24">
        <v>51</v>
      </c>
      <c r="K160" s="25">
        <f t="shared" si="20"/>
        <v>102</v>
      </c>
    </row>
    <row r="161" spans="1:11" s="42" customFormat="1" ht="25.95" customHeight="1">
      <c r="A161" s="22">
        <v>154</v>
      </c>
      <c r="B161" s="100" t="s">
        <v>162</v>
      </c>
      <c r="C161" s="23" t="s">
        <v>80</v>
      </c>
      <c r="D161" s="24">
        <v>1</v>
      </c>
      <c r="E161" s="24">
        <v>106</v>
      </c>
      <c r="F161" s="24">
        <f t="shared" ref="F161" si="22">D161*E161</f>
        <v>106</v>
      </c>
      <c r="G161" s="87" t="s">
        <v>249</v>
      </c>
      <c r="H161" s="27" t="s">
        <v>80</v>
      </c>
      <c r="I161" s="25">
        <f>D161</f>
        <v>1</v>
      </c>
      <c r="J161" s="24">
        <v>294.17</v>
      </c>
      <c r="K161" s="25">
        <f>J161*I161</f>
        <v>294.17</v>
      </c>
    </row>
    <row r="162" spans="1:11" s="42" customFormat="1" ht="27" customHeight="1">
      <c r="A162" s="22">
        <v>155</v>
      </c>
      <c r="B162" s="100" t="s">
        <v>161</v>
      </c>
      <c r="C162" s="23" t="s">
        <v>80</v>
      </c>
      <c r="D162" s="24">
        <v>8</v>
      </c>
      <c r="E162" s="24">
        <v>106</v>
      </c>
      <c r="F162" s="24">
        <f>D162*E162</f>
        <v>848</v>
      </c>
      <c r="G162" s="87" t="s">
        <v>249</v>
      </c>
      <c r="H162" s="27" t="s">
        <v>80</v>
      </c>
      <c r="I162" s="25">
        <f>D162</f>
        <v>8</v>
      </c>
      <c r="J162" s="24">
        <v>294.17</v>
      </c>
      <c r="K162" s="25">
        <f>J162*I162</f>
        <v>2353.36</v>
      </c>
    </row>
    <row r="163" spans="1:11" s="42" customFormat="1" ht="15" customHeight="1">
      <c r="A163" s="22">
        <v>156</v>
      </c>
      <c r="B163" s="100"/>
      <c r="C163" s="23"/>
      <c r="D163" s="24"/>
      <c r="E163" s="24"/>
      <c r="F163" s="24"/>
      <c r="G163" s="87" t="s">
        <v>168</v>
      </c>
      <c r="H163" s="27" t="s">
        <v>80</v>
      </c>
      <c r="I163" s="25">
        <f>D162</f>
        <v>8</v>
      </c>
      <c r="J163" s="24">
        <v>1640</v>
      </c>
      <c r="K163" s="25">
        <f t="shared" ref="K163:K188" si="23">J163*I163</f>
        <v>13120</v>
      </c>
    </row>
    <row r="164" spans="1:11" s="41" customFormat="1" ht="15.75" customHeight="1">
      <c r="A164" s="22">
        <v>157</v>
      </c>
      <c r="B164" s="100" t="s">
        <v>98</v>
      </c>
      <c r="C164" s="23" t="s">
        <v>80</v>
      </c>
      <c r="D164" s="24">
        <v>94</v>
      </c>
      <c r="E164" s="24">
        <v>85</v>
      </c>
      <c r="F164" s="24">
        <f>D164*E164</f>
        <v>7990</v>
      </c>
      <c r="G164" s="94" t="s">
        <v>136</v>
      </c>
      <c r="H164" s="89" t="s">
        <v>80</v>
      </c>
      <c r="I164" s="25">
        <f>D164</f>
        <v>94</v>
      </c>
      <c r="J164" s="24">
        <v>19.170000000000002</v>
      </c>
      <c r="K164" s="25">
        <f t="shared" si="23"/>
        <v>1801.9800000000002</v>
      </c>
    </row>
    <row r="165" spans="1:11" s="41" customFormat="1" ht="30" customHeight="1">
      <c r="A165" s="22">
        <v>158</v>
      </c>
      <c r="B165" s="100"/>
      <c r="C165" s="23"/>
      <c r="D165" s="24"/>
      <c r="E165" s="24"/>
      <c r="F165" s="24"/>
      <c r="G165" s="22" t="s">
        <v>159</v>
      </c>
      <c r="H165" s="23" t="s">
        <v>80</v>
      </c>
      <c r="I165" s="24">
        <v>20</v>
      </c>
      <c r="J165" s="24">
        <v>12.5</v>
      </c>
      <c r="K165" s="25">
        <f t="shared" si="23"/>
        <v>250</v>
      </c>
    </row>
    <row r="166" spans="1:11" s="41" customFormat="1" ht="28.95" customHeight="1">
      <c r="A166" s="22">
        <v>159</v>
      </c>
      <c r="B166" s="100" t="s">
        <v>99</v>
      </c>
      <c r="C166" s="23" t="s">
        <v>80</v>
      </c>
      <c r="D166" s="24">
        <v>27</v>
      </c>
      <c r="E166" s="24">
        <v>68</v>
      </c>
      <c r="F166" s="24">
        <f>D166*E166</f>
        <v>1836</v>
      </c>
      <c r="G166" s="88" t="s">
        <v>150</v>
      </c>
      <c r="H166" s="23" t="s">
        <v>80</v>
      </c>
      <c r="I166" s="24">
        <f>D166</f>
        <v>27</v>
      </c>
      <c r="J166" s="24">
        <v>104.92</v>
      </c>
      <c r="K166" s="25">
        <f t="shared" si="23"/>
        <v>2832.84</v>
      </c>
    </row>
    <row r="167" spans="1:11" s="41" customFormat="1" ht="15.75" customHeight="1">
      <c r="A167" s="22">
        <v>160</v>
      </c>
      <c r="B167" s="100"/>
      <c r="C167" s="23"/>
      <c r="D167" s="24"/>
      <c r="E167" s="24"/>
      <c r="F167" s="24"/>
      <c r="G167" s="42" t="s">
        <v>135</v>
      </c>
      <c r="H167" s="23" t="s">
        <v>80</v>
      </c>
      <c r="I167" s="24">
        <f>D166</f>
        <v>27</v>
      </c>
      <c r="J167" s="24">
        <v>4.17</v>
      </c>
      <c r="K167" s="25">
        <f t="shared" si="23"/>
        <v>112.59</v>
      </c>
    </row>
    <row r="168" spans="1:11" s="41" customFormat="1" ht="19.2" customHeight="1">
      <c r="A168" s="22">
        <v>161</v>
      </c>
      <c r="B168" s="84"/>
      <c r="C168" s="23"/>
      <c r="D168" s="24"/>
      <c r="E168" s="24"/>
      <c r="F168" s="24"/>
      <c r="G168" s="92" t="s">
        <v>101</v>
      </c>
      <c r="H168" s="23" t="s">
        <v>80</v>
      </c>
      <c r="I168" s="24">
        <v>10</v>
      </c>
      <c r="J168" s="173">
        <v>48.33</v>
      </c>
      <c r="K168" s="25">
        <f t="shared" si="23"/>
        <v>483.29999999999995</v>
      </c>
    </row>
    <row r="169" spans="1:11" s="41" customFormat="1" ht="27.6" customHeight="1">
      <c r="A169" s="22">
        <v>162</v>
      </c>
      <c r="B169" s="100" t="s">
        <v>104</v>
      </c>
      <c r="C169" s="23" t="s">
        <v>80</v>
      </c>
      <c r="D169" s="24">
        <v>3</v>
      </c>
      <c r="E169" s="24">
        <v>68</v>
      </c>
      <c r="F169" s="24">
        <f>D169*E169</f>
        <v>204</v>
      </c>
      <c r="G169" s="22" t="s">
        <v>151</v>
      </c>
      <c r="H169" s="23" t="s">
        <v>80</v>
      </c>
      <c r="I169" s="24">
        <v>1</v>
      </c>
      <c r="J169" s="24">
        <v>89</v>
      </c>
      <c r="K169" s="25">
        <f t="shared" si="23"/>
        <v>89</v>
      </c>
    </row>
    <row r="170" spans="1:11" s="41" customFormat="1" ht="28.95" customHeight="1">
      <c r="A170" s="22">
        <v>163</v>
      </c>
      <c r="B170" s="216"/>
      <c r="C170" s="23"/>
      <c r="D170" s="24"/>
      <c r="E170" s="24"/>
      <c r="F170" s="24"/>
      <c r="G170" s="22" t="s">
        <v>156</v>
      </c>
      <c r="H170" s="23" t="s">
        <v>80</v>
      </c>
      <c r="I170" s="24">
        <v>2</v>
      </c>
      <c r="J170" s="24">
        <v>107.5</v>
      </c>
      <c r="K170" s="25">
        <f t="shared" si="23"/>
        <v>215</v>
      </c>
    </row>
    <row r="171" spans="1:11" s="41" customFormat="1" ht="20.399999999999999" customHeight="1">
      <c r="A171" s="22">
        <v>164</v>
      </c>
      <c r="B171" s="22"/>
      <c r="C171" s="23"/>
      <c r="D171" s="24"/>
      <c r="E171" s="24"/>
      <c r="F171" s="24"/>
      <c r="G171" s="98" t="s">
        <v>135</v>
      </c>
      <c r="H171" s="23" t="s">
        <v>80</v>
      </c>
      <c r="I171" s="24">
        <f>D169</f>
        <v>3</v>
      </c>
      <c r="J171" s="24">
        <v>4.17</v>
      </c>
      <c r="K171" s="25">
        <f t="shared" si="23"/>
        <v>12.51</v>
      </c>
    </row>
    <row r="172" spans="1:11" s="41" customFormat="1" ht="18.600000000000001" customHeight="1">
      <c r="A172" s="22">
        <v>165</v>
      </c>
      <c r="B172" s="224"/>
      <c r="C172" s="99"/>
      <c r="D172" s="24"/>
      <c r="E172" s="24"/>
      <c r="F172" s="24"/>
      <c r="G172" s="92" t="s">
        <v>101</v>
      </c>
      <c r="H172" s="23" t="s">
        <v>80</v>
      </c>
      <c r="I172" s="24">
        <v>1</v>
      </c>
      <c r="J172" s="24">
        <v>48.33</v>
      </c>
      <c r="K172" s="25">
        <f t="shared" si="23"/>
        <v>48.33</v>
      </c>
    </row>
    <row r="173" spans="1:11" s="41" customFormat="1" ht="18" customHeight="1">
      <c r="A173" s="22">
        <v>166</v>
      </c>
      <c r="B173" s="147"/>
      <c r="C173" s="148"/>
      <c r="D173" s="24"/>
      <c r="E173" s="25"/>
      <c r="F173" s="25"/>
      <c r="G173" s="94" t="s">
        <v>174</v>
      </c>
      <c r="H173" s="23" t="s">
        <v>80</v>
      </c>
      <c r="I173" s="24">
        <v>1</v>
      </c>
      <c r="J173" s="24">
        <v>65.83</v>
      </c>
      <c r="K173" s="25">
        <f t="shared" si="23"/>
        <v>65.83</v>
      </c>
    </row>
    <row r="174" spans="1:11" s="42" customFormat="1" ht="15" customHeight="1">
      <c r="A174" s="22">
        <v>167</v>
      </c>
      <c r="B174" s="216" t="s">
        <v>172</v>
      </c>
      <c r="C174" s="23" t="s">
        <v>80</v>
      </c>
      <c r="D174" s="24">
        <v>27</v>
      </c>
      <c r="E174" s="152">
        <v>76</v>
      </c>
      <c r="F174" s="25">
        <f>D174*E174</f>
        <v>2052</v>
      </c>
      <c r="G174" s="94" t="s">
        <v>169</v>
      </c>
      <c r="H174" s="23" t="s">
        <v>80</v>
      </c>
      <c r="I174" s="24">
        <v>27</v>
      </c>
      <c r="J174" s="24">
        <v>763.33</v>
      </c>
      <c r="K174" s="25">
        <f t="shared" si="23"/>
        <v>20609.91</v>
      </c>
    </row>
    <row r="175" spans="1:11" s="110" customFormat="1">
      <c r="A175" s="22">
        <v>168</v>
      </c>
      <c r="B175" s="216" t="s">
        <v>184</v>
      </c>
      <c r="C175" s="23" t="s">
        <v>88</v>
      </c>
      <c r="D175" s="24">
        <v>19</v>
      </c>
      <c r="E175" s="152">
        <v>67</v>
      </c>
      <c r="F175" s="25">
        <f>D175*E175</f>
        <v>1273</v>
      </c>
      <c r="G175" s="87" t="s">
        <v>276</v>
      </c>
      <c r="H175" s="23" t="s">
        <v>80</v>
      </c>
      <c r="I175" s="24">
        <v>5</v>
      </c>
      <c r="J175" s="24">
        <v>166.67</v>
      </c>
      <c r="K175" s="25">
        <f t="shared" si="23"/>
        <v>833.34999999999991</v>
      </c>
    </row>
    <row r="176" spans="1:11" s="110" customFormat="1">
      <c r="A176" s="22">
        <v>169</v>
      </c>
      <c r="B176" s="216"/>
      <c r="C176" s="216"/>
      <c r="D176" s="187"/>
      <c r="E176" s="188"/>
      <c r="F176" s="189"/>
      <c r="G176" s="87" t="s">
        <v>186</v>
      </c>
      <c r="H176" s="23" t="s">
        <v>80</v>
      </c>
      <c r="I176" s="24">
        <v>7</v>
      </c>
      <c r="J176" s="24">
        <v>324.17</v>
      </c>
      <c r="K176" s="25">
        <f t="shared" si="23"/>
        <v>2269.19</v>
      </c>
    </row>
    <row r="177" spans="1:12" s="110" customFormat="1">
      <c r="A177" s="22">
        <v>170</v>
      </c>
      <c r="B177" s="216"/>
      <c r="C177" s="216"/>
      <c r="D177" s="187"/>
      <c r="E177" s="188"/>
      <c r="F177" s="189"/>
      <c r="G177" s="87" t="s">
        <v>185</v>
      </c>
      <c r="H177" s="23" t="s">
        <v>80</v>
      </c>
      <c r="I177" s="24">
        <v>5</v>
      </c>
      <c r="J177" s="24">
        <v>45.83</v>
      </c>
      <c r="K177" s="25">
        <f t="shared" si="23"/>
        <v>229.14999999999998</v>
      </c>
    </row>
    <row r="178" spans="1:12" s="110" customFormat="1">
      <c r="A178" s="22">
        <v>171</v>
      </c>
      <c r="B178" s="216"/>
      <c r="C178" s="216"/>
      <c r="D178" s="187"/>
      <c r="E178" s="188"/>
      <c r="F178" s="189"/>
      <c r="G178" s="87" t="s">
        <v>177</v>
      </c>
      <c r="H178" s="23" t="s">
        <v>178</v>
      </c>
      <c r="I178" s="24">
        <v>26</v>
      </c>
      <c r="J178" s="24">
        <v>136.66999999999999</v>
      </c>
      <c r="K178" s="25">
        <f t="shared" si="23"/>
        <v>3553.4199999999996</v>
      </c>
    </row>
    <row r="179" spans="1:12" s="42" customFormat="1" ht="27.6">
      <c r="A179" s="22">
        <v>172</v>
      </c>
      <c r="B179" s="216" t="s">
        <v>176</v>
      </c>
      <c r="C179" s="23" t="s">
        <v>80</v>
      </c>
      <c r="D179" s="24">
        <v>1</v>
      </c>
      <c r="E179" s="112">
        <v>122.5</v>
      </c>
      <c r="F179" s="25">
        <f>D179*E179</f>
        <v>122.5</v>
      </c>
      <c r="G179" s="108" t="s">
        <v>304</v>
      </c>
      <c r="H179" s="23" t="s">
        <v>80</v>
      </c>
      <c r="I179" s="24">
        <v>1</v>
      </c>
      <c r="J179" s="24">
        <v>588</v>
      </c>
      <c r="K179" s="25">
        <f t="shared" si="23"/>
        <v>588</v>
      </c>
    </row>
    <row r="180" spans="1:12" s="42" customFormat="1">
      <c r="A180" s="22">
        <v>173</v>
      </c>
      <c r="B180" s="216"/>
      <c r="C180" s="23"/>
      <c r="D180" s="24"/>
      <c r="E180" s="112"/>
      <c r="F180" s="25"/>
      <c r="G180" s="217" t="s">
        <v>273</v>
      </c>
      <c r="H180" s="201" t="s">
        <v>88</v>
      </c>
      <c r="I180" s="204">
        <v>5</v>
      </c>
      <c r="J180" s="102">
        <v>6</v>
      </c>
      <c r="K180" s="25">
        <f t="shared" si="23"/>
        <v>30</v>
      </c>
    </row>
    <row r="181" spans="1:12" s="41" customFormat="1">
      <c r="A181" s="22">
        <v>174</v>
      </c>
      <c r="B181" s="216"/>
      <c r="C181" s="83"/>
      <c r="D181" s="155"/>
      <c r="E181" s="24"/>
      <c r="F181" s="24"/>
      <c r="G181" s="217" t="s">
        <v>287</v>
      </c>
      <c r="H181" s="201" t="s">
        <v>178</v>
      </c>
      <c r="I181" s="85">
        <v>1</v>
      </c>
      <c r="J181" s="102">
        <v>100</v>
      </c>
      <c r="K181" s="25">
        <f t="shared" si="23"/>
        <v>100</v>
      </c>
    </row>
    <row r="182" spans="1:12" s="42" customFormat="1">
      <c r="A182" s="22">
        <v>175</v>
      </c>
      <c r="B182" s="147" t="s">
        <v>301</v>
      </c>
      <c r="C182" s="202" t="s">
        <v>88</v>
      </c>
      <c r="D182" s="81">
        <v>9</v>
      </c>
      <c r="E182" s="81">
        <v>120</v>
      </c>
      <c r="F182" s="81">
        <f>D182*E182</f>
        <v>1080</v>
      </c>
      <c r="G182" s="203" t="s">
        <v>359</v>
      </c>
      <c r="H182" s="23" t="s">
        <v>88</v>
      </c>
      <c r="I182" s="78">
        <v>9</v>
      </c>
      <c r="J182" s="81">
        <v>3800</v>
      </c>
      <c r="K182" s="25">
        <f t="shared" si="23"/>
        <v>34200</v>
      </c>
    </row>
    <row r="183" spans="1:12" s="42" customFormat="1">
      <c r="A183" s="22">
        <v>176</v>
      </c>
      <c r="B183" s="216"/>
      <c r="C183" s="202"/>
      <c r="D183" s="81"/>
      <c r="E183" s="81"/>
      <c r="F183" s="78"/>
      <c r="G183" s="87" t="s">
        <v>273</v>
      </c>
      <c r="H183" s="201" t="s">
        <v>88</v>
      </c>
      <c r="I183" s="204">
        <v>41</v>
      </c>
      <c r="J183" s="102">
        <v>6</v>
      </c>
      <c r="K183" s="25">
        <f t="shared" si="23"/>
        <v>246</v>
      </c>
    </row>
    <row r="184" spans="1:12" s="42" customFormat="1">
      <c r="A184" s="22">
        <v>177</v>
      </c>
      <c r="B184" s="147"/>
      <c r="C184" s="202"/>
      <c r="D184" s="81"/>
      <c r="E184" s="81"/>
      <c r="F184" s="78"/>
      <c r="G184" s="87" t="s">
        <v>287</v>
      </c>
      <c r="H184" s="201" t="s">
        <v>178</v>
      </c>
      <c r="I184" s="85">
        <v>1</v>
      </c>
      <c r="J184" s="102">
        <v>500</v>
      </c>
      <c r="K184" s="25">
        <f t="shared" si="23"/>
        <v>500</v>
      </c>
    </row>
    <row r="185" spans="1:12" s="42" customFormat="1" ht="27.6">
      <c r="A185" s="22">
        <v>178</v>
      </c>
      <c r="B185" s="147" t="s">
        <v>275</v>
      </c>
      <c r="C185" s="202" t="s">
        <v>80</v>
      </c>
      <c r="D185" s="81">
        <v>117</v>
      </c>
      <c r="E185" s="81">
        <v>120</v>
      </c>
      <c r="F185" s="81">
        <f>D185*E185</f>
        <v>14040</v>
      </c>
      <c r="G185" s="87" t="s">
        <v>302</v>
      </c>
      <c r="H185" s="201" t="s">
        <v>80</v>
      </c>
      <c r="I185" s="85">
        <v>111</v>
      </c>
      <c r="J185" s="102">
        <v>463.34</v>
      </c>
      <c r="K185" s="25">
        <f t="shared" si="23"/>
        <v>51430.74</v>
      </c>
    </row>
    <row r="186" spans="1:12" s="42" customFormat="1" ht="27.6">
      <c r="A186" s="22">
        <v>179</v>
      </c>
      <c r="B186" s="147"/>
      <c r="C186" s="202"/>
      <c r="D186" s="81"/>
      <c r="E186" s="81"/>
      <c r="F186" s="81"/>
      <c r="G186" s="217" t="s">
        <v>303</v>
      </c>
      <c r="H186" s="201" t="s">
        <v>80</v>
      </c>
      <c r="I186" s="85">
        <v>6</v>
      </c>
      <c r="J186" s="102">
        <v>268.60000000000002</v>
      </c>
      <c r="K186" s="25">
        <f t="shared" si="23"/>
        <v>1611.6000000000001</v>
      </c>
    </row>
    <row r="187" spans="1:12" s="42" customFormat="1">
      <c r="A187" s="22">
        <v>180</v>
      </c>
      <c r="B187" s="147"/>
      <c r="C187" s="202"/>
      <c r="D187" s="81"/>
      <c r="E187" s="81"/>
      <c r="F187" s="81"/>
      <c r="G187" s="217" t="s">
        <v>287</v>
      </c>
      <c r="H187" s="201" t="s">
        <v>80</v>
      </c>
      <c r="I187" s="85">
        <v>1</v>
      </c>
      <c r="J187" s="102">
        <v>1000</v>
      </c>
      <c r="K187" s="25">
        <f t="shared" si="23"/>
        <v>1000</v>
      </c>
    </row>
    <row r="188" spans="1:12" s="42" customFormat="1">
      <c r="A188" s="22">
        <v>181</v>
      </c>
      <c r="B188" s="100" t="s">
        <v>274</v>
      </c>
      <c r="C188" s="83" t="s">
        <v>80</v>
      </c>
      <c r="D188" s="155">
        <v>3</v>
      </c>
      <c r="E188" s="24">
        <v>68</v>
      </c>
      <c r="F188" s="24">
        <f>D188*E188</f>
        <v>204</v>
      </c>
      <c r="G188" s="22" t="s">
        <v>277</v>
      </c>
      <c r="H188" s="23" t="s">
        <v>80</v>
      </c>
      <c r="I188" s="24">
        <f>D188</f>
        <v>3</v>
      </c>
      <c r="J188" s="173">
        <v>64.17</v>
      </c>
      <c r="K188" s="25">
        <f t="shared" si="23"/>
        <v>192.51</v>
      </c>
    </row>
    <row r="189" spans="1:12" s="48" customFormat="1" ht="27.6">
      <c r="A189" s="22">
        <v>182</v>
      </c>
      <c r="B189" s="100" t="s">
        <v>215</v>
      </c>
      <c r="C189" s="23" t="s">
        <v>102</v>
      </c>
      <c r="D189" s="24">
        <v>1</v>
      </c>
      <c r="E189" s="24">
        <v>1200</v>
      </c>
      <c r="F189" s="24">
        <f>D189*E189</f>
        <v>1200</v>
      </c>
      <c r="G189" s="98"/>
      <c r="H189" s="23"/>
      <c r="I189" s="24"/>
      <c r="J189" s="173"/>
      <c r="K189" s="25"/>
    </row>
    <row r="190" spans="1:12" s="48" customFormat="1" ht="27.6">
      <c r="A190" s="22">
        <v>183</v>
      </c>
      <c r="B190" s="216" t="s">
        <v>216</v>
      </c>
      <c r="C190" s="23" t="s">
        <v>80</v>
      </c>
      <c r="D190" s="24">
        <v>1</v>
      </c>
      <c r="E190" s="24">
        <v>3000</v>
      </c>
      <c r="F190" s="24">
        <f>D190*E190</f>
        <v>3000</v>
      </c>
      <c r="G190" s="22"/>
      <c r="H190" s="23"/>
      <c r="I190" s="24"/>
      <c r="J190" s="173"/>
      <c r="K190" s="173"/>
    </row>
    <row r="191" spans="1:12" s="41" customFormat="1" ht="27.6">
      <c r="A191" s="22">
        <v>184</v>
      </c>
      <c r="B191" s="109" t="s">
        <v>92</v>
      </c>
      <c r="C191" s="34"/>
      <c r="D191" s="174"/>
      <c r="E191" s="190"/>
      <c r="F191" s="30">
        <f>SUM(F135:F190)</f>
        <v>56187</v>
      </c>
      <c r="G191" s="34" t="s">
        <v>93</v>
      </c>
      <c r="H191" s="34"/>
      <c r="I191" s="174"/>
      <c r="J191" s="174"/>
      <c r="K191" s="30">
        <f>SUM(K135:K190)</f>
        <v>200003.21833333332</v>
      </c>
      <c r="L191" s="42"/>
    </row>
    <row r="192" spans="1:12" s="41" customFormat="1">
      <c r="A192" s="22">
        <v>185</v>
      </c>
      <c r="B192" s="77" t="s">
        <v>84</v>
      </c>
      <c r="C192" s="82"/>
      <c r="D192" s="175"/>
      <c r="E192" s="191"/>
      <c r="F192" s="191"/>
      <c r="G192" s="82"/>
      <c r="H192" s="82"/>
      <c r="I192" s="175"/>
      <c r="J192" s="175"/>
      <c r="K192" s="175"/>
      <c r="L192" s="42"/>
    </row>
    <row r="193" spans="1:12" s="41" customFormat="1">
      <c r="A193" s="22">
        <v>186</v>
      </c>
      <c r="B193" s="212" t="s">
        <v>261</v>
      </c>
      <c r="C193" s="90" t="s">
        <v>80</v>
      </c>
      <c r="D193" s="81">
        <v>1</v>
      </c>
      <c r="E193" s="81">
        <v>300</v>
      </c>
      <c r="F193" s="81">
        <f>D193*E193</f>
        <v>300</v>
      </c>
      <c r="G193" s="87" t="s">
        <v>262</v>
      </c>
      <c r="H193" s="27" t="s">
        <v>80</v>
      </c>
      <c r="I193" s="85">
        <f t="shared" ref="I193" si="24">D193</f>
        <v>1</v>
      </c>
      <c r="J193" s="81" t="s">
        <v>103</v>
      </c>
      <c r="K193" s="85"/>
      <c r="L193" s="42"/>
    </row>
    <row r="194" spans="1:12" s="41" customFormat="1">
      <c r="A194" s="22">
        <v>187</v>
      </c>
      <c r="B194" s="212"/>
      <c r="C194" s="90"/>
      <c r="D194" s="81"/>
      <c r="E194" s="81"/>
      <c r="F194" s="81"/>
      <c r="G194" s="87" t="s">
        <v>263</v>
      </c>
      <c r="H194" s="27" t="s">
        <v>80</v>
      </c>
      <c r="I194" s="85">
        <v>1</v>
      </c>
      <c r="J194" s="81" t="s">
        <v>103</v>
      </c>
      <c r="K194" s="85"/>
    </row>
    <row r="195" spans="1:12" s="41" customFormat="1">
      <c r="A195" s="22">
        <v>188</v>
      </c>
      <c r="B195" s="212" t="s">
        <v>264</v>
      </c>
      <c r="C195" s="90"/>
      <c r="D195" s="81"/>
      <c r="E195" s="81"/>
      <c r="F195" s="81"/>
      <c r="G195" s="87" t="s">
        <v>265</v>
      </c>
      <c r="H195" s="27" t="s">
        <v>80</v>
      </c>
      <c r="I195" s="85">
        <v>1</v>
      </c>
      <c r="J195" s="81" t="s">
        <v>103</v>
      </c>
      <c r="K195" s="85"/>
    </row>
    <row r="196" spans="1:12" s="41" customFormat="1" ht="27.6">
      <c r="A196" s="22">
        <v>189</v>
      </c>
      <c r="B196" s="100" t="s">
        <v>284</v>
      </c>
      <c r="C196" s="23" t="s">
        <v>80</v>
      </c>
      <c r="D196" s="24">
        <v>1</v>
      </c>
      <c r="E196" s="24">
        <v>106</v>
      </c>
      <c r="F196" s="24">
        <f>D196*E196</f>
        <v>106</v>
      </c>
      <c r="G196" s="217" t="s">
        <v>249</v>
      </c>
      <c r="H196" s="27" t="s">
        <v>80</v>
      </c>
      <c r="I196" s="25">
        <f>D196</f>
        <v>1</v>
      </c>
      <c r="J196" s="24">
        <v>294.17</v>
      </c>
      <c r="K196" s="25">
        <f t="shared" ref="K196" si="25">J196*I196</f>
        <v>294.17</v>
      </c>
    </row>
    <row r="197" spans="1:12" s="41" customFormat="1" ht="27.6">
      <c r="A197" s="22">
        <v>190</v>
      </c>
      <c r="B197" s="199" t="s">
        <v>106</v>
      </c>
      <c r="C197" s="122" t="s">
        <v>88</v>
      </c>
      <c r="D197" s="176">
        <v>160</v>
      </c>
      <c r="E197" s="176">
        <v>15</v>
      </c>
      <c r="F197" s="176">
        <f>D197*E197</f>
        <v>2400</v>
      </c>
      <c r="G197" s="123" t="s">
        <v>113</v>
      </c>
      <c r="H197" s="124" t="s">
        <v>88</v>
      </c>
      <c r="I197" s="160">
        <f>D197</f>
        <v>160</v>
      </c>
      <c r="J197" s="176">
        <v>20.83</v>
      </c>
      <c r="K197" s="160">
        <f>J197*I197</f>
        <v>3332.7999999999997</v>
      </c>
      <c r="L197" s="42"/>
    </row>
    <row r="198" spans="1:12" s="41" customFormat="1">
      <c r="A198" s="22">
        <v>191</v>
      </c>
      <c r="B198" s="212" t="s">
        <v>107</v>
      </c>
      <c r="C198" s="90" t="s">
        <v>80</v>
      </c>
      <c r="D198" s="24">
        <v>20</v>
      </c>
      <c r="E198" s="24">
        <v>20</v>
      </c>
      <c r="F198" s="24">
        <f>D198*E198</f>
        <v>400</v>
      </c>
      <c r="G198" s="87" t="s">
        <v>109</v>
      </c>
      <c r="H198" s="27" t="s">
        <v>80</v>
      </c>
      <c r="I198" s="25">
        <f>D198</f>
        <v>20</v>
      </c>
      <c r="J198" s="24">
        <v>2.87</v>
      </c>
      <c r="K198" s="25">
        <f t="shared" ref="K198:K200" si="26">J198*I198</f>
        <v>57.400000000000006</v>
      </c>
      <c r="L198" s="42"/>
    </row>
    <row r="199" spans="1:12" s="41" customFormat="1" ht="27.6">
      <c r="A199" s="22">
        <v>192</v>
      </c>
      <c r="B199" s="209" t="s">
        <v>108</v>
      </c>
      <c r="C199" s="104" t="s">
        <v>80</v>
      </c>
      <c r="D199" s="24">
        <v>4</v>
      </c>
      <c r="E199" s="24">
        <v>52</v>
      </c>
      <c r="F199" s="24">
        <f>D199*E199</f>
        <v>208</v>
      </c>
      <c r="G199" s="87" t="s">
        <v>114</v>
      </c>
      <c r="H199" s="27" t="s">
        <v>80</v>
      </c>
      <c r="I199" s="25">
        <f>D199</f>
        <v>4</v>
      </c>
      <c r="J199" s="24">
        <v>283.67</v>
      </c>
      <c r="K199" s="25">
        <f t="shared" si="26"/>
        <v>1134.68</v>
      </c>
      <c r="L199" s="42"/>
    </row>
    <row r="200" spans="1:12" s="41" customFormat="1" ht="27.6">
      <c r="A200" s="22">
        <v>193</v>
      </c>
      <c r="B200" s="209"/>
      <c r="C200" s="104"/>
      <c r="D200" s="24"/>
      <c r="E200" s="24"/>
      <c r="F200" s="24"/>
      <c r="G200" s="87" t="s">
        <v>124</v>
      </c>
      <c r="H200" s="27" t="s">
        <v>80</v>
      </c>
      <c r="I200" s="25">
        <f>D199</f>
        <v>4</v>
      </c>
      <c r="J200" s="24">
        <v>87.5</v>
      </c>
      <c r="K200" s="25">
        <f t="shared" si="26"/>
        <v>350</v>
      </c>
      <c r="L200" s="42"/>
    </row>
    <row r="201" spans="1:12" s="95" customFormat="1" ht="27.6">
      <c r="A201" s="22">
        <v>194</v>
      </c>
      <c r="B201" s="28" t="s">
        <v>94</v>
      </c>
      <c r="C201" s="29"/>
      <c r="D201" s="30"/>
      <c r="E201" s="185"/>
      <c r="F201" s="30">
        <f>SUM(F192:F200)</f>
        <v>3414</v>
      </c>
      <c r="G201" s="31" t="s">
        <v>95</v>
      </c>
      <c r="H201" s="32"/>
      <c r="I201" s="33"/>
      <c r="J201" s="170"/>
      <c r="K201" s="30">
        <f>SUM(K192:K200)</f>
        <v>5169.05</v>
      </c>
    </row>
    <row r="202" spans="1:12" s="95" customFormat="1">
      <c r="A202" s="22">
        <v>195</v>
      </c>
      <c r="B202" s="82" t="s">
        <v>85</v>
      </c>
      <c r="C202" s="23"/>
      <c r="D202" s="24"/>
      <c r="E202" s="24"/>
      <c r="F202" s="24"/>
      <c r="G202" s="26"/>
      <c r="H202" s="27"/>
      <c r="I202" s="25"/>
      <c r="J202" s="25"/>
      <c r="K202" s="25"/>
    </row>
    <row r="203" spans="1:12" s="95" customFormat="1" ht="27.6">
      <c r="A203" s="22">
        <v>196</v>
      </c>
      <c r="B203" s="22" t="s">
        <v>285</v>
      </c>
      <c r="C203" s="23" t="s">
        <v>251</v>
      </c>
      <c r="D203" s="24">
        <v>1</v>
      </c>
      <c r="E203" s="24">
        <v>10000</v>
      </c>
      <c r="F203" s="24">
        <f>D203*E203</f>
        <v>10000</v>
      </c>
      <c r="G203" s="26"/>
      <c r="H203" s="27"/>
      <c r="I203" s="25"/>
      <c r="J203" s="25"/>
      <c r="K203" s="25"/>
    </row>
    <row r="204" spans="1:12" s="110" customFormat="1">
      <c r="A204" s="22">
        <v>197</v>
      </c>
      <c r="B204" s="203" t="s">
        <v>266</v>
      </c>
      <c r="C204" s="23" t="s">
        <v>87</v>
      </c>
      <c r="D204" s="192">
        <v>92</v>
      </c>
      <c r="E204" s="24">
        <v>37</v>
      </c>
      <c r="F204" s="24">
        <f>D204*E204</f>
        <v>3404</v>
      </c>
      <c r="G204" s="26"/>
      <c r="H204" s="27"/>
      <c r="I204" s="25"/>
      <c r="J204" s="25"/>
      <c r="K204" s="25"/>
    </row>
    <row r="205" spans="1:12" s="110" customFormat="1" ht="27.6">
      <c r="A205" s="22">
        <v>198</v>
      </c>
      <c r="B205" s="203" t="s">
        <v>267</v>
      </c>
      <c r="C205" s="23" t="s">
        <v>87</v>
      </c>
      <c r="D205" s="149">
        <v>45</v>
      </c>
      <c r="E205" s="102">
        <v>34</v>
      </c>
      <c r="F205" s="102">
        <f t="shared" ref="F205" si="27">D205*E205</f>
        <v>1530</v>
      </c>
      <c r="G205" s="26"/>
      <c r="H205" s="27"/>
      <c r="I205" s="25"/>
      <c r="J205" s="25"/>
      <c r="K205" s="25"/>
    </row>
    <row r="206" spans="1:12" s="110" customFormat="1">
      <c r="A206" s="22">
        <v>199</v>
      </c>
      <c r="B206" s="203" t="s">
        <v>154</v>
      </c>
      <c r="C206" s="23" t="s">
        <v>86</v>
      </c>
      <c r="D206" s="192">
        <v>45</v>
      </c>
      <c r="E206" s="24">
        <v>22</v>
      </c>
      <c r="F206" s="24">
        <f>D206*E206</f>
        <v>990</v>
      </c>
      <c r="G206" s="26" t="s">
        <v>160</v>
      </c>
      <c r="H206" s="27" t="s">
        <v>145</v>
      </c>
      <c r="I206" s="25">
        <v>50</v>
      </c>
      <c r="J206" s="25">
        <v>6.4</v>
      </c>
      <c r="K206" s="25">
        <f>I206*J206</f>
        <v>320</v>
      </c>
    </row>
    <row r="207" spans="1:12" s="110" customFormat="1">
      <c r="A207" s="22">
        <v>200</v>
      </c>
      <c r="B207" s="210"/>
      <c r="C207" s="120"/>
      <c r="D207" s="193"/>
      <c r="E207" s="193"/>
      <c r="F207" s="193"/>
      <c r="G207" s="150" t="s">
        <v>179</v>
      </c>
      <c r="H207" s="151" t="s">
        <v>80</v>
      </c>
      <c r="I207" s="152">
        <v>1</v>
      </c>
      <c r="J207" s="152">
        <v>97.5</v>
      </c>
      <c r="K207" s="157">
        <f>J207*I207</f>
        <v>97.5</v>
      </c>
    </row>
    <row r="208" spans="1:12" s="110" customFormat="1">
      <c r="A208" s="22">
        <v>201</v>
      </c>
      <c r="B208" s="203" t="s">
        <v>110</v>
      </c>
      <c r="C208" s="23" t="s">
        <v>112</v>
      </c>
      <c r="D208" s="192">
        <v>3</v>
      </c>
      <c r="E208" s="24">
        <v>246</v>
      </c>
      <c r="F208" s="24">
        <f>D208*E208</f>
        <v>738</v>
      </c>
      <c r="G208" s="26" t="s">
        <v>132</v>
      </c>
      <c r="H208" s="27" t="s">
        <v>80</v>
      </c>
      <c r="I208" s="25">
        <v>100</v>
      </c>
      <c r="J208" s="25">
        <v>9.5</v>
      </c>
      <c r="K208" s="25">
        <f>I208*J208</f>
        <v>950</v>
      </c>
    </row>
    <row r="209" spans="1:12" s="42" customFormat="1">
      <c r="A209" s="22">
        <v>202</v>
      </c>
      <c r="B209" s="211" t="s">
        <v>166</v>
      </c>
      <c r="C209" s="23" t="s">
        <v>111</v>
      </c>
      <c r="D209" s="24">
        <v>1</v>
      </c>
      <c r="E209" s="24">
        <v>1130</v>
      </c>
      <c r="F209" s="24">
        <f>D209*E209</f>
        <v>1130</v>
      </c>
      <c r="G209" s="26"/>
      <c r="H209" s="27"/>
      <c r="I209" s="25"/>
      <c r="J209" s="25"/>
      <c r="K209" s="25"/>
    </row>
    <row r="210" spans="1:12" s="48" customFormat="1" ht="27.6">
      <c r="A210" s="22">
        <v>203</v>
      </c>
      <c r="B210" s="84" t="s">
        <v>250</v>
      </c>
      <c r="C210" s="105" t="s">
        <v>251</v>
      </c>
      <c r="D210" s="25">
        <v>1</v>
      </c>
      <c r="E210" s="24">
        <v>1500</v>
      </c>
      <c r="F210" s="24">
        <f>D210*E210</f>
        <v>1500</v>
      </c>
      <c r="G210" s="26"/>
      <c r="H210" s="27"/>
      <c r="I210" s="25"/>
      <c r="J210" s="25"/>
      <c r="K210" s="25"/>
    </row>
    <row r="211" spans="1:12" s="50" customFormat="1" ht="27.6">
      <c r="A211" s="22"/>
      <c r="B211" s="28" t="s">
        <v>118</v>
      </c>
      <c r="C211" s="29"/>
      <c r="D211" s="30"/>
      <c r="E211" s="30"/>
      <c r="F211" s="30">
        <f>SUM(F202:F210)</f>
        <v>19292</v>
      </c>
      <c r="G211" s="34" t="s">
        <v>129</v>
      </c>
      <c r="H211" s="32"/>
      <c r="I211" s="33"/>
      <c r="J211" s="177"/>
      <c r="K211" s="30">
        <f>SUM(K202:K210)</f>
        <v>1367.5</v>
      </c>
    </row>
    <row r="212" spans="1:12" s="50" customFormat="1">
      <c r="A212" s="22"/>
      <c r="B212" s="52"/>
      <c r="C212" s="53"/>
      <c r="D212" s="54"/>
      <c r="E212" s="55"/>
      <c r="F212" s="56"/>
      <c r="G212" s="57" t="s">
        <v>125</v>
      </c>
      <c r="H212" s="58"/>
      <c r="I212" s="59"/>
      <c r="J212" s="59"/>
      <c r="K212" s="60">
        <f>K211+K201+K191+K133</f>
        <v>794799.95882285689</v>
      </c>
    </row>
    <row r="213" spans="1:12" s="50" customFormat="1">
      <c r="A213" s="22"/>
      <c r="B213" s="57" t="s">
        <v>126</v>
      </c>
      <c r="C213" s="58"/>
      <c r="D213" s="61"/>
      <c r="E213" s="62"/>
      <c r="F213" s="63">
        <f>F211+F201+F191+F133</f>
        <v>240504.08</v>
      </c>
      <c r="G213" s="64" t="s">
        <v>127</v>
      </c>
      <c r="H213" s="65">
        <v>0.03</v>
      </c>
      <c r="I213" s="59"/>
      <c r="J213" s="59"/>
      <c r="K213" s="60">
        <f>K212*H213</f>
        <v>23843.998764685704</v>
      </c>
    </row>
    <row r="214" spans="1:12" s="50" customFormat="1">
      <c r="A214" s="22"/>
      <c r="B214" s="64"/>
      <c r="C214" s="66"/>
      <c r="D214" s="67"/>
      <c r="E214" s="68"/>
      <c r="F214" s="63"/>
      <c r="G214" s="69" t="s">
        <v>117</v>
      </c>
      <c r="H214" s="58"/>
      <c r="I214" s="59"/>
      <c r="J214" s="59"/>
      <c r="K214" s="60">
        <f>K212+K213</f>
        <v>818643.95758754259</v>
      </c>
    </row>
    <row r="215" spans="1:12" s="50" customFormat="1">
      <c r="A215" s="22"/>
      <c r="B215" s="69" t="s">
        <v>116</v>
      </c>
      <c r="C215" s="70"/>
      <c r="D215" s="61"/>
      <c r="E215" s="62"/>
      <c r="F215" s="63">
        <f>F213</f>
        <v>240504.08</v>
      </c>
      <c r="G215" s="69" t="s">
        <v>130</v>
      </c>
      <c r="H215" s="70"/>
      <c r="I215" s="59"/>
      <c r="J215" s="59"/>
      <c r="K215" s="60">
        <f>F215+K214</f>
        <v>1059148.0375875426</v>
      </c>
    </row>
    <row r="216" spans="1:12" s="50" customFormat="1">
      <c r="A216" s="22"/>
      <c r="B216" s="71"/>
      <c r="C216" s="70"/>
      <c r="D216" s="71"/>
      <c r="E216" s="72"/>
      <c r="F216" s="71"/>
      <c r="G216" s="69" t="s">
        <v>128</v>
      </c>
      <c r="H216" s="70"/>
      <c r="I216" s="59"/>
      <c r="J216" s="59"/>
      <c r="K216" s="60">
        <f>K217/6</f>
        <v>211829.60751750853</v>
      </c>
    </row>
    <row r="217" spans="1:12" s="50" customFormat="1">
      <c r="A217" s="22"/>
      <c r="B217" s="71"/>
      <c r="C217" s="70"/>
      <c r="D217" s="71"/>
      <c r="E217" s="72"/>
      <c r="F217" s="71"/>
      <c r="G217" s="69" t="s">
        <v>131</v>
      </c>
      <c r="H217" s="70"/>
      <c r="I217" s="59"/>
      <c r="J217" s="59"/>
      <c r="K217" s="60">
        <f>K215*1.2</f>
        <v>1270977.6451050511</v>
      </c>
    </row>
    <row r="218" spans="1:12" s="50" customFormat="1">
      <c r="A218" s="91"/>
      <c r="B218" s="35"/>
      <c r="C218" s="35"/>
      <c r="D218" s="35"/>
      <c r="E218" s="47"/>
      <c r="F218" s="35"/>
      <c r="G218" s="35"/>
      <c r="H218" s="35"/>
      <c r="I218" s="35"/>
      <c r="J218" s="35"/>
      <c r="K218" s="35"/>
    </row>
    <row r="219" spans="1:12" s="50" customFormat="1">
      <c r="A219" s="91"/>
      <c r="B219" s="35"/>
      <c r="C219" s="35"/>
      <c r="D219" s="35"/>
      <c r="E219" s="47"/>
      <c r="F219" s="35"/>
      <c r="G219" s="35"/>
      <c r="H219" s="35"/>
      <c r="I219" s="35"/>
      <c r="J219" s="35"/>
      <c r="K219" s="35"/>
    </row>
    <row r="220" spans="1:12" s="41" customFormat="1">
      <c r="A220" s="91"/>
      <c r="B220" s="106" t="s">
        <v>163</v>
      </c>
      <c r="C220" s="35"/>
      <c r="D220" s="35"/>
      <c r="E220" s="47"/>
      <c r="F220" s="35"/>
      <c r="G220" s="35"/>
      <c r="H220" s="35"/>
      <c r="I220" s="35"/>
      <c r="J220" s="35"/>
      <c r="K220" s="35"/>
    </row>
    <row r="221" spans="1:12" s="41" customFormat="1">
      <c r="A221" s="91"/>
      <c r="B221" s="35"/>
      <c r="C221" s="35"/>
      <c r="D221" s="35"/>
      <c r="E221" s="47"/>
      <c r="F221" s="35"/>
      <c r="G221" s="35"/>
      <c r="H221" s="35"/>
      <c r="I221" s="35"/>
      <c r="J221" s="35"/>
      <c r="K221" s="35"/>
    </row>
    <row r="222" spans="1:12" s="41" customFormat="1">
      <c r="A222" s="91"/>
      <c r="B222" s="106" t="s">
        <v>164</v>
      </c>
      <c r="C222" s="35"/>
      <c r="D222" s="35"/>
      <c r="E222" s="47"/>
      <c r="F222" s="35"/>
      <c r="G222" s="35"/>
      <c r="H222" s="35"/>
      <c r="I222" s="35"/>
      <c r="J222" s="35"/>
      <c r="K222" s="35"/>
      <c r="L222" s="42"/>
    </row>
    <row r="223" spans="1:12" s="41" customFormat="1">
      <c r="A223" s="91"/>
      <c r="B223" s="107" t="s">
        <v>165</v>
      </c>
      <c r="C223" s="35"/>
      <c r="D223" s="35"/>
      <c r="E223" s="47"/>
      <c r="F223" s="35"/>
      <c r="G223" s="35"/>
      <c r="H223" s="35"/>
      <c r="I223" s="35"/>
      <c r="J223" s="35"/>
      <c r="K223" s="35"/>
      <c r="L223" s="42"/>
    </row>
    <row r="224" spans="1:12" s="41" customFormat="1">
      <c r="A224" s="91"/>
      <c r="L224" s="42"/>
    </row>
    <row r="225" spans="1:1" s="41" customFormat="1">
      <c r="A225" s="91"/>
    </row>
    <row r="226" spans="1:1" s="41" customFormat="1">
      <c r="A226" s="91"/>
    </row>
    <row r="227" spans="1:1" s="41" customFormat="1">
      <c r="A227" s="91"/>
    </row>
    <row r="228" spans="1:1" s="41" customFormat="1">
      <c r="A228" s="91"/>
    </row>
    <row r="229" spans="1:1" s="41" customFormat="1">
      <c r="A229" s="91"/>
    </row>
    <row r="230" spans="1:1" s="41" customFormat="1">
      <c r="A230" s="91"/>
    </row>
    <row r="231" spans="1:1" s="41" customFormat="1">
      <c r="A231" s="91"/>
    </row>
    <row r="232" spans="1:1" s="41" customFormat="1">
      <c r="A232" s="91"/>
    </row>
    <row r="233" spans="1:1" s="41" customFormat="1">
      <c r="A233" s="91"/>
    </row>
    <row r="234" spans="1:1" s="41" customFormat="1">
      <c r="A234" s="91"/>
    </row>
    <row r="235" spans="1:1" s="41" customFormat="1">
      <c r="A235" s="91"/>
    </row>
    <row r="236" spans="1:1" s="41" customFormat="1">
      <c r="A236" s="91"/>
    </row>
    <row r="237" spans="1:1" s="41" customFormat="1">
      <c r="A237" s="91"/>
    </row>
    <row r="238" spans="1:1" s="41" customFormat="1">
      <c r="A238" s="91"/>
    </row>
    <row r="239" spans="1:1" s="41" customFormat="1">
      <c r="A239" s="91"/>
    </row>
    <row r="240" spans="1:1" s="41" customFormat="1">
      <c r="A240" s="91"/>
    </row>
    <row r="241" spans="1:13" s="41" customFormat="1">
      <c r="A241" s="91"/>
    </row>
    <row r="242" spans="1:13" s="41" customFormat="1">
      <c r="A242" s="91"/>
    </row>
    <row r="243" spans="1:13" s="41" customFormat="1">
      <c r="A243" s="91"/>
    </row>
    <row r="244" spans="1:13" s="41" customFormat="1">
      <c r="A244" s="91"/>
    </row>
    <row r="245" spans="1:13" s="41" customFormat="1">
      <c r="A245" s="113"/>
    </row>
    <row r="246" spans="1:13" s="41" customFormat="1">
      <c r="A246" s="127"/>
    </row>
    <row r="247" spans="1:13" s="41" customFormat="1">
      <c r="A247" s="128"/>
    </row>
    <row r="248" spans="1:13" s="41" customFormat="1">
      <c r="A248" s="46"/>
    </row>
    <row r="249" spans="1:13" s="41" customFormat="1">
      <c r="A249" s="46"/>
      <c r="L249" s="42"/>
      <c r="M249" s="42"/>
    </row>
    <row r="250" spans="1:13" s="41" customFormat="1">
      <c r="A250" s="73"/>
      <c r="L250" s="42"/>
      <c r="M250" s="42"/>
    </row>
    <row r="251" spans="1:13" s="41" customFormat="1">
      <c r="A251" s="73"/>
      <c r="B251" s="35"/>
      <c r="C251" s="35"/>
      <c r="D251" s="35"/>
      <c r="E251" s="47"/>
      <c r="F251" s="35"/>
      <c r="G251" s="35"/>
      <c r="H251" s="35"/>
      <c r="I251" s="35"/>
      <c r="J251" s="35"/>
      <c r="K251" s="35"/>
    </row>
    <row r="252" spans="1:13" s="41" customFormat="1">
      <c r="A252" s="46"/>
      <c r="B252" s="35"/>
      <c r="C252" s="35"/>
      <c r="D252" s="35"/>
      <c r="E252" s="47"/>
      <c r="F252" s="35"/>
      <c r="G252" s="35"/>
      <c r="H252" s="35"/>
      <c r="I252" s="35"/>
      <c r="J252" s="35"/>
      <c r="K252" s="35"/>
    </row>
    <row r="253" spans="1:13" s="41" customFormat="1">
      <c r="A253" s="46"/>
      <c r="B253" s="35"/>
      <c r="C253" s="35"/>
      <c r="D253" s="35"/>
      <c r="E253" s="47"/>
      <c r="F253" s="35"/>
      <c r="G253" s="35"/>
      <c r="H253" s="35"/>
      <c r="I253" s="35"/>
      <c r="J253" s="35"/>
      <c r="K253" s="35"/>
    </row>
    <row r="254" spans="1:13" s="41" customFormat="1">
      <c r="A254" s="46"/>
      <c r="B254" s="35"/>
      <c r="C254" s="35"/>
      <c r="D254" s="35"/>
      <c r="E254" s="47"/>
      <c r="F254" s="35"/>
      <c r="G254" s="35"/>
      <c r="H254" s="35"/>
      <c r="I254" s="35"/>
      <c r="J254" s="35"/>
      <c r="K254" s="35"/>
    </row>
    <row r="255" spans="1:13" s="41" customFormat="1">
      <c r="A255" s="46"/>
      <c r="B255" s="35"/>
      <c r="C255" s="35"/>
      <c r="D255" s="35"/>
      <c r="E255" s="47"/>
      <c r="F255" s="35"/>
      <c r="G255" s="35"/>
      <c r="H255" s="35"/>
      <c r="I255" s="35"/>
      <c r="J255" s="35"/>
      <c r="K255" s="35"/>
    </row>
    <row r="256" spans="1:13" s="41" customFormat="1">
      <c r="A256" s="46"/>
      <c r="B256" s="35"/>
      <c r="C256" s="35"/>
      <c r="D256" s="35"/>
      <c r="E256" s="47"/>
      <c r="F256" s="35"/>
      <c r="G256" s="35"/>
      <c r="H256" s="35"/>
      <c r="I256" s="35"/>
      <c r="J256" s="35"/>
      <c r="K256" s="35"/>
    </row>
    <row r="257" spans="1:13" s="41" customFormat="1">
      <c r="A257" s="46"/>
      <c r="B257" s="35"/>
      <c r="C257" s="35"/>
      <c r="D257" s="35"/>
      <c r="E257" s="47"/>
      <c r="F257" s="35"/>
      <c r="G257" s="35"/>
      <c r="H257" s="35"/>
      <c r="I257" s="35"/>
      <c r="J257" s="35"/>
      <c r="K257" s="35"/>
    </row>
    <row r="258" spans="1:13" s="41" customFormat="1">
      <c r="A258" s="46"/>
      <c r="B258" s="35"/>
      <c r="C258" s="35"/>
      <c r="D258" s="35"/>
      <c r="E258" s="47"/>
      <c r="F258" s="35"/>
      <c r="G258" s="35"/>
      <c r="H258" s="35"/>
      <c r="I258" s="35"/>
      <c r="J258" s="35"/>
      <c r="K258" s="35"/>
    </row>
    <row r="259" spans="1:13" s="41" customFormat="1">
      <c r="A259" s="46"/>
      <c r="B259" s="35"/>
      <c r="C259" s="35"/>
      <c r="D259" s="35"/>
      <c r="E259" s="47"/>
      <c r="F259" s="35"/>
      <c r="G259" s="35"/>
      <c r="H259" s="35"/>
      <c r="I259" s="35"/>
      <c r="J259" s="35"/>
      <c r="K259" s="35"/>
      <c r="L259" s="42"/>
      <c r="M259" s="42"/>
    </row>
    <row r="260" spans="1:13" s="41" customFormat="1">
      <c r="A260" s="46"/>
      <c r="B260" s="35"/>
      <c r="C260" s="35"/>
      <c r="D260" s="35"/>
      <c r="E260" s="47"/>
      <c r="F260" s="35"/>
      <c r="G260" s="35"/>
      <c r="H260" s="35"/>
      <c r="I260" s="35"/>
      <c r="J260" s="35"/>
      <c r="K260" s="35"/>
      <c r="L260" s="42"/>
      <c r="M260" s="42"/>
    </row>
    <row r="261" spans="1:13" s="48" customFormat="1">
      <c r="A261" s="46"/>
      <c r="B261" s="35"/>
      <c r="C261" s="35"/>
      <c r="D261" s="35"/>
      <c r="E261" s="47"/>
      <c r="F261" s="35"/>
      <c r="G261" s="35"/>
      <c r="H261" s="35"/>
      <c r="I261" s="35"/>
      <c r="J261" s="35"/>
      <c r="K261" s="35"/>
    </row>
    <row r="262" spans="1:13" s="48" customFormat="1">
      <c r="A262" s="46"/>
      <c r="B262" s="35"/>
      <c r="C262" s="35"/>
      <c r="D262" s="35"/>
      <c r="E262" s="47"/>
      <c r="F262" s="35"/>
      <c r="G262" s="35"/>
      <c r="H262" s="35"/>
      <c r="I262" s="35"/>
      <c r="J262" s="35"/>
      <c r="K262" s="35"/>
    </row>
    <row r="263" spans="1:13" s="48" customFormat="1">
      <c r="A263" s="46"/>
      <c r="B263" s="35"/>
      <c r="C263" s="35"/>
      <c r="D263" s="35"/>
      <c r="E263" s="47"/>
      <c r="F263" s="35"/>
      <c r="G263" s="35"/>
      <c r="H263" s="35"/>
      <c r="I263" s="35"/>
      <c r="J263" s="35"/>
      <c r="K263" s="35"/>
    </row>
    <row r="264" spans="1:13" s="48" customFormat="1">
      <c r="A264" s="46"/>
      <c r="B264" s="35"/>
      <c r="C264" s="35"/>
      <c r="D264" s="35"/>
      <c r="E264" s="47"/>
      <c r="F264" s="35"/>
      <c r="G264" s="35"/>
      <c r="H264" s="35"/>
      <c r="I264" s="35"/>
      <c r="J264" s="35"/>
      <c r="K264" s="35"/>
    </row>
    <row r="265" spans="1:13" s="48" customFormat="1">
      <c r="A265" s="46"/>
      <c r="B265" s="35"/>
      <c r="C265" s="35"/>
      <c r="D265" s="35"/>
      <c r="E265" s="47"/>
      <c r="F265" s="35"/>
      <c r="G265" s="35"/>
      <c r="H265" s="35"/>
      <c r="I265" s="35"/>
      <c r="J265" s="35"/>
      <c r="K265" s="35"/>
    </row>
    <row r="266" spans="1:13" s="49" customFormat="1">
      <c r="A266" s="46"/>
      <c r="B266" s="35"/>
      <c r="C266" s="35"/>
      <c r="D266" s="35"/>
      <c r="E266" s="47"/>
      <c r="F266" s="35"/>
      <c r="G266" s="35"/>
      <c r="H266" s="35"/>
      <c r="I266" s="35"/>
      <c r="J266" s="35"/>
      <c r="K266" s="35"/>
    </row>
    <row r="267" spans="1:13" s="50" customFormat="1">
      <c r="A267" s="46"/>
      <c r="B267" s="35"/>
      <c r="C267" s="35"/>
      <c r="D267" s="35"/>
      <c r="E267" s="47"/>
      <c r="F267" s="35"/>
      <c r="G267" s="35"/>
      <c r="H267" s="35"/>
      <c r="I267" s="35"/>
      <c r="J267" s="35"/>
      <c r="K267" s="35"/>
      <c r="L267" s="48"/>
      <c r="M267" s="48"/>
    </row>
    <row r="268" spans="1:13" s="44" customFormat="1" ht="29.4" customHeight="1">
      <c r="A268" s="46"/>
      <c r="B268" s="35"/>
      <c r="C268" s="35"/>
      <c r="D268" s="35"/>
      <c r="E268" s="47"/>
      <c r="F268" s="35"/>
      <c r="G268" s="35"/>
      <c r="H268" s="35"/>
      <c r="I268" s="35"/>
      <c r="J268" s="35"/>
      <c r="K268" s="35"/>
      <c r="L268" s="42"/>
      <c r="M268" s="42"/>
    </row>
    <row r="269" spans="1:13" s="44" customFormat="1" ht="29.4" customHeight="1">
      <c r="A269" s="46"/>
      <c r="B269" s="35"/>
      <c r="C269" s="35"/>
      <c r="D269" s="35"/>
      <c r="E269" s="47"/>
      <c r="F269" s="35"/>
      <c r="G269" s="35"/>
      <c r="H269" s="35"/>
      <c r="I269" s="35"/>
      <c r="J269" s="35"/>
      <c r="K269" s="35"/>
      <c r="L269" s="42"/>
      <c r="M269" s="42"/>
    </row>
    <row r="270" spans="1:13" s="44" customFormat="1" ht="29.4" customHeight="1">
      <c r="A270" s="46"/>
      <c r="B270" s="35"/>
      <c r="C270" s="35"/>
      <c r="D270" s="35"/>
      <c r="E270" s="47"/>
      <c r="F270" s="35"/>
      <c r="G270" s="35"/>
      <c r="H270" s="35"/>
      <c r="I270" s="35"/>
      <c r="J270" s="35"/>
      <c r="K270" s="35"/>
      <c r="L270" s="42"/>
      <c r="M270" s="42"/>
    </row>
    <row r="272" spans="1:13" s="103" customFormat="1">
      <c r="A272" s="46"/>
      <c r="B272" s="35"/>
      <c r="C272" s="35"/>
      <c r="D272" s="35"/>
      <c r="E272" s="47"/>
      <c r="F272" s="35"/>
      <c r="G272" s="35"/>
      <c r="H272" s="35"/>
      <c r="I272" s="35"/>
      <c r="J272" s="35"/>
      <c r="K272" s="35"/>
    </row>
    <row r="273" spans="1:11" s="103" customFormat="1">
      <c r="A273" s="46"/>
      <c r="B273" s="35"/>
      <c r="C273" s="35"/>
      <c r="D273" s="35"/>
      <c r="E273" s="47"/>
      <c r="F273" s="35"/>
      <c r="G273" s="35"/>
      <c r="H273" s="35"/>
      <c r="I273" s="35"/>
      <c r="J273" s="35"/>
      <c r="K273" s="35"/>
    </row>
    <row r="274" spans="1:11" s="103" customFormat="1">
      <c r="A274" s="46"/>
      <c r="B274" s="35"/>
      <c r="C274" s="35"/>
      <c r="D274" s="35"/>
      <c r="E274" s="47"/>
      <c r="F274" s="35"/>
      <c r="G274" s="35"/>
      <c r="H274" s="35"/>
      <c r="I274" s="35"/>
      <c r="J274" s="35"/>
      <c r="K274" s="35"/>
    </row>
    <row r="275" spans="1:11" s="41" customFormat="1">
      <c r="A275" s="46"/>
      <c r="B275" s="35"/>
      <c r="C275" s="35"/>
      <c r="D275" s="35"/>
      <c r="E275" s="47"/>
      <c r="F275" s="35"/>
      <c r="G275" s="35"/>
      <c r="H275" s="35"/>
      <c r="I275" s="35"/>
      <c r="J275" s="35"/>
      <c r="K275" s="35"/>
    </row>
    <row r="276" spans="1:11" s="41" customFormat="1">
      <c r="A276" s="46"/>
      <c r="B276" s="35"/>
      <c r="C276" s="35"/>
      <c r="D276" s="35"/>
      <c r="E276" s="47"/>
      <c r="F276" s="35"/>
      <c r="G276" s="35"/>
      <c r="H276" s="35"/>
      <c r="I276" s="35"/>
      <c r="J276" s="35"/>
      <c r="K276" s="35"/>
    </row>
    <row r="277" spans="1:11" s="41" customFormat="1">
      <c r="A277" s="46"/>
      <c r="B277" s="35"/>
      <c r="C277" s="35"/>
      <c r="D277" s="35"/>
      <c r="E277" s="47"/>
      <c r="F277" s="35"/>
      <c r="G277" s="35"/>
      <c r="H277" s="35"/>
      <c r="I277" s="35"/>
      <c r="J277" s="35"/>
      <c r="K277" s="35"/>
    </row>
    <row r="278" spans="1:11" s="41" customFormat="1">
      <c r="A278" s="46"/>
      <c r="B278" s="35"/>
      <c r="C278" s="35"/>
      <c r="D278" s="35"/>
      <c r="E278" s="47"/>
      <c r="F278" s="35"/>
      <c r="G278" s="35"/>
      <c r="H278" s="35"/>
      <c r="I278" s="35"/>
      <c r="J278" s="35"/>
      <c r="K278" s="35"/>
    </row>
    <row r="279" spans="1:11" s="41" customFormat="1">
      <c r="A279" s="46"/>
      <c r="B279" s="35"/>
      <c r="C279" s="35"/>
      <c r="D279" s="35"/>
      <c r="E279" s="47"/>
      <c r="F279" s="35"/>
      <c r="G279" s="35"/>
      <c r="H279" s="35"/>
      <c r="I279" s="35"/>
      <c r="J279" s="35"/>
      <c r="K279" s="35"/>
    </row>
    <row r="282" spans="1:11" s="41" customFormat="1">
      <c r="A282" s="46"/>
      <c r="B282" s="35"/>
      <c r="C282" s="35"/>
      <c r="D282" s="35"/>
      <c r="E282" s="47"/>
      <c r="F282" s="35"/>
      <c r="G282" s="35"/>
      <c r="H282" s="35"/>
      <c r="I282" s="35"/>
      <c r="J282" s="35"/>
      <c r="K282" s="35"/>
    </row>
    <row r="283" spans="1:11" s="41" customFormat="1">
      <c r="A283" s="46"/>
      <c r="B283" s="35"/>
      <c r="C283" s="35"/>
      <c r="D283" s="35"/>
      <c r="E283" s="47"/>
      <c r="F283" s="35"/>
      <c r="G283" s="35"/>
      <c r="H283" s="35"/>
      <c r="I283" s="35"/>
      <c r="J283" s="35"/>
      <c r="K283" s="35"/>
    </row>
    <row r="284" spans="1:11" s="41" customFormat="1">
      <c r="A284" s="46"/>
      <c r="B284" s="35"/>
      <c r="C284" s="35"/>
      <c r="D284" s="35"/>
      <c r="E284" s="47"/>
      <c r="F284" s="35"/>
      <c r="G284" s="35"/>
      <c r="H284" s="35"/>
      <c r="I284" s="35"/>
      <c r="J284" s="35"/>
      <c r="K284" s="35"/>
    </row>
    <row r="285" spans="1:11" s="41" customFormat="1">
      <c r="A285" s="46"/>
      <c r="B285" s="35"/>
      <c r="C285" s="35"/>
      <c r="D285" s="35"/>
      <c r="E285" s="47"/>
      <c r="F285" s="35"/>
      <c r="G285" s="35"/>
      <c r="H285" s="35"/>
      <c r="I285" s="35"/>
      <c r="J285" s="35"/>
      <c r="K285" s="35"/>
    </row>
    <row r="286" spans="1:11" s="41" customFormat="1">
      <c r="A286" s="46"/>
      <c r="B286" s="35"/>
      <c r="C286" s="35"/>
      <c r="D286" s="35"/>
      <c r="E286" s="47"/>
      <c r="F286" s="35"/>
      <c r="G286" s="35"/>
      <c r="H286" s="35"/>
      <c r="I286" s="35"/>
      <c r="J286" s="35"/>
      <c r="K286" s="35"/>
    </row>
    <row r="287" spans="1:11" s="41" customFormat="1">
      <c r="A287" s="46"/>
      <c r="B287" s="35"/>
      <c r="C287" s="35"/>
      <c r="D287" s="35"/>
      <c r="E287" s="47"/>
      <c r="F287" s="35"/>
      <c r="G287" s="35"/>
      <c r="H287" s="35"/>
      <c r="I287" s="35"/>
      <c r="J287" s="35"/>
      <c r="K287" s="35"/>
    </row>
    <row r="288" spans="1:11" s="41" customFormat="1">
      <c r="A288" s="46"/>
      <c r="B288" s="35"/>
      <c r="C288" s="35"/>
      <c r="D288" s="35"/>
      <c r="E288" s="47"/>
      <c r="F288" s="35"/>
      <c r="G288" s="35"/>
      <c r="H288" s="35"/>
      <c r="I288" s="35"/>
      <c r="J288" s="35"/>
      <c r="K288" s="35"/>
    </row>
    <row r="289" spans="1:13" s="41" customFormat="1">
      <c r="A289" s="46"/>
      <c r="B289" s="35"/>
      <c r="C289" s="35"/>
      <c r="D289" s="35"/>
      <c r="E289" s="47"/>
      <c r="F289" s="35"/>
      <c r="G289" s="35"/>
      <c r="H289" s="35"/>
      <c r="I289" s="35"/>
      <c r="J289" s="35"/>
      <c r="K289" s="35"/>
    </row>
    <row r="293" spans="1:13">
      <c r="M293" s="45"/>
    </row>
    <row r="294" spans="1:13">
      <c r="M294" s="45"/>
    </row>
  </sheetData>
  <protectedRanges>
    <protectedRange sqref="J25" name="Range1_3_3_1_2_1"/>
    <protectedRange sqref="J26" name="Range1_4_1_1_1_2_1_2_1"/>
  </protectedRanges>
  <autoFilter ref="A7:I248"/>
  <dataConsolidate/>
  <mergeCells count="5">
    <mergeCell ref="A4:I4"/>
    <mergeCell ref="A1:B1"/>
    <mergeCell ref="A2:B2"/>
    <mergeCell ref="A3:J3"/>
    <mergeCell ref="A5:K6"/>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2024-04-19T09:23:45Z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