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ашан\"/>
    </mc:Choice>
  </mc:AlternateContent>
  <bookViews>
    <workbookView xWindow="0" yWindow="0" windowWidth="28800" windowHeight="12072"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Лист1!$A$7:$I$124</definedName>
    <definedName name="Виконується">#REF!</definedName>
  </definedNames>
  <calcPr calcId="162913"/>
</workbook>
</file>

<file path=xl/calcChain.xml><?xml version="1.0" encoding="utf-8"?>
<calcChain xmlns="http://schemas.openxmlformats.org/spreadsheetml/2006/main">
  <c r="K101" i="51" l="1"/>
  <c r="F101" i="51"/>
  <c r="K55" i="51"/>
  <c r="F55" i="51"/>
  <c r="F50" i="51"/>
  <c r="K50" i="51"/>
  <c r="K106" i="51" l="1"/>
  <c r="K107" i="51"/>
  <c r="K108" i="51"/>
  <c r="K109" i="51"/>
  <c r="K105" i="51"/>
  <c r="F100" i="51"/>
  <c r="F99" i="51"/>
  <c r="K98" i="51"/>
  <c r="K97" i="51"/>
  <c r="K95" i="51"/>
  <c r="F95" i="51"/>
  <c r="K94" i="51"/>
  <c r="K93" i="51"/>
  <c r="F93" i="51"/>
  <c r="F92" i="51"/>
  <c r="K87" i="51"/>
  <c r="K86" i="51"/>
  <c r="K77" i="51"/>
  <c r="K75" i="51"/>
  <c r="K76" i="51"/>
  <c r="K110" i="51" l="1"/>
  <c r="K84" i="51" l="1"/>
  <c r="K85" i="51"/>
  <c r="F82" i="51"/>
  <c r="K57" i="51"/>
  <c r="K53" i="51"/>
  <c r="F71" i="51"/>
  <c r="K23" i="51"/>
  <c r="K24" i="51"/>
  <c r="K25" i="51"/>
  <c r="K26" i="51"/>
  <c r="K27" i="51"/>
  <c r="K28" i="51"/>
  <c r="K44" i="51"/>
  <c r="K45" i="51"/>
  <c r="K46" i="51"/>
  <c r="K47" i="51"/>
  <c r="K11" i="51"/>
  <c r="K12" i="51"/>
  <c r="K13" i="51"/>
  <c r="K10" i="51"/>
  <c r="I48" i="51"/>
  <c r="K48" i="51" s="1"/>
  <c r="I42" i="51"/>
  <c r="K42" i="51" s="1"/>
  <c r="I41" i="51"/>
  <c r="K41" i="51" s="1"/>
  <c r="I40" i="51"/>
  <c r="K40" i="51" s="1"/>
  <c r="I39" i="51"/>
  <c r="K39" i="51" s="1"/>
  <c r="I38" i="51"/>
  <c r="K38" i="51" s="1"/>
  <c r="I37" i="51"/>
  <c r="K37" i="51" s="1"/>
  <c r="I36" i="51"/>
  <c r="K36" i="51" s="1"/>
  <c r="I35" i="51"/>
  <c r="K35" i="51" s="1"/>
  <c r="I34" i="51"/>
  <c r="K34" i="51" s="1"/>
  <c r="I33" i="51"/>
  <c r="K33" i="51" s="1"/>
  <c r="I32" i="51"/>
  <c r="K32" i="51" s="1"/>
  <c r="I31" i="51"/>
  <c r="K31" i="51" s="1"/>
  <c r="F31" i="51" l="1"/>
  <c r="F24" i="51"/>
  <c r="F29" i="51"/>
  <c r="F102" i="51"/>
  <c r="I49" i="51"/>
  <c r="F96" i="51"/>
  <c r="F16" i="51" l="1"/>
  <c r="F15" i="51"/>
  <c r="F10" i="51"/>
  <c r="F11" i="51"/>
  <c r="F12" i="51"/>
  <c r="F13" i="51"/>
  <c r="K90" i="51" l="1"/>
  <c r="I83" i="51" l="1"/>
  <c r="K83" i="51" s="1"/>
  <c r="K43" i="51" l="1"/>
  <c r="F35" i="51"/>
  <c r="F14" i="51" l="1"/>
  <c r="F88" i="51" l="1"/>
  <c r="K88" i="51" l="1"/>
  <c r="F83" i="51"/>
  <c r="K63" i="51" l="1"/>
  <c r="F23" i="51" l="1"/>
  <c r="F18" i="51"/>
  <c r="F91" i="51" l="1"/>
  <c r="K89" i="51"/>
  <c r="F33" i="51"/>
  <c r="K54" i="51" l="1"/>
  <c r="F53" i="51"/>
  <c r="F113" i="51" l="1"/>
  <c r="F115" i="51" l="1"/>
  <c r="F116" i="51"/>
  <c r="F117" i="51"/>
  <c r="F20" i="51" l="1"/>
  <c r="F114" i="51" l="1"/>
  <c r="K80" i="51" l="1"/>
  <c r="K91" i="51"/>
  <c r="F90" i="51"/>
  <c r="F89" i="51"/>
  <c r="I70" i="51"/>
  <c r="K70" i="51" s="1"/>
  <c r="I69" i="51"/>
  <c r="K69" i="51" s="1"/>
  <c r="F70" i="51"/>
  <c r="K115" i="51" l="1"/>
  <c r="K73" i="51"/>
  <c r="K74" i="51"/>
  <c r="K78" i="51"/>
  <c r="K79" i="51"/>
  <c r="K58" i="51"/>
  <c r="K59" i="51"/>
  <c r="K60" i="51"/>
  <c r="K61" i="51"/>
  <c r="K62" i="51"/>
  <c r="K64" i="51"/>
  <c r="F104" i="51"/>
  <c r="F110" i="51" s="1"/>
  <c r="F105" i="51"/>
  <c r="F107" i="51"/>
  <c r="F108" i="51"/>
  <c r="F67" i="51"/>
  <c r="F68" i="51"/>
  <c r="F22" i="51"/>
  <c r="F21" i="51"/>
  <c r="F48" i="51"/>
  <c r="F52" i="51"/>
  <c r="F37" i="51"/>
  <c r="F39" i="51"/>
  <c r="F41" i="51"/>
  <c r="F43" i="51"/>
  <c r="F27" i="51"/>
  <c r="F28" i="51"/>
  <c r="F30" i="51"/>
  <c r="F57" i="51" l="1"/>
  <c r="F62" i="51"/>
  <c r="F65" i="51"/>
  <c r="F66" i="51"/>
  <c r="F69" i="51"/>
  <c r="F72" i="51"/>
  <c r="F74" i="51"/>
  <c r="F78" i="51"/>
  <c r="F112" i="51"/>
  <c r="F118" i="51" s="1"/>
  <c r="K114" i="51"/>
  <c r="K118" i="51" s="1"/>
  <c r="F120" i="51" l="1"/>
  <c r="F122" i="51" s="1"/>
  <c r="K65" i="51"/>
  <c r="I66" i="51" l="1"/>
  <c r="I72" i="51"/>
  <c r="I81" i="51"/>
  <c r="K81" i="51" s="1"/>
  <c r="K72" i="51" l="1"/>
  <c r="K119" i="51" l="1"/>
  <c r="K120" i="51" s="1"/>
  <c r="K121" i="51" s="1"/>
  <c r="K122" i="51" s="1"/>
  <c r="K124" i="51" s="1"/>
  <c r="K123" i="51" s="1"/>
</calcChain>
</file>

<file path=xl/sharedStrings.xml><?xml version="1.0" encoding="utf-8"?>
<sst xmlns="http://schemas.openxmlformats.org/spreadsheetml/2006/main" count="412" uniqueCount="266">
  <si>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</si>
  <si>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</si>
  <si>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</si>
  <si>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</si>
  <si>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</si>
  <si>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</si>
  <si>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</si>
  <si>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</si>
  <si>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</si>
  <si>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</si>
  <si>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</si>
  <si>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</si>
  <si>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</si>
  <si>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</si>
  <si>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</si>
  <si>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</si>
  <si>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</si>
  <si>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</si>
  <si>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</si>
  <si>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</si>
  <si>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</si>
  <si>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</si>
  <si>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</si>
  <si>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</si>
  <si>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</si>
  <si>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</si>
  <si>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</si>
  <si>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</si>
  <si>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</si>
  <si>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</si>
  <si>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</si>
  <si>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</si>
  <si>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</si>
  <si>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</si>
  <si>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</si>
  <si>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</si>
  <si>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</si>
  <si>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</si>
  <si>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</si>
  <si>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</si>
  <si>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</si>
  <si>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</si>
  <si>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</si>
  <si>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</si>
  <si>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</si>
  <si>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</si>
  <si>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</si>
  <si>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</si>
  <si>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</si>
  <si>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</si>
  <si>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</si>
  <si>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</si>
  <si>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</si>
  <si>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</si>
  <si>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</si>
  <si>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</si>
  <si>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</si>
  <si>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</si>
  <si>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</si>
  <si>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</si>
  <si>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</si>
  <si>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</si>
  <si>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</si>
  <si>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</si>
  <si>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</si>
  <si>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</si>
  <si>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</si>
  <si>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</si>
  <si>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</si>
  <si>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</si>
  <si>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</si>
  <si>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</si>
  <si>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</si>
  <si>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</si>
  <si>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</si>
  <si>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</si>
  <si>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</si>
  <si>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</si>
  <si>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</si>
  <si>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</si>
  <si>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</si>
  <si>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</si>
  <si>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</si>
  <si>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</si>
  <si>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</si>
  <si>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</si>
  <si>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</si>
  <si>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</si>
  <si>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</si>
  <si>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</si>
  <si>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</si>
  <si>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</si>
  <si>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</si>
  <si>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</si>
  <si>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</si>
  <si>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</si>
  <si>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</si>
  <si>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</si>
  <si>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</si>
  <si>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</si>
  <si>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</si>
  <si>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</si>
  <si>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</si>
  <si>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</si>
  <si>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</si>
  <si>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</si>
  <si>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</si>
  <si>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</si>
  <si>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</si>
  <si>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</si>
  <si>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</si>
  <si>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</si>
  <si>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</si>
  <si>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</si>
  <si>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19" Patch Panel</t>
  </si>
  <si>
    <t>СКС Шафа 19" 600*600</t>
  </si>
  <si>
    <t>Блок 19" на 9 роз.</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</si>
  <si>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</si>
  <si>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</si>
  <si>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</si>
  <si>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</si>
  <si>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</si>
  <si>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</si>
  <si>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</si>
  <si>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</si>
  <si>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</si>
  <si>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</si>
  <si>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</si>
  <si>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</si>
  <si>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</si>
  <si>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</si>
  <si>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</si>
  <si>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</si>
  <si>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</si>
  <si>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</si>
  <si>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</si>
  <si>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</si>
  <si>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</si>
  <si>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</si>
  <si>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</si>
  <si>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</si>
  <si>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</si>
  <si>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</si>
  <si>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</si>
  <si>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</si>
  <si>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</si>
  <si>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колонка акустична</t>
  </si>
  <si>
    <t>Монтаж та підлючення підсилювача</t>
  </si>
  <si>
    <t>підсилювач</t>
  </si>
  <si>
    <t xml:space="preserve">Фарбування стін (за 2 рази + грунт) ral 3020 </t>
  </si>
  <si>
    <t xml:space="preserve">Монтаж ПВХ плінтуса на саморізи </t>
  </si>
  <si>
    <t>комп</t>
  </si>
  <si>
    <t>Саморіз по металу 3.5x25 мм 100 шт Expert Fix</t>
  </si>
  <si>
    <t>м2</t>
  </si>
  <si>
    <t xml:space="preserve">Фуга Ceresit CE 40 aguastatic </t>
  </si>
  <si>
    <t>Фарбування стін (за 2 рази + грунт) ral 7047</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</si>
  <si>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</si>
  <si>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</si>
  <si>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</si>
  <si>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</si>
  <si>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Кріплення касового ящика</t>
  </si>
  <si>
    <t>Ізострічка EMT 0,13x15 мм 10 м чорна ПВХ 12-0403 BK</t>
  </si>
  <si>
    <t xml:space="preserve">Автоматичний вимикач </t>
  </si>
  <si>
    <t>Вимикач одноклавішний Schneider Electric Asfora самозажиммаючий 10 А 220В IP20 білий EPH0300121</t>
  </si>
  <si>
    <t>Кабель силовой монолит ЗЗЦМ ВВГнгд 3х2,5 медь</t>
  </si>
  <si>
    <t>Демонтаж настінної панелі 600 (демонтаж, стречування, маркування,погрузка)</t>
  </si>
  <si>
    <t>Меблі та обладнання</t>
  </si>
  <si>
    <t>Стрічка самоклейка 48*300м*40мік</t>
  </si>
  <si>
    <t>Гофрокартон 2-х шаровий v2 1,05хx10 м 10,5 м. кв.</t>
  </si>
  <si>
    <t>Монтаж шинопроводу</t>
  </si>
  <si>
    <t>LED світильник LightMaster LLT201, потужність 30Вт,  4000K</t>
  </si>
  <si>
    <t>послуга</t>
  </si>
  <si>
    <t>Кабель акустичний Одескабель Loudspeaker Cable Hi-Fi, 2х1,5 кв.мм</t>
  </si>
  <si>
    <t>Стретч 17мік*50см вага нетто 2,346 (+/-2%)кг макс. Довж палетування 600м.п</t>
  </si>
  <si>
    <t>Колодка клемна E.NEXT e.lc.pro.pl.3 з натискним важелем 5 шт. сірий</t>
  </si>
  <si>
    <t>ВСЬОГО  ВАРТІСТЬ  РОБІТ З МОНТАЖУ МЕБЛІВ, грн.( без ПДВ):</t>
  </si>
  <si>
    <t>ВСЬОГО  ВАРТІСТЬ МАТЕРІАЛІВ З МОНТАЖУ МЕБЛІВ, грн.( без ПДВ):</t>
  </si>
  <si>
    <t>Фарбування відкосів (за 2 рази + грунт) 7047</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</si>
  <si>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</si>
  <si>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</si>
  <si>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</si>
  <si>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ДЕМОНТАЖ/ПАКУВАННЯ/НАВАНТАЖЕННЯ</t>
  </si>
  <si>
    <t>Демонтаж електропроводки до 50м2 (прибрати кабель по стелі ,відключення,обрізати кабеля в стінах)</t>
  </si>
  <si>
    <t>Демонтаж плінтуса пластикового</t>
  </si>
  <si>
    <t>Демонтаж електрофурнітури (розетки, вимикачі і т.д.)</t>
  </si>
  <si>
    <t>Вивезення меблів та обладнання (Бориспільский р-н с. Мартусівка Моїсеєва 72)</t>
  </si>
  <si>
    <t xml:space="preserve">Підключення кабелю електроживлення від виведення (зі стелі) до столу відкритої викладки через колодку на 6 гнізд </t>
  </si>
  <si>
    <t>монтаж аварійного світильника</t>
  </si>
  <si>
    <t>Монтаж підвісних світильників</t>
  </si>
  <si>
    <t>м.п</t>
  </si>
  <si>
    <t>провод шввп 2*0.75 прзорий</t>
  </si>
  <si>
    <t>Дефектний акт</t>
  </si>
  <si>
    <t>Мішок господарський</t>
  </si>
  <si>
    <t>Монтаж та збірка ЩР до 24 місць</t>
  </si>
  <si>
    <t>Монтаж проожектору</t>
  </si>
  <si>
    <t>Плівка поліетиленова PRO 1,5x100 м чорний 100 мкм напіврукав</t>
  </si>
  <si>
    <t>Вимикач двоклавішний Schneider Electric Asfora самозатискні контакти без підсвітки білий EPH0300121</t>
  </si>
  <si>
    <t>Монтаж проводу</t>
  </si>
  <si>
    <t>Демонтаж телевізору  LCD 55" (з кронштейном)</t>
  </si>
  <si>
    <t>Пухирчаста плівка пакувальна 3,6 кв.м</t>
  </si>
  <si>
    <t>упак</t>
  </si>
  <si>
    <t>місць</t>
  </si>
  <si>
    <t>Роботи по заміру опору ізоляції електропроводки з наданням технічного звіту (2 екз.)</t>
  </si>
  <si>
    <t>Електротехнічний проект (виконавча документація) 2 екз.</t>
  </si>
  <si>
    <t>Післябудівельне прибирання</t>
  </si>
  <si>
    <t>Закриття плівкою вітрини</t>
  </si>
  <si>
    <t>Мотаж куточка споживача</t>
  </si>
  <si>
    <t>Плінтус ПВХ TIS дуб сірий 18х56х2500 мм</t>
  </si>
  <si>
    <t>Перепідлючення акустичної колонки</t>
  </si>
  <si>
    <t>аврійний світильник LED світильник 600*600 Horoz Electric Capella 48 врізна рамка</t>
  </si>
  <si>
    <t>Укладання плитки с прирізкою (підготвка, грунтування, укладання,затирання швів)</t>
  </si>
  <si>
    <t>Клей для плитки Ceresit СМ11</t>
  </si>
  <si>
    <t xml:space="preserve">Ceresit СТ 17/10 Глибокопроникаюча грунтовка </t>
  </si>
  <si>
    <t>Фарба інтер'єрна акрилова  RAL 7047 ( в акті розписати,указати маркування)</t>
  </si>
  <si>
    <t>Фарба інтер'єрна акрилова  RAL 7047  ( в акті розписати,указати маркування)</t>
  </si>
  <si>
    <t>Фарба інтер'єрна акрилова  RAL 3020  ( в акті розписати,указати маркування)</t>
  </si>
  <si>
    <t>Стяжка для кабелю UP! (Underprice) нейлоновий 3.6x300 (100 шт./уп.) білий</t>
  </si>
  <si>
    <t>Труба гофрована UP! (Underprice) 350H 20 мм / 50 м</t>
  </si>
  <si>
    <t>Миття скляних вітрин з обох боків з їх очищенням  (вартість моючих входить в вартість)</t>
  </si>
  <si>
    <t>Демонтаж  світильника  CEZAR-аТ</t>
  </si>
  <si>
    <t>Кабель канал 220 ТМ 80х60 мм</t>
  </si>
  <si>
    <t>Демонатаж ЩР з комплектуючими (зі збереженням)</t>
  </si>
  <si>
    <t xml:space="preserve">Демонтаж вогнегасника </t>
  </si>
  <si>
    <t>Демонтаж плитки</t>
  </si>
  <si>
    <t>Часткове шпаключання стін ( до 1 м2)</t>
  </si>
  <si>
    <t>Шпаклювання відкосів  (шпаклівка старт + фініш, 2-х разова шпаклівка  грунтовка і шліфування) ?</t>
  </si>
  <si>
    <t>Світлодіодний світильник X-LED 90 Вт трикутник  LSNTRI-90</t>
  </si>
  <si>
    <t>Найменування будови та її адреса : Київ,вул Івана Дзюби,11</t>
  </si>
  <si>
    <t>Шпаклювання стін  з розчишенням  до 30% (1-но разова шпаклівка  грунтовка і шліфування)</t>
  </si>
  <si>
    <t xml:space="preserve">Підключення кабелю електроживлення від виведення (з-під підлоги) до касового столу </t>
  </si>
  <si>
    <t>Монтаж світлодіодних світильників</t>
  </si>
  <si>
    <t>Світильник світлодіодний EVROLIGHT PANEL 5000/1m</t>
  </si>
  <si>
    <t>Демонтаж столу-парта 100х500х700  (демонтаж, стречування, маркування, погрузка)</t>
  </si>
  <si>
    <t>Демонтаж круглого топ 10 столу 1400мм (демонтаж, стречування, маркування, погрузка)</t>
  </si>
  <si>
    <t>Демонтаж панелі для аксс під стіл 1200 (ДСП) (демонтаж, стречування, маркування, погрузка)</t>
  </si>
  <si>
    <t>Демонтаж столу техничної зони (демонтаж, стречування, маркування, погрузка)</t>
  </si>
  <si>
    <t>Демонтаж столу дворівневого (демонтаж, стречування, маркування, погрузка)</t>
  </si>
  <si>
    <t>Демонтаж полиці для Екопанелей 1200х200+кріплення (демонтаж, стречування, маркування, погрузка)</t>
  </si>
  <si>
    <t>Шинопровід 1-фазний LightMaster CAB2000 200 см білий</t>
  </si>
  <si>
    <t>Шинопровід 1-фазний LightMaster CAB2000 100 см білий</t>
  </si>
  <si>
    <t xml:space="preserve">Монтаж обігрівача Білюкс </t>
  </si>
  <si>
    <t>Обігрівач Білюкс Б1350</t>
  </si>
  <si>
    <t>Монтаж телевізора LCD 55'' на підвісах</t>
  </si>
  <si>
    <t>Телевізор 55''</t>
  </si>
  <si>
    <t>Відновлення (заміна ділянок) плит стелі типу "Армстронг"</t>
  </si>
  <si>
    <t>Перенесення датчику дима</t>
  </si>
  <si>
    <t>Плитка (підібрати, в акті указати)</t>
  </si>
  <si>
    <t>Шпаклівка Knauf НР FINISH 25 кг</t>
  </si>
  <si>
    <t>Дюбель для гіпсокартону MOLLY 5x65 мм 4 шт. Expert Fix</t>
  </si>
  <si>
    <t>Колодка 16 А 230 В с заземлением 6 гн. белый 90118600</t>
  </si>
  <si>
    <t>Кабель спиральный OLFLEX SPIRAL 400 P 3G1/1000</t>
  </si>
  <si>
    <t>Розетка із заземленням Schneider Electric Asfora 16 А 250 В без шторок білий</t>
  </si>
  <si>
    <t>Рамка чотиримісна Schneider Electric Asfora горизонтальна білий</t>
  </si>
  <si>
    <t>Тросовий підвіс для шинопроводу LD 2002 150 см</t>
  </si>
  <si>
    <t>копм</t>
  </si>
  <si>
    <t xml:space="preserve">Зєднувач лінійний, </t>
  </si>
  <si>
    <t>Монтаж та підлючення ДБЖ</t>
  </si>
  <si>
    <t>Монтаж  та збірка ЩР до 6 місць</t>
  </si>
  <si>
    <t>Щиток пластиковий Luxray ЩРН-П-6 на 6 модулів зовнішній 731-2000-006</t>
  </si>
  <si>
    <t>Перемикач SFT-240 2P 25А 1-0-2 HAGER</t>
  </si>
  <si>
    <t>Монтаж свтло звукового індикатора</t>
  </si>
  <si>
    <t xml:space="preserve">Світло-звуко-сигнальний індикатор AD22R червоний </t>
  </si>
  <si>
    <t>трос оцинкований д3 мм 3 п.м. din3055</t>
  </si>
  <si>
    <t>кутник перфорований profstal асиметричний 100*50*35</t>
  </si>
  <si>
    <t xml:space="preserve">Демонтаж стільців(стречування,погрузка) </t>
  </si>
  <si>
    <t>плитa  Армстронг Orbit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</si>
</sst>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2">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name val="Arial Cyr"/>
      <family val="2"/>
      <charset val="204"/>
    </font>
    <font>
      <b/>
      <sz val="11"/>
      <color rgb="FF000000"/>
      <name val="Times New Roman"/>
      <family val="1"/>
      <charset val="204"/>
    </font>
    <font>
      <sz val="11"/>
      <color indexed="8"/>
      <name val="Times New Roman"/>
      <family val="1"/>
      <charset val="204"/>
    </font>
    <font>
      <b/>
      <u/>
      <sz val="11"/>
      <color theme="1"/>
      <name val="Times New Roman"/>
      <family val="1"/>
      <charset val="204"/>
    </font>
    <font>
      <sz val="10"/>
      <color rgb="FF000000"/>
      <name val="Calibri"/>
      <family val="2"/>
      <charset val="204"/>
    </font>
    <font>
      <sz val="11"/>
      <color rgb="FF000000"/>
      <name val="Times New Roman"/>
      <family val="1"/>
      <charset val="204"/>
    </font>
  </fonts>
  <fills count="1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theme="0"/>
        <bgColor rgb="FFFFFFCC"/>
      </patternFill>
    </fill>
    <fill>
      <patternFill patternType="solid">
        <fgColor rgb="FFFFFFFF"/>
        <bgColor rgb="FF000000"/>
      </patternFill>
    </fill>
    <fill>
      <patternFill patternType="solid">
        <fgColor rgb="FFD9D9D9"/>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style="thin">
        <color indexed="64"/>
      </right>
      <top style="thin">
        <color indexed="64"/>
      </top>
      <bottom/>
      <diagonal/>
    </border>
  </borders>
  <cellStyleXfs count="60">
    <xf numFmtId="0" fontId="0" fillId="0" borderId="0"/>
    <xf numFmtId="0" fontId="17" fillId="0" borderId="0"/>
    <xf numFmtId="0" fontId="15" fillId="0" borderId="0">
      <alignment horizontal="center" vertical="center"/>
    </xf>
    <xf numFmtId="164" fontId="1" fillId="0" borderId="0" applyFont="0" applyFill="0" applyBorder="0" applyAlignment="0" applyProtection="0"/>
    <xf numFmtId="0" fontId="3" fillId="0" borderId="0"/>
    <xf numFmtId="0" fontId="26" fillId="0" borderId="0">
      <alignment horizontal="left" vertical="top"/>
    </xf>
    <xf numFmtId="0" fontId="24" fillId="0" borderId="0"/>
    <xf numFmtId="0" fontId="15" fillId="0" borderId="0">
      <alignment horizontal="center" vertical="center"/>
    </xf>
    <xf numFmtId="0" fontId="16" fillId="0" borderId="0" applyNumberFormat="0" applyFill="0" applyBorder="0" applyAlignment="0" applyProtection="0"/>
    <xf numFmtId="0" fontId="24" fillId="0" borderId="0"/>
    <xf numFmtId="0" fontId="2" fillId="0" borderId="0">
      <alignment vertical="center"/>
    </xf>
    <xf numFmtId="0" fontId="20" fillId="0" borderId="0">
      <alignment horizontal="left" vertical="top"/>
    </xf>
    <xf numFmtId="0" fontId="24" fillId="0" borderId="0"/>
    <xf numFmtId="0" fontId="34" fillId="0" borderId="0">
      <alignment horizontal="left" vertical="top"/>
    </xf>
    <xf numFmtId="0" fontId="20" fillId="0" borderId="0">
      <alignment horizontal="right" vertical="top"/>
    </xf>
    <xf numFmtId="0" fontId="3" fillId="0" borderId="0"/>
    <xf numFmtId="0" fontId="25" fillId="0" borderId="0">
      <alignment horizontal="left" vertical="top"/>
    </xf>
    <xf numFmtId="0" fontId="20" fillId="0" borderId="0">
      <alignment horizontal="center" vertical="top"/>
    </xf>
    <xf numFmtId="0" fontId="30" fillId="0" borderId="0"/>
    <xf numFmtId="0" fontId="3" fillId="0" borderId="0">
      <protection locked="0"/>
    </xf>
    <xf numFmtId="0" fontId="31" fillId="0" borderId="0"/>
    <xf numFmtId="0" fontId="35" fillId="0" borderId="0">
      <alignment horizontal="left" vertical="top"/>
    </xf>
    <xf numFmtId="0" fontId="29" fillId="8" borderId="0" applyNumberFormat="0" applyBorder="0" applyAlignment="0" applyProtection="0"/>
    <xf numFmtId="0" fontId="15" fillId="0" borderId="0">
      <alignment horizontal="center" vertical="center"/>
    </xf>
    <xf numFmtId="0" fontId="1" fillId="0" borderId="0"/>
    <xf numFmtId="165" fontId="33" fillId="0" borderId="0" applyBorder="0" applyProtection="0"/>
    <xf numFmtId="0" fontId="19" fillId="0" borderId="15" applyNumberFormat="0" applyFill="0" applyAlignment="0" applyProtection="0"/>
    <xf numFmtId="0" fontId="22" fillId="0" borderId="0">
      <alignment horizontal="left" vertical="top"/>
    </xf>
    <xf numFmtId="0" fontId="3" fillId="0" borderId="0"/>
    <xf numFmtId="0" fontId="24" fillId="0" borderId="0"/>
    <xf numFmtId="0" fontId="20" fillId="0" borderId="0">
      <alignment horizontal="center" vertical="top"/>
    </xf>
    <xf numFmtId="0" fontId="25" fillId="0" borderId="0">
      <alignment horizontal="left" vertical="top"/>
    </xf>
    <xf numFmtId="0" fontId="40" fillId="0" borderId="0"/>
    <xf numFmtId="0" fontId="25" fillId="0" borderId="0">
      <alignment horizontal="right" vertical="top"/>
    </xf>
    <xf numFmtId="0" fontId="23" fillId="0" borderId="0">
      <alignment horizontal="right" vertical="top"/>
    </xf>
    <xf numFmtId="0" fontId="36" fillId="0" borderId="0">
      <alignment horizontal="left" vertical="top"/>
    </xf>
    <xf numFmtId="0" fontId="32" fillId="0" borderId="0">
      <alignment horizontal="left" vertical="top"/>
    </xf>
    <xf numFmtId="0" fontId="21" fillId="0" borderId="0">
      <alignment horizontal="left" vertical="top"/>
    </xf>
    <xf numFmtId="0" fontId="23" fillId="0" borderId="0">
      <alignment horizontal="left" vertical="top"/>
    </xf>
    <xf numFmtId="0" fontId="21" fillId="0" borderId="0">
      <alignment horizontal="left" vertical="top"/>
    </xf>
    <xf numFmtId="0" fontId="28" fillId="0" borderId="0">
      <alignment horizontal="left" vertical="center"/>
    </xf>
    <xf numFmtId="0" fontId="23" fillId="0" borderId="0">
      <alignment horizontal="left" vertical="top"/>
    </xf>
    <xf numFmtId="0" fontId="27" fillId="0" borderId="0">
      <alignment horizontal="left" vertical="top"/>
    </xf>
    <xf numFmtId="0" fontId="23" fillId="0" borderId="0">
      <alignment horizontal="left" vertical="top"/>
    </xf>
    <xf numFmtId="0" fontId="23" fillId="0" borderId="0">
      <alignment horizontal="left" vertical="top"/>
    </xf>
    <xf numFmtId="0" fontId="23" fillId="0" borderId="0">
      <alignment horizontal="left" vertical="top"/>
    </xf>
    <xf numFmtId="0" fontId="37" fillId="0" borderId="0" applyNumberFormat="0" applyFill="0" applyBorder="0" applyAlignment="0" applyProtection="0"/>
    <xf numFmtId="0" fontId="24" fillId="0" borderId="1"/>
    <xf numFmtId="0" fontId="17" fillId="0" borderId="0"/>
    <xf numFmtId="0" fontId="24" fillId="0" borderId="0"/>
    <xf numFmtId="0" fontId="18" fillId="0" borderId="0">
      <alignment vertical="center"/>
    </xf>
    <xf numFmtId="0" fontId="24" fillId="0" borderId="0"/>
    <xf numFmtId="0" fontId="24" fillId="0" borderId="0"/>
    <xf numFmtId="0" fontId="24" fillId="0" borderId="0"/>
    <xf numFmtId="0" fontId="17" fillId="0" borderId="0"/>
    <xf numFmtId="0" fontId="30" fillId="0" borderId="0"/>
    <xf numFmtId="164" fontId="1" fillId="0" borderId="0" applyFont="0" applyFill="0" applyBorder="0" applyAlignment="0" applyProtection="0"/>
    <xf numFmtId="0" fontId="43" fillId="0" borderId="0">
      <protection locked="0"/>
    </xf>
    <xf numFmtId="0" fontId="43" fillId="0" borderId="0"/>
    <xf numFmtId="0" fontId="46" fillId="0" borderId="0"/>
  </cellStyleXfs>
  <cellXfs count="274">
    <xf numFmtId="0" fontId="0" fillId="0" borderId="0" xfId="0"/>
    <xf numFmtId="0" fontId="3" fillId="0" borderId="0" xfId="4" applyFont="1" applyFill="1" applyBorder="1"/>
    <xf numFmtId="0" fontId="4" fillId="0" borderId="0" xfId="48"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9" applyFont="1"/>
    <xf numFmtId="0" fontId="10" fillId="0" borderId="0" xfId="9" applyFont="1"/>
    <xf numFmtId="0" fontId="4" fillId="0" borderId="0" xfId="48" applyFont="1" applyFill="1" applyAlignment="1">
      <alignment horizontal="center" vertical="top" wrapText="1"/>
    </xf>
    <xf numFmtId="0" fontId="10" fillId="0" borderId="0" xfId="9" applyFont="1" applyAlignment="1">
      <alignment horizontal="center" vertical="top" wrapText="1"/>
    </xf>
    <xf numFmtId="0" fontId="10" fillId="0" borderId="0" xfId="9" applyFont="1" applyAlignment="1">
      <alignment wrapText="1"/>
    </xf>
    <xf numFmtId="0" fontId="8" fillId="0" borderId="1" xfId="9" applyFont="1" applyBorder="1"/>
    <xf numFmtId="0" fontId="5" fillId="0" borderId="1" xfId="9" applyFont="1" applyBorder="1" applyAlignment="1">
      <alignment horizontal="center" vertical="center"/>
    </xf>
    <xf numFmtId="0" fontId="10" fillId="0" borderId="13" xfId="9" applyFont="1" applyBorder="1"/>
    <xf numFmtId="0" fontId="10" fillId="0" borderId="0" xfId="9" applyFont="1" applyBorder="1"/>
    <xf numFmtId="0" fontId="10" fillId="0" borderId="0" xfId="9" applyFont="1" applyBorder="1" applyAlignment="1">
      <alignment horizontal="left" wrapText="1"/>
    </xf>
    <xf numFmtId="0" fontId="10" fillId="0" borderId="0" xfId="9" applyFont="1" applyBorder="1" applyAlignment="1">
      <alignment horizontal="left"/>
    </xf>
    <xf numFmtId="0" fontId="8" fillId="0" borderId="0" xfId="9" applyFont="1" applyBorder="1"/>
    <xf numFmtId="0" fontId="45" fillId="0" borderId="0" xfId="48" applyFont="1" applyFill="1" applyBorder="1" applyAlignment="1">
      <alignment horizontal="left" vertical="center" wrapText="1"/>
    </xf>
    <xf numFmtId="0" fontId="44" fillId="9" borderId="1" xfId="19" applyFont="1" applyFill="1" applyBorder="1" applyAlignment="1" applyProtection="1">
      <alignment horizontal="left" vertical="center" wrapText="1"/>
    </xf>
    <xf numFmtId="0" fontId="45" fillId="3" borderId="1" xfId="48" applyFont="1" applyFill="1" applyBorder="1" applyAlignment="1">
      <alignment horizontal="left" vertical="center"/>
    </xf>
    <xf numFmtId="0" fontId="45" fillId="3" borderId="1" xfId="48" applyFont="1" applyFill="1" applyBorder="1" applyAlignment="1">
      <alignment horizontal="left" vertical="center" wrapText="1"/>
    </xf>
    <xf numFmtId="4" fontId="45" fillId="3" borderId="1" xfId="48" applyNumberFormat="1" applyFont="1" applyFill="1" applyBorder="1" applyAlignment="1">
      <alignment horizontal="left" vertical="center" wrapText="1"/>
    </xf>
    <xf numFmtId="0" fontId="42" fillId="4" borderId="1" xfId="48" applyFont="1" applyFill="1" applyBorder="1" applyAlignment="1">
      <alignment horizontal="left" vertical="center" wrapText="1"/>
    </xf>
    <xf numFmtId="4" fontId="42" fillId="4" borderId="1" xfId="48" applyNumberFormat="1" applyFont="1" applyFill="1" applyBorder="1" applyAlignment="1">
      <alignment horizontal="left" vertical="center" wrapText="1"/>
    </xf>
    <xf numFmtId="4" fontId="42" fillId="4" borderId="1" xfId="48" applyNumberFormat="1" applyFont="1" applyFill="1" applyBorder="1" applyAlignment="1">
      <alignment horizontal="left" vertical="center"/>
    </xf>
    <xf numFmtId="4" fontId="41" fillId="4" borderId="1" xfId="48" applyNumberFormat="1" applyFont="1" applyFill="1" applyBorder="1" applyAlignment="1">
      <alignment horizontal="left" vertical="center"/>
    </xf>
    <xf numFmtId="49" fontId="42" fillId="4" borderId="1" xfId="48" applyNumberFormat="1" applyFont="1" applyFill="1" applyBorder="1" applyAlignment="1" applyProtection="1">
      <alignment horizontal="left" vertical="center" wrapText="1"/>
      <protection locked="0"/>
    </xf>
    <xf numFmtId="0" fontId="41" fillId="0" borderId="1" xfId="0" applyFont="1" applyFill="1" applyBorder="1" applyAlignment="1">
      <alignment horizontal="left" vertical="center"/>
    </xf>
    <xf numFmtId="0" fontId="42" fillId="0" borderId="1" xfId="0" applyFont="1" applyBorder="1" applyAlignment="1">
      <alignment horizontal="left" vertical="center"/>
    </xf>
    <xf numFmtId="0" fontId="45" fillId="2" borderId="1" xfId="48" applyFont="1" applyFill="1" applyBorder="1" applyAlignment="1">
      <alignment horizontal="left" vertical="center" wrapText="1"/>
    </xf>
    <xf numFmtId="4" fontId="41" fillId="2" borderId="1" xfId="48" applyNumberFormat="1" applyFont="1" applyFill="1" applyBorder="1" applyAlignment="1">
      <alignment horizontal="left" vertical="center" wrapText="1"/>
    </xf>
    <xf numFmtId="0" fontId="45" fillId="2" borderId="1" xfId="28" applyFont="1" applyFill="1" applyBorder="1" applyAlignment="1">
      <alignment horizontal="left" vertical="center" wrapText="1"/>
    </xf>
    <xf numFmtId="1" fontId="41" fillId="0" borderId="1" xfId="59" applyNumberFormat="1" applyFont="1" applyFill="1" applyBorder="1" applyAlignment="1">
      <alignment horizontal="left" vertical="center"/>
    </xf>
    <xf numFmtId="4" fontId="41" fillId="2" borderId="1" xfId="48" applyNumberFormat="1" applyFont="1" applyFill="1" applyBorder="1" applyAlignment="1">
      <alignment horizontal="left" vertical="center"/>
    </xf>
    <xf numFmtId="0" fontId="45" fillId="2" borderId="1" xfId="48" applyFont="1" applyFill="1" applyBorder="1" applyAlignment="1">
      <alignment horizontal="left" vertical="center"/>
    </xf>
    <xf numFmtId="0" fontId="41" fillId="2" borderId="1" xfId="48" applyFont="1" applyFill="1" applyBorder="1" applyAlignment="1">
      <alignment horizontal="left" vertical="center"/>
    </xf>
    <xf numFmtId="0" fontId="45" fillId="0" borderId="0" xfId="48" applyFont="1" applyFill="1" applyAlignment="1">
      <alignment horizontal="left" vertical="center"/>
    </xf>
    <xf numFmtId="0" fontId="44" fillId="0" borderId="0" xfId="0" applyFont="1" applyAlignment="1">
      <alignment horizontal="left" vertical="center" wrapText="1"/>
    </xf>
    <xf numFmtId="0" fontId="41" fillId="0" borderId="0" xfId="48" applyFont="1" applyAlignment="1">
      <alignment horizontal="left" vertical="center"/>
    </xf>
    <xf numFmtId="0" fontId="44" fillId="4" borderId="1" xfId="48" applyFont="1" applyFill="1" applyBorder="1" applyAlignment="1">
      <alignment horizontal="left" vertical="center" wrapText="1"/>
    </xf>
    <xf numFmtId="0" fontId="41" fillId="4" borderId="1" xfId="48" applyFont="1" applyFill="1" applyBorder="1" applyAlignment="1">
      <alignment horizontal="left" vertical="center" wrapText="1"/>
    </xf>
    <xf numFmtId="0" fontId="41" fillId="0" borderId="0" xfId="0" applyFont="1" applyFill="1" applyAlignment="1">
      <alignment horizontal="left" vertical="center"/>
    </xf>
    <xf numFmtId="0" fontId="45" fillId="9" borderId="1" xfId="48" applyFont="1" applyFill="1" applyBorder="1" applyAlignment="1">
      <alignment horizontal="left" vertical="center" wrapText="1"/>
    </xf>
    <xf numFmtId="0" fontId="49" fillId="2" borderId="0" xfId="48" applyFont="1" applyFill="1" applyBorder="1" applyAlignment="1">
      <alignment horizontal="left" vertical="center"/>
    </xf>
    <xf numFmtId="0" fontId="49" fillId="0" borderId="0" xfId="48" applyFont="1" applyFill="1" applyBorder="1" applyAlignment="1">
      <alignment horizontal="left" vertical="center" wrapText="1"/>
    </xf>
    <xf numFmtId="166" fontId="41" fillId="0" borderId="0" xfId="48" applyNumberFormat="1" applyFont="1" applyAlignment="1">
      <alignment horizontal="left" vertical="center"/>
    </xf>
    <xf numFmtId="0" fontId="41" fillId="0" borderId="0" xfId="0" applyFont="1" applyAlignment="1">
      <alignment horizontal="left" vertical="center"/>
    </xf>
    <xf numFmtId="166" fontId="45" fillId="4" borderId="0" xfId="0" applyNumberFormat="1" applyFont="1" applyFill="1" applyAlignment="1">
      <alignment horizontal="left" vertical="center" wrapText="1"/>
    </xf>
    <xf numFmtId="4" fontId="41" fillId="4" borderId="1" xfId="48" applyNumberFormat="1" applyFont="1" applyFill="1" applyBorder="1" applyAlignment="1">
      <alignment horizontal="left" vertical="center" wrapText="1"/>
    </xf>
    <xf numFmtId="1" fontId="42" fillId="0" borderId="1" xfId="48" applyNumberFormat="1" applyFont="1" applyFill="1" applyBorder="1" applyAlignment="1">
      <alignment horizontal="left" vertical="center"/>
    </xf>
    <xf numFmtId="166" fontId="42" fillId="4" borderId="1" xfId="0" applyNumberFormat="1" applyFont="1" applyFill="1" applyBorder="1" applyAlignment="1">
      <alignment horizontal="left" vertical="center"/>
    </xf>
    <xf numFmtId="0" fontId="41" fillId="4" borderId="0" xfId="0" applyFont="1" applyFill="1" applyAlignment="1">
      <alignment horizontal="left" vertical="center"/>
    </xf>
    <xf numFmtId="0" fontId="44" fillId="9" borderId="1" xfId="28" applyFont="1" applyFill="1" applyBorder="1" applyAlignment="1" applyProtection="1">
      <alignment horizontal="left" vertical="center" wrapText="1"/>
    </xf>
    <xf numFmtId="4" fontId="44" fillId="9" borderId="1" xfId="48" applyNumberFormat="1" applyFont="1" applyFill="1" applyBorder="1" applyAlignment="1">
      <alignment horizontal="left" vertical="center" wrapText="1"/>
    </xf>
    <xf numFmtId="166" fontId="41" fillId="9" borderId="1" xfId="48" applyNumberFormat="1" applyFont="1" applyFill="1" applyBorder="1" applyAlignment="1">
      <alignment horizontal="left" vertical="center" wrapText="1"/>
    </xf>
    <xf numFmtId="49" fontId="44" fillId="9" borderId="1" xfId="48" applyNumberFormat="1" applyFont="1" applyFill="1" applyBorder="1" applyAlignment="1" applyProtection="1">
      <alignment horizontal="left" vertical="center" wrapText="1"/>
      <protection locked="0"/>
    </xf>
    <xf numFmtId="4" fontId="44" fillId="9" borderId="1" xfId="48" applyNumberFormat="1" applyFont="1" applyFill="1" applyBorder="1" applyAlignment="1">
      <alignment horizontal="left" vertical="center"/>
    </xf>
    <xf numFmtId="166" fontId="41" fillId="9" borderId="1" xfId="8" applyNumberFormat="1" applyFont="1" applyFill="1" applyBorder="1" applyAlignment="1" applyProtection="1">
      <alignment horizontal="left" vertical="center" wrapText="1"/>
      <protection locked="0"/>
    </xf>
    <xf numFmtId="166" fontId="45" fillId="9" borderId="1" xfId="8" applyNumberFormat="1" applyFont="1" applyFill="1" applyBorder="1" applyAlignment="1" applyProtection="1">
      <alignment horizontal="left" vertical="center" wrapText="1"/>
      <protection locked="0"/>
    </xf>
    <xf numFmtId="0" fontId="41" fillId="4" borderId="1" xfId="0" applyFont="1" applyFill="1" applyBorder="1" applyAlignment="1">
      <alignment horizontal="left" vertical="center" wrapText="1"/>
    </xf>
    <xf numFmtId="166" fontId="45" fillId="9" borderId="1" xfId="48" applyNumberFormat="1" applyFont="1" applyFill="1" applyBorder="1" applyAlignment="1">
      <alignment horizontal="left" vertical="center" wrapText="1"/>
    </xf>
    <xf numFmtId="4" fontId="45" fillId="9" borderId="1" xfId="48" applyNumberFormat="1" applyFont="1" applyFill="1" applyBorder="1" applyAlignment="1">
      <alignment horizontal="left" vertical="center" wrapText="1"/>
    </xf>
    <xf numFmtId="0" fontId="41" fillId="0" borderId="1" xfId="0" applyFont="1" applyBorder="1" applyAlignment="1">
      <alignment horizontal="left" vertical="center"/>
    </xf>
    <xf numFmtId="4" fontId="45" fillId="2" borderId="1" xfId="48" applyNumberFormat="1" applyFont="1" applyFill="1" applyBorder="1" applyAlignment="1">
      <alignment horizontal="left" vertical="center"/>
    </xf>
    <xf numFmtId="9" fontId="45" fillId="2" borderId="1" xfId="48" applyNumberFormat="1" applyFont="1" applyFill="1" applyBorder="1" applyAlignment="1">
      <alignment horizontal="left" vertical="center" wrapText="1"/>
    </xf>
    <xf numFmtId="4" fontId="41" fillId="0" borderId="0" xfId="0" applyNumberFormat="1" applyFont="1" applyAlignment="1">
      <alignment horizontal="left" vertical="center"/>
    </xf>
    <xf numFmtId="1" fontId="45" fillId="0" borderId="0" xfId="48" applyNumberFormat="1" applyFont="1" applyFill="1" applyBorder="1" applyAlignment="1">
      <alignment horizontal="left" vertical="center"/>
    </xf>
    <xf numFmtId="0" fontId="47" fillId="0" borderId="0" xfId="0" applyFont="1" applyAlignment="1">
      <alignment horizontal="left" vertical="center"/>
    </xf>
    <xf numFmtId="0" fontId="45" fillId="0" borderId="0" xfId="0" applyFont="1" applyAlignment="1">
      <alignment horizontal="left" vertical="center" wrapText="1"/>
    </xf>
    <xf numFmtId="166" fontId="45" fillId="0" borderId="0" xfId="48" applyNumberFormat="1" applyFont="1" applyFill="1" applyBorder="1" applyAlignment="1">
      <alignment horizontal="left" vertical="center" wrapText="1"/>
    </xf>
    <xf numFmtId="0" fontId="42" fillId="0" borderId="0" xfId="0" applyFont="1" applyAlignment="1">
      <alignment horizontal="left" vertical="center"/>
    </xf>
    <xf numFmtId="166" fontId="45" fillId="0" borderId="0" xfId="48" applyNumberFormat="1" applyFont="1" applyAlignment="1">
      <alignment horizontal="left" vertical="center"/>
    </xf>
    <xf numFmtId="0" fontId="47" fillId="0" borderId="0" xfId="0" applyFont="1" applyAlignment="1">
      <alignment horizontal="left" vertical="center" wrapText="1"/>
    </xf>
    <xf numFmtId="0" fontId="45" fillId="0" borderId="0" xfId="48" applyFont="1" applyFill="1" applyAlignment="1">
      <alignment horizontal="left" vertical="center" wrapText="1"/>
    </xf>
    <xf numFmtId="0" fontId="41" fillId="0" borderId="0" xfId="0" applyFont="1" applyAlignment="1">
      <alignment horizontal="left" vertical="center" wrapText="1"/>
    </xf>
    <xf numFmtId="0" fontId="48" fillId="4" borderId="1" xfId="48" applyFont="1" applyFill="1" applyBorder="1" applyAlignment="1">
      <alignment horizontal="left" vertical="center" wrapText="1"/>
    </xf>
    <xf numFmtId="166" fontId="42" fillId="4" borderId="1" xfId="48" applyNumberFormat="1" applyFont="1" applyFill="1" applyBorder="1" applyAlignment="1">
      <alignment horizontal="center" vertical="center" wrapText="1"/>
    </xf>
    <xf numFmtId="0" fontId="42" fillId="4" borderId="1" xfId="48" applyFont="1" applyFill="1" applyBorder="1" applyAlignment="1">
      <alignment horizontal="center" vertical="center" wrapText="1"/>
    </xf>
    <xf numFmtId="0" fontId="48" fillId="4" borderId="1" xfId="57" applyFont="1" applyFill="1" applyBorder="1" applyAlignment="1" applyProtection="1">
      <alignment horizontal="left" vertical="center" wrapText="1"/>
    </xf>
    <xf numFmtId="0" fontId="48" fillId="4" borderId="1" xfId="58" applyFont="1" applyFill="1" applyBorder="1" applyAlignment="1" applyProtection="1">
      <alignment horizontal="left" vertical="center" wrapText="1"/>
    </xf>
    <xf numFmtId="0" fontId="41" fillId="4" borderId="1" xfId="0" applyFont="1" applyFill="1" applyBorder="1" applyAlignment="1">
      <alignment horizontal="left" vertical="center"/>
    </xf>
    <xf numFmtId="0" fontId="41" fillId="4" borderId="1" xfId="8" applyFont="1" applyFill="1" applyBorder="1" applyAlignment="1">
      <alignment horizontal="left" vertical="center" wrapText="1"/>
    </xf>
    <xf numFmtId="49" fontId="41" fillId="4" borderId="1" xfId="48" applyNumberFormat="1" applyFont="1" applyFill="1" applyBorder="1" applyAlignment="1" applyProtection="1">
      <alignment horizontal="left" vertical="center" wrapText="1"/>
      <protection locked="0"/>
    </xf>
    <xf numFmtId="166" fontId="42" fillId="4" borderId="1" xfId="0" applyNumberFormat="1" applyFont="1" applyFill="1" applyBorder="1" applyAlignment="1">
      <alignment horizontal="left" vertical="center" wrapText="1"/>
    </xf>
    <xf numFmtId="0" fontId="42" fillId="4" borderId="17" xfId="48" applyFont="1" applyFill="1" applyBorder="1" applyAlignment="1">
      <alignment horizontal="left" vertical="center" wrapText="1"/>
    </xf>
    <xf numFmtId="0" fontId="44" fillId="0" borderId="1" xfId="19" applyFont="1" applyFill="1" applyBorder="1" applyAlignment="1" applyProtection="1">
      <alignment horizontal="left" vertical="center" wrapText="1"/>
    </xf>
    <xf numFmtId="166" fontId="45" fillId="0" borderId="1" xfId="48" applyNumberFormat="1" applyFont="1" applyFill="1" applyBorder="1" applyAlignment="1">
      <alignment horizontal="left" vertical="center" wrapText="1"/>
    </xf>
    <xf numFmtId="49" fontId="44" fillId="0" borderId="1" xfId="48" applyNumberFormat="1" applyFont="1" applyFill="1" applyBorder="1" applyAlignment="1" applyProtection="1">
      <alignment horizontal="left" vertical="center" wrapText="1"/>
      <protection locked="0"/>
    </xf>
    <xf numFmtId="4" fontId="44" fillId="0" borderId="1" xfId="48" applyNumberFormat="1" applyFont="1" applyFill="1" applyBorder="1" applyAlignment="1">
      <alignment horizontal="left" vertical="center"/>
    </xf>
    <xf numFmtId="166" fontId="41" fillId="0" borderId="1" xfId="8" applyNumberFormat="1" applyFont="1" applyFill="1" applyBorder="1" applyAlignment="1" applyProtection="1">
      <alignment horizontal="left" vertical="center" wrapText="1"/>
      <protection locked="0"/>
    </xf>
    <xf numFmtId="0" fontId="42" fillId="4" borderId="1" xfId="0" applyFont="1" applyFill="1" applyBorder="1" applyAlignment="1">
      <alignment horizontal="left" vertical="center" wrapText="1"/>
    </xf>
    <xf numFmtId="1" fontId="42" fillId="4" borderId="1" xfId="48" applyNumberFormat="1" applyFont="1" applyFill="1" applyBorder="1" applyAlignment="1">
      <alignment horizontal="left" vertical="center"/>
    </xf>
    <xf numFmtId="4" fontId="50" fillId="10" borderId="1" xfId="0" applyNumberFormat="1" applyFont="1" applyFill="1" applyBorder="1" applyAlignment="1">
      <alignment horizontal="center" vertical="center"/>
    </xf>
    <xf numFmtId="0" fontId="42" fillId="4" borderId="1" xfId="19" applyFont="1" applyFill="1" applyBorder="1" applyAlignment="1" applyProtection="1">
      <alignment horizontal="left" vertical="center" wrapText="1"/>
    </xf>
    <xf numFmtId="0" fontId="42" fillId="4" borderId="0" xfId="0" applyFont="1" applyFill="1" applyAlignment="1">
      <alignment horizontal="left" vertical="center"/>
    </xf>
    <xf numFmtId="0" fontId="42" fillId="4" borderId="16" xfId="19" applyFont="1" applyFill="1" applyBorder="1" applyAlignment="1" applyProtection="1">
      <alignment horizontal="left" vertical="top" wrapText="1"/>
    </xf>
    <xf numFmtId="0" fontId="42" fillId="4" borderId="0" xfId="0" applyFont="1" applyFill="1"/>
    <xf numFmtId="0" fontId="41" fillId="4" borderId="1" xfId="19" applyFont="1" applyFill="1" applyBorder="1" applyAlignment="1" applyProtection="1">
      <alignment horizontal="left" vertical="center" wrapText="1"/>
    </xf>
    <xf numFmtId="0" fontId="51" fillId="11" borderId="1" xfId="0" applyFont="1" applyFill="1" applyBorder="1" applyAlignment="1">
      <alignment horizontal="left" vertical="center" wrapText="1"/>
    </xf>
    <xf numFmtId="0" fontId="41" fillId="11" borderId="1" xfId="0" applyFont="1" applyFill="1" applyBorder="1" applyAlignment="1">
      <alignment horizontal="left" vertical="center" wrapText="1"/>
    </xf>
    <xf numFmtId="166" fontId="51" fillId="11" borderId="16" xfId="0" applyNumberFormat="1" applyFont="1" applyFill="1" applyBorder="1" applyAlignment="1">
      <alignment horizontal="left" vertical="center" wrapText="1"/>
    </xf>
    <xf numFmtId="166" fontId="41" fillId="11" borderId="18" xfId="0" applyNumberFormat="1" applyFont="1" applyFill="1" applyBorder="1" applyAlignment="1">
      <alignment horizontal="left" vertical="center"/>
    </xf>
    <xf numFmtId="0" fontId="41" fillId="11" borderId="16" xfId="0" applyFont="1" applyFill="1" applyBorder="1" applyAlignment="1">
      <alignment horizontal="left" vertical="center" wrapText="1"/>
    </xf>
    <xf numFmtId="0" fontId="42" fillId="0" borderId="1" xfId="48" applyFont="1" applyFill="1" applyBorder="1" applyAlignment="1">
      <alignment horizontal="left" vertical="center" wrapText="1"/>
    </xf>
    <xf numFmtId="0" fontId="51" fillId="11" borderId="14" xfId="0" applyFont="1" applyFill="1" applyBorder="1" applyAlignment="1">
      <alignment horizontal="left" vertical="center" wrapText="1"/>
    </xf>
    <xf numFmtId="0" fontId="51" fillId="11" borderId="14" xfId="0" applyFont="1" applyFill="1" applyBorder="1" applyAlignment="1">
      <alignment horizontal="center" vertical="center" wrapText="1"/>
    </xf>
    <xf numFmtId="166" fontId="41" fillId="11" borderId="14" xfId="0" applyNumberFormat="1" applyFont="1" applyFill="1" applyBorder="1" applyAlignment="1">
      <alignment horizontal="center" vertical="center"/>
    </xf>
    <xf numFmtId="166" fontId="51" fillId="11" borderId="14" xfId="0" applyNumberFormat="1" applyFont="1" applyFill="1" applyBorder="1" applyAlignment="1">
      <alignment horizontal="center" vertical="center"/>
    </xf>
    <xf numFmtId="49" fontId="51" fillId="11" borderId="14" xfId="0" applyNumberFormat="1" applyFont="1" applyFill="1" applyBorder="1" applyAlignment="1" applyProtection="1">
      <alignment horizontal="left" vertical="center" wrapText="1"/>
      <protection locked="0"/>
    </xf>
    <xf numFmtId="49" fontId="51" fillId="11" borderId="14" xfId="0" applyNumberFormat="1" applyFont="1" applyFill="1" applyBorder="1" applyAlignment="1" applyProtection="1">
      <alignment horizontal="center" vertical="center" wrapText="1"/>
      <protection locked="0"/>
    </xf>
    <xf numFmtId="166" fontId="41" fillId="11" borderId="14" xfId="0" applyNumberFormat="1" applyFont="1" applyFill="1" applyBorder="1" applyAlignment="1">
      <alignment horizontal="center" vertical="center" wrapText="1"/>
    </xf>
    <xf numFmtId="166" fontId="45" fillId="0" borderId="1" xfId="8" applyNumberFormat="1" applyFont="1" applyFill="1" applyBorder="1" applyAlignment="1" applyProtection="1">
      <alignment horizontal="left" vertical="center" wrapText="1"/>
      <protection locked="0"/>
    </xf>
    <xf numFmtId="0" fontId="45" fillId="12" borderId="1" xfId="0" applyFont="1" applyFill="1" applyBorder="1" applyAlignment="1">
      <alignment horizontal="left" vertical="center" wrapText="1"/>
    </xf>
    <xf numFmtId="0" fontId="45" fillId="12" borderId="14" xfId="0" applyFont="1" applyFill="1" applyBorder="1" applyAlignment="1">
      <alignment horizontal="left" vertical="center" wrapText="1"/>
    </xf>
    <xf numFmtId="166" fontId="45" fillId="12" borderId="14" xfId="0" applyNumberFormat="1" applyFont="1" applyFill="1" applyBorder="1" applyAlignment="1">
      <alignment horizontal="left" vertical="center" wrapText="1"/>
    </xf>
    <xf numFmtId="49" fontId="51" fillId="11" borderId="1" xfId="0" applyNumberFormat="1" applyFont="1" applyFill="1" applyBorder="1" applyAlignment="1" applyProtection="1">
      <alignment horizontal="left" vertical="center" wrapText="1"/>
      <protection locked="0"/>
    </xf>
    <xf numFmtId="49" fontId="51" fillId="11" borderId="16" xfId="0" applyNumberFormat="1" applyFont="1" applyFill="1" applyBorder="1" applyAlignment="1" applyProtection="1">
      <alignment horizontal="left" vertical="center" wrapText="1"/>
      <protection locked="0"/>
    </xf>
    <xf numFmtId="0" fontId="47" fillId="12" borderId="16" xfId="0" applyFont="1" applyFill="1" applyBorder="1" applyAlignment="1">
      <alignment horizontal="left" vertical="center" wrapText="1"/>
    </xf>
    <xf numFmtId="49" fontId="47" fillId="12" borderId="18" xfId="0" applyNumberFormat="1" applyFont="1" applyFill="1" applyBorder="1" applyAlignment="1" applyProtection="1">
      <alignment horizontal="left" vertical="center" wrapText="1"/>
      <protection locked="0"/>
    </xf>
    <xf numFmtId="4" fontId="47" fillId="12" borderId="18" xfId="0" applyNumberFormat="1" applyFont="1" applyFill="1" applyBorder="1" applyAlignment="1">
      <alignment horizontal="left" vertical="center"/>
    </xf>
    <xf numFmtId="166" fontId="41" fillId="12" borderId="18" xfId="0" applyNumberFormat="1" applyFont="1" applyFill="1" applyBorder="1" applyAlignment="1" applyProtection="1">
      <alignment horizontal="left" vertical="center" wrapText="1"/>
      <protection locked="0"/>
    </xf>
    <xf numFmtId="166" fontId="45" fillId="12" borderId="18" xfId="0" applyNumberFormat="1" applyFont="1" applyFill="1" applyBorder="1" applyAlignment="1">
      <alignment horizontal="left" vertical="center" wrapText="1"/>
    </xf>
    <xf numFmtId="0" fontId="47" fillId="12" borderId="1" xfId="0" applyFont="1" applyFill="1" applyBorder="1" applyAlignment="1">
      <alignment horizontal="left" vertical="center" wrapText="1"/>
    </xf>
    <xf numFmtId="49" fontId="47" fillId="12" borderId="14" xfId="0" applyNumberFormat="1" applyFont="1" applyFill="1" applyBorder="1" applyAlignment="1" applyProtection="1">
      <alignment horizontal="left" vertical="center" wrapText="1"/>
      <protection locked="0"/>
    </xf>
    <xf numFmtId="4" fontId="47" fillId="12" borderId="14" xfId="0" applyNumberFormat="1" applyFont="1" applyFill="1" applyBorder="1" applyAlignment="1">
      <alignment horizontal="left" vertical="center"/>
    </xf>
    <xf numFmtId="166" fontId="41" fillId="12" borderId="14" xfId="0" applyNumberFormat="1" applyFont="1" applyFill="1" applyBorder="1" applyAlignment="1">
      <alignment horizontal="left" vertical="center"/>
    </xf>
    <xf numFmtId="0" fontId="45" fillId="11" borderId="16" xfId="0" applyFont="1" applyFill="1" applyBorder="1" applyAlignment="1">
      <alignment horizontal="left" vertical="center" wrapText="1"/>
    </xf>
    <xf numFmtId="0" fontId="45" fillId="11" borderId="18" xfId="0" applyFont="1" applyFill="1" applyBorder="1" applyAlignment="1">
      <alignment horizontal="left" vertical="center" wrapText="1"/>
    </xf>
    <xf numFmtId="166" fontId="45" fillId="11" borderId="18" xfId="0" applyNumberFormat="1" applyFont="1" applyFill="1" applyBorder="1" applyAlignment="1">
      <alignment horizontal="left" vertical="center"/>
    </xf>
    <xf numFmtId="10" fontId="45" fillId="11" borderId="18" xfId="0" applyNumberFormat="1" applyFont="1" applyFill="1" applyBorder="1" applyAlignment="1">
      <alignment horizontal="left" vertical="center" wrapText="1"/>
    </xf>
    <xf numFmtId="0" fontId="45" fillId="11" borderId="16" xfId="0" applyFont="1" applyFill="1" applyBorder="1" applyAlignment="1">
      <alignment horizontal="left" vertical="center"/>
    </xf>
    <xf numFmtId="0" fontId="41" fillId="11" borderId="18" xfId="0" applyFont="1" applyFill="1" applyBorder="1" applyAlignment="1">
      <alignment horizontal="left" vertical="center"/>
    </xf>
    <xf numFmtId="0" fontId="51" fillId="11" borderId="1" xfId="0" applyFont="1" applyFill="1" applyBorder="1" applyAlignment="1">
      <alignment horizontal="left" wrapText="1"/>
    </xf>
    <xf numFmtId="166" fontId="51" fillId="11" borderId="16" xfId="0" applyNumberFormat="1" applyFont="1" applyFill="1" applyBorder="1" applyAlignment="1">
      <alignment horizontal="left" vertical="center"/>
    </xf>
    <xf numFmtId="0" fontId="51" fillId="13" borderId="17" xfId="0" applyFont="1" applyFill="1" applyBorder="1" applyAlignment="1">
      <alignment horizontal="left" vertical="center" wrapText="1"/>
    </xf>
    <xf numFmtId="166" fontId="41" fillId="4" borderId="1" xfId="48" applyNumberFormat="1" applyFont="1" applyFill="1" applyBorder="1" applyAlignment="1">
      <alignment horizontal="center" vertical="center" wrapText="1"/>
    </xf>
    <xf numFmtId="166" fontId="41" fillId="4" borderId="1" xfId="48"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0" fontId="51" fillId="11" borderId="18" xfId="0" applyFont="1" applyFill="1" applyBorder="1" applyAlignment="1">
      <alignment horizontal="left" vertical="center" wrapText="1"/>
    </xf>
    <xf numFmtId="0" fontId="42" fillId="4" borderId="1" xfId="0" applyFont="1" applyFill="1" applyBorder="1" applyAlignment="1">
      <alignment vertical="center" wrapText="1"/>
    </xf>
    <xf numFmtId="49" fontId="42" fillId="4" borderId="1" xfId="48" applyNumberFormat="1" applyFont="1" applyFill="1" applyBorder="1" applyAlignment="1" applyProtection="1">
      <alignment horizontal="center" vertical="center" wrapText="1"/>
      <protection locked="0"/>
    </xf>
    <xf numFmtId="0" fontId="42" fillId="4" borderId="0" xfId="0" applyFont="1" applyFill="1" applyAlignment="1">
      <alignment vertical="center"/>
    </xf>
    <xf numFmtId="49" fontId="42" fillId="0" borderId="1" xfId="48" applyNumberFormat="1" applyFont="1" applyBorder="1" applyAlignment="1" applyProtection="1">
      <alignment horizontal="left" vertical="center" wrapText="1"/>
      <protection locked="0"/>
    </xf>
    <xf numFmtId="0" fontId="41" fillId="0" borderId="1" xfId="0" applyFont="1" applyBorder="1" applyAlignment="1">
      <alignment horizontal="center" vertical="center"/>
    </xf>
    <xf numFmtId="166" fontId="42" fillId="0" borderId="1" xfId="48" applyNumberFormat="1" applyFont="1" applyBorder="1" applyAlignment="1">
      <alignment horizontal="center" vertical="center"/>
    </xf>
    <xf numFmtId="166" fontId="41" fillId="0" borderId="1" xfId="48" applyNumberFormat="1" applyFont="1" applyBorder="1" applyAlignment="1">
      <alignment horizontal="center" vertical="center" wrapText="1"/>
    </xf>
    <xf numFmtId="166" fontId="48" fillId="4" borderId="1" xfId="48" applyNumberFormat="1" applyFont="1" applyFill="1" applyBorder="1" applyAlignment="1">
      <alignment horizontal="center" vertical="center" wrapText="1"/>
    </xf>
    <xf numFmtId="0" fontId="41" fillId="4" borderId="1" xfId="0" applyFont="1" applyFill="1" applyBorder="1" applyAlignment="1">
      <alignment horizontal="center" vertical="center"/>
    </xf>
    <xf numFmtId="166" fontId="51" fillId="13" borderId="14" xfId="0" applyNumberFormat="1" applyFont="1" applyFill="1" applyBorder="1" applyAlignment="1">
      <alignment horizontal="center" vertical="center" wrapText="1"/>
    </xf>
    <xf numFmtId="0" fontId="42" fillId="4" borderId="14" xfId="48" applyFont="1" applyFill="1" applyBorder="1" applyAlignment="1">
      <alignment horizontal="left" vertical="center" wrapText="1"/>
    </xf>
    <xf numFmtId="166" fontId="42" fillId="4" borderId="1" xfId="0" applyNumberFormat="1" applyFont="1" applyFill="1" applyBorder="1" applyAlignment="1">
      <alignment horizontal="center" vertical="center"/>
    </xf>
    <xf numFmtId="0" fontId="41" fillId="4" borderId="1" xfId="0" applyFont="1" applyFill="1" applyBorder="1" applyAlignment="1">
      <alignment vertical="center"/>
    </xf>
    <xf numFmtId="166" fontId="41" fillId="0" borderId="16" xfId="0" applyNumberFormat="1" applyFont="1" applyBorder="1" applyAlignment="1">
      <alignment horizontal="center" vertical="center"/>
    </xf>
    <xf numFmtId="166" fontId="41" fillId="4" borderId="1" xfId="0" applyNumberFormat="1" applyFont="1" applyFill="1" applyBorder="1" applyAlignment="1">
      <alignment horizontal="center" vertical="center"/>
    </xf>
    <xf numFmtId="4" fontId="41" fillId="4" borderId="1" xfId="48" applyNumberFormat="1" applyFont="1" applyFill="1" applyBorder="1" applyAlignment="1">
      <alignment horizontal="center" vertical="center" wrapText="1"/>
    </xf>
    <xf numFmtId="0" fontId="41" fillId="0" borderId="0" xfId="0" applyFont="1" applyAlignment="1">
      <alignment vertical="center"/>
    </xf>
    <xf numFmtId="2" fontId="42" fillId="4" borderId="1" xfId="48" applyNumberFormat="1" applyFont="1" applyFill="1" applyBorder="1" applyAlignment="1">
      <alignment horizontal="center" vertical="center" wrapText="1"/>
    </xf>
    <xf numFmtId="2" fontId="42" fillId="4" borderId="1" xfId="48" applyNumberFormat="1" applyFont="1" applyFill="1" applyBorder="1" applyAlignment="1">
      <alignment horizontal="left" vertical="center" wrapText="1"/>
    </xf>
    <xf numFmtId="166" fontId="41" fillId="4" borderId="16" xfId="0" applyNumberFormat="1" applyFont="1" applyFill="1" applyBorder="1" applyAlignment="1">
      <alignment horizontal="center" vertical="center"/>
    </xf>
    <xf numFmtId="166" fontId="41" fillId="0" borderId="1" xfId="0" applyNumberFormat="1" applyFont="1" applyBorder="1" applyAlignment="1">
      <alignment horizontal="center" vertical="center"/>
    </xf>
    <xf numFmtId="4" fontId="41" fillId="0" borderId="1" xfId="48" applyNumberFormat="1" applyFont="1" applyBorder="1" applyAlignment="1">
      <alignment horizontal="center" vertical="center" wrapText="1"/>
    </xf>
    <xf numFmtId="166" fontId="41" fillId="4" borderId="14" xfId="0" applyNumberFormat="1" applyFont="1" applyFill="1" applyBorder="1" applyAlignment="1">
      <alignment horizontal="center" vertical="center"/>
    </xf>
    <xf numFmtId="166" fontId="41" fillId="4" borderId="18" xfId="0" applyNumberFormat="1" applyFont="1" applyFill="1" applyBorder="1" applyAlignment="1">
      <alignment horizontal="center" vertical="center"/>
    </xf>
    <xf numFmtId="4" fontId="41" fillId="4" borderId="14" xfId="48" applyNumberFormat="1" applyFont="1" applyFill="1" applyBorder="1" applyAlignment="1">
      <alignment horizontal="center" vertical="center" wrapText="1"/>
    </xf>
    <xf numFmtId="0" fontId="14" fillId="0" borderId="1" xfId="9" applyFont="1" applyBorder="1" applyAlignment="1">
      <alignment horizontal="left" vertical="top" wrapText="1"/>
    </xf>
    <xf numFmtId="0" fontId="14" fillId="0" borderId="1" xfId="9" applyFont="1" applyBorder="1" applyAlignment="1">
      <alignment horizontal="left" vertical="top"/>
    </xf>
    <xf numFmtId="0" fontId="14" fillId="0" borderId="1" xfId="9" applyFont="1" applyBorder="1" applyAlignment="1">
      <alignment horizontal="left" vertical="center" wrapText="1"/>
    </xf>
    <xf numFmtId="0" fontId="14" fillId="0" borderId="1" xfId="9" applyFont="1" applyBorder="1" applyAlignment="1">
      <alignment horizontal="center" vertical="center" wrapText="1"/>
    </xf>
    <xf numFmtId="0" fontId="14" fillId="0" borderId="1" xfId="9" applyFont="1" applyBorder="1" applyAlignment="1">
      <alignment horizontal="center" vertical="center"/>
    </xf>
    <xf numFmtId="0" fontId="14" fillId="0" borderId="1" xfId="9" applyFont="1" applyBorder="1" applyAlignment="1">
      <alignment horizontal="left" wrapText="1"/>
    </xf>
    <xf numFmtId="0" fontId="4" fillId="0" borderId="1" xfId="9" applyFont="1" applyBorder="1" applyAlignment="1">
      <alignment horizontal="center"/>
    </xf>
    <xf numFmtId="0" fontId="4" fillId="0" borderId="1" xfId="9" applyFont="1" applyBorder="1" applyAlignment="1">
      <alignment horizontal="left" vertical="top" wrapText="1"/>
    </xf>
    <xf numFmtId="0" fontId="14" fillId="0" borderId="1" xfId="9" applyFont="1" applyBorder="1" applyAlignment="1">
      <alignment horizontal="center"/>
    </xf>
    <xf numFmtId="0" fontId="5" fillId="0" borderId="1" xfId="9" applyFont="1" applyBorder="1" applyAlignment="1">
      <alignment horizontal="center"/>
    </xf>
    <xf numFmtId="0" fontId="14" fillId="0" borderId="1" xfId="9" applyFont="1" applyBorder="1" applyAlignment="1">
      <alignment horizontal="left"/>
    </xf>
    <xf numFmtId="0" fontId="10" fillId="0" borderId="2" xfId="9" applyFont="1" applyBorder="1" applyAlignment="1">
      <alignment horizontal="left" wrapText="1"/>
    </xf>
    <xf numFmtId="0" fontId="10" fillId="0" borderId="12" xfId="9" applyFont="1" applyBorder="1" applyAlignment="1">
      <alignment horizontal="left"/>
    </xf>
    <xf numFmtId="0" fontId="10" fillId="0" borderId="14" xfId="9" applyFont="1" applyBorder="1" applyAlignment="1">
      <alignment horizontal="left"/>
    </xf>
    <xf numFmtId="0" fontId="10" fillId="0" borderId="2" xfId="9" applyFont="1" applyFill="1" applyBorder="1" applyAlignment="1">
      <alignment horizontal="left" wrapText="1"/>
    </xf>
    <xf numFmtId="0" fontId="10" fillId="0" borderId="12" xfId="9" applyFont="1" applyFill="1" applyBorder="1" applyAlignment="1">
      <alignment horizontal="left"/>
    </xf>
    <xf numFmtId="0" fontId="10" fillId="0" borderId="14" xfId="9" applyFont="1" applyFill="1" applyBorder="1" applyAlignment="1">
      <alignment horizontal="left"/>
    </xf>
    <xf numFmtId="0" fontId="10" fillId="0" borderId="13" xfId="9" applyFont="1" applyBorder="1" applyAlignment="1">
      <alignment horizontal="left" wrapText="1"/>
    </xf>
    <xf numFmtId="0" fontId="10" fillId="0" borderId="13" xfId="9" applyFont="1" applyBorder="1" applyAlignment="1">
      <alignment horizontal="left"/>
    </xf>
    <xf numFmtId="0" fontId="9" fillId="0" borderId="0" xfId="9" applyFont="1" applyAlignment="1">
      <alignment horizontal="right" vertical="top" wrapText="1"/>
    </xf>
    <xf numFmtId="0" fontId="9" fillId="0" borderId="0" xfId="9" applyFont="1" applyAlignment="1">
      <alignment horizontal="right" vertical="top"/>
    </xf>
    <xf numFmtId="0" fontId="5" fillId="0" borderId="0" xfId="9" applyFont="1" applyAlignment="1">
      <alignment horizontal="right" wrapText="1"/>
    </xf>
    <xf numFmtId="0" fontId="5" fillId="0" borderId="0" xfId="9" applyFont="1" applyAlignment="1">
      <alignment horizontal="right"/>
    </xf>
    <xf numFmtId="0" fontId="11" fillId="0" borderId="0" xfId="48" applyFont="1" applyFill="1" applyAlignment="1">
      <alignment horizontal="center" vertical="top" wrapText="1"/>
    </xf>
    <xf numFmtId="0" fontId="12" fillId="0" borderId="0" xfId="9" applyFont="1" applyAlignment="1">
      <alignment horizontal="center" vertical="top" wrapText="1"/>
    </xf>
    <xf numFmtId="0" fontId="12" fillId="0" borderId="0" xfId="9" applyFont="1" applyAlignment="1">
      <alignment wrapText="1"/>
    </xf>
    <xf numFmtId="0" fontId="13" fillId="0" borderId="2" xfId="48" applyFont="1" applyBorder="1" applyAlignment="1">
      <alignment horizontal="left" vertical="top" wrapText="1"/>
    </xf>
    <xf numFmtId="0" fontId="13" fillId="0" borderId="12" xfId="9" applyFont="1" applyBorder="1" applyAlignment="1">
      <alignment horizontal="left" wrapText="1"/>
    </xf>
    <xf numFmtId="0" fontId="13" fillId="0" borderId="14" xfId="9" applyFont="1" applyBorder="1" applyAlignment="1">
      <alignment horizontal="left" wrapText="1"/>
    </xf>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 fillId="5" borderId="3" xfId="48" applyFont="1" applyFill="1" applyBorder="1" applyAlignment="1">
      <alignment horizontal="left" vertical="center"/>
    </xf>
    <xf numFmtId="0" fontId="4" fillId="5" borderId="4" xfId="48" applyFont="1" applyFill="1" applyBorder="1" applyAlignment="1">
      <alignment horizontal="left" vertical="center"/>
    </xf>
    <xf numFmtId="0" fontId="4" fillId="5" borderId="8" xfId="48"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6" fillId="5" borderId="3" xfId="48" applyFont="1" applyFill="1" applyBorder="1" applyAlignment="1">
      <alignment horizontal="center" vertical="center" wrapText="1"/>
    </xf>
    <xf numFmtId="0" fontId="6" fillId="5" borderId="4" xfId="48" applyFont="1" applyFill="1" applyBorder="1" applyAlignment="1">
      <alignment horizontal="center" vertical="center"/>
    </xf>
    <xf numFmtId="0" fontId="6" fillId="5" borderId="8" xfId="48" applyFont="1" applyFill="1" applyBorder="1" applyAlignment="1">
      <alignment horizontal="center"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45" fillId="4" borderId="0" xfId="0" applyFont="1" applyFill="1" applyAlignment="1">
      <alignment horizontal="left" vertical="center" wrapText="1"/>
    </xf>
    <xf numFmtId="0" fontId="45" fillId="0" borderId="0" xfId="59" applyFont="1" applyAlignment="1">
      <alignment horizontal="left" vertical="center"/>
    </xf>
    <xf numFmtId="0" fontId="45" fillId="4" borderId="0" xfId="0" applyFont="1" applyFill="1" applyBorder="1" applyAlignment="1">
      <alignment horizontal="center" vertical="center" wrapText="1"/>
    </xf>
    <xf numFmtId="166" fontId="42" fillId="4" borderId="1" xfId="48" applyNumberFormat="1" applyFont="1" applyFill="1" applyBorder="1" applyAlignment="1">
      <alignment vertical="center"/>
    </xf>
    <xf numFmtId="4" fontId="42" fillId="4" borderId="1" xfId="48" applyNumberFormat="1" applyFont="1" applyFill="1" applyBorder="1" applyAlignment="1">
      <alignment horizontal="center" vertical="center" wrapText="1"/>
    </xf>
    <xf numFmtId="166" fontId="42" fillId="0" borderId="1" xfId="48" applyNumberFormat="1" applyFont="1" applyFill="1" applyBorder="1" applyAlignment="1">
      <alignment horizontal="center" vertical="center" wrapText="1"/>
    </xf>
    <xf numFmtId="166" fontId="41" fillId="0" borderId="1" xfId="48" applyNumberFormat="1" applyFont="1" applyFill="1" applyBorder="1" applyAlignment="1">
      <alignment horizontal="center" vertical="center" wrapText="1"/>
    </xf>
    <xf numFmtId="166" fontId="41" fillId="4" borderId="1" xfId="8" applyNumberFormat="1" applyFont="1" applyFill="1" applyBorder="1" applyAlignment="1">
      <alignment horizontal="center" vertical="center"/>
    </xf>
    <xf numFmtId="4" fontId="42" fillId="4" borderId="1" xfId="48" applyNumberFormat="1" applyFont="1" applyFill="1" applyBorder="1" applyAlignment="1">
      <alignment horizontal="center" vertical="center"/>
    </xf>
    <xf numFmtId="4" fontId="41" fillId="4" borderId="1" xfId="48" applyNumberFormat="1" applyFont="1" applyFill="1" applyBorder="1" applyAlignment="1">
      <alignment horizontal="center" vertical="center"/>
    </xf>
    <xf numFmtId="2" fontId="41" fillId="4" borderId="1" xfId="0" applyNumberFormat="1" applyFont="1" applyFill="1" applyBorder="1" applyAlignment="1">
      <alignment horizontal="center" vertical="center"/>
    </xf>
    <xf numFmtId="166" fontId="41" fillId="4" borderId="1" xfId="8" applyNumberFormat="1" applyFont="1" applyFill="1" applyBorder="1" applyAlignment="1" applyProtection="1">
      <alignment horizontal="center" vertical="center" wrapText="1"/>
      <protection locked="0"/>
    </xf>
    <xf numFmtId="166" fontId="51" fillId="11" borderId="14" xfId="0" applyNumberFormat="1" applyFont="1" applyFill="1" applyBorder="1" applyAlignment="1">
      <alignment horizontal="center" vertical="center" wrapText="1"/>
    </xf>
    <xf numFmtId="166" fontId="41" fillId="11" borderId="14" xfId="0" applyNumberFormat="1" applyFont="1" applyFill="1" applyBorder="1" applyAlignment="1" applyProtection="1">
      <alignment horizontal="center" vertical="center" wrapText="1"/>
      <protection locked="0"/>
    </xf>
    <xf numFmtId="166" fontId="51" fillId="11" borderId="18" xfId="0" applyNumberFormat="1" applyFont="1" applyFill="1" applyBorder="1" applyAlignment="1">
      <alignment horizontal="center" vertical="center" wrapText="1"/>
    </xf>
    <xf numFmtId="166" fontId="41" fillId="11" borderId="18" xfId="0" applyNumberFormat="1" applyFont="1" applyFill="1" applyBorder="1" applyAlignment="1">
      <alignment horizontal="center" vertical="center" wrapText="1"/>
    </xf>
    <xf numFmtId="166" fontId="41" fillId="11" borderId="18" xfId="0" applyNumberFormat="1" applyFont="1" applyFill="1" applyBorder="1" applyAlignment="1" applyProtection="1">
      <alignment horizontal="center" vertical="center" wrapText="1"/>
      <protection locked="0"/>
    </xf>
    <xf numFmtId="166" fontId="51" fillId="11" borderId="18" xfId="0" applyNumberFormat="1" applyFont="1" applyFill="1" applyBorder="1" applyAlignment="1">
      <alignment horizontal="center" vertical="center"/>
    </xf>
    <xf numFmtId="166" fontId="42" fillId="4" borderId="1" xfId="3" applyNumberFormat="1" applyFont="1" applyFill="1" applyBorder="1" applyAlignment="1">
      <alignment horizontal="center" vertical="center" wrapText="1"/>
    </xf>
    <xf numFmtId="49" fontId="42" fillId="4" borderId="1" xfId="48" applyNumberFormat="1" applyFont="1" applyFill="1" applyBorder="1" applyAlignment="1" applyProtection="1">
      <alignment vertical="center" wrapText="1"/>
      <protection locked="0"/>
    </xf>
    <xf numFmtId="166" fontId="41" fillId="4" borderId="1" xfId="48" applyNumberFormat="1" applyFont="1" applyFill="1" applyBorder="1" applyAlignment="1">
      <alignment vertical="center"/>
    </xf>
    <xf numFmtId="4" fontId="42" fillId="4" borderId="1" xfId="48" applyNumberFormat="1" applyFont="1" applyFill="1" applyBorder="1" applyAlignment="1">
      <alignment vertical="center"/>
    </xf>
    <xf numFmtId="0" fontId="41" fillId="4" borderId="1" xfId="48" applyFont="1" applyFill="1" applyBorder="1" applyAlignment="1">
      <alignment horizontal="center" vertical="center" wrapText="1"/>
    </xf>
    <xf numFmtId="0" fontId="48" fillId="4" borderId="1" xfId="48" applyFont="1" applyFill="1" applyBorder="1" applyAlignment="1">
      <alignment horizontal="center" vertical="center" wrapText="1"/>
    </xf>
    <xf numFmtId="0" fontId="42" fillId="0" borderId="1" xfId="48" applyFont="1" applyFill="1" applyBorder="1" applyAlignment="1">
      <alignment horizontal="center" vertical="center" wrapText="1"/>
    </xf>
    <xf numFmtId="0" fontId="41" fillId="4" borderId="1" xfId="8" applyFont="1" applyFill="1" applyBorder="1" applyAlignment="1">
      <alignment horizontal="center" vertical="center" wrapText="1"/>
    </xf>
    <xf numFmtId="0" fontId="42" fillId="4" borderId="1" xfId="28" applyFont="1" applyFill="1" applyBorder="1" applyAlignment="1" applyProtection="1">
      <alignment horizontal="center" vertical="center" wrapText="1"/>
    </xf>
    <xf numFmtId="0" fontId="48" fillId="4" borderId="1" xfId="58" applyFont="1" applyFill="1" applyBorder="1" applyAlignment="1" applyProtection="1">
      <alignment horizontal="center" vertical="center" wrapText="1"/>
    </xf>
    <xf numFmtId="49" fontId="51" fillId="11" borderId="18" xfId="0" applyNumberFormat="1" applyFont="1" applyFill="1" applyBorder="1" applyAlignment="1" applyProtection="1">
      <alignment horizontal="center" vertical="center" wrapText="1"/>
      <protection locked="0"/>
    </xf>
    <xf numFmtId="9" fontId="41" fillId="4" borderId="1" xfId="48" applyNumberFormat="1" applyFont="1" applyFill="1" applyBorder="1" applyAlignment="1">
      <alignment horizontal="center" vertical="center" wrapText="1"/>
    </xf>
    <xf numFmtId="0" fontId="42" fillId="4" borderId="16" xfId="0" applyFont="1" applyFill="1" applyBorder="1" applyAlignment="1">
      <alignment horizontal="center" vertical="center"/>
    </xf>
    <xf numFmtId="166" fontId="42" fillId="4" borderId="16" xfId="0" applyNumberFormat="1" applyFont="1" applyFill="1" applyBorder="1" applyAlignment="1">
      <alignment horizontal="center" vertical="center"/>
    </xf>
    <xf numFmtId="49" fontId="41" fillId="4" borderId="1" xfId="48" applyNumberFormat="1" applyFont="1" applyFill="1" applyBorder="1" applyAlignment="1" applyProtection="1">
      <alignment horizontal="center" vertical="center" wrapText="1"/>
      <protection locked="0"/>
    </xf>
    <xf numFmtId="0" fontId="42" fillId="4" borderId="1" xfId="0" applyFont="1" applyFill="1" applyBorder="1" applyAlignment="1">
      <alignment horizontal="center" vertical="center"/>
    </xf>
    <xf numFmtId="0" fontId="41" fillId="4" borderId="0" xfId="0" applyFont="1" applyFill="1" applyAlignment="1">
      <alignment horizontal="center" vertical="center"/>
    </xf>
    <xf numFmtId="166" fontId="41" fillId="4" borderId="1" xfId="0" applyNumberFormat="1" applyFont="1" applyFill="1" applyBorder="1" applyAlignment="1">
      <alignment horizontal="center" vertical="center" wrapText="1"/>
    </xf>
    <xf numFmtId="0" fontId="42" fillId="4" borderId="17" xfId="48" applyFont="1" applyFill="1" applyBorder="1" applyAlignment="1">
      <alignment horizontal="center" vertical="center" wrapText="1"/>
    </xf>
    <xf numFmtId="4" fontId="42" fillId="4" borderId="17" xfId="48" applyNumberFormat="1" applyFont="1" applyFill="1" applyBorder="1" applyAlignment="1">
      <alignment horizontal="center" vertical="center" wrapText="1"/>
    </xf>
    <xf numFmtId="4" fontId="41" fillId="4" borderId="17" xfId="48" applyNumberFormat="1" applyFont="1" applyFill="1" applyBorder="1" applyAlignment="1">
      <alignment horizontal="center" vertical="center" wrapText="1"/>
    </xf>
    <xf numFmtId="1" fontId="41" fillId="4" borderId="1" xfId="48" applyNumberFormat="1" applyFont="1" applyFill="1" applyBorder="1" applyAlignment="1">
      <alignment horizontal="center" vertical="center" wrapText="1"/>
    </xf>
    <xf numFmtId="0" fontId="41" fillId="4" borderId="1" xfId="28" applyFont="1" applyFill="1" applyBorder="1" applyAlignment="1" applyProtection="1">
      <alignment horizontal="center" vertical="center" wrapText="1"/>
    </xf>
    <xf numFmtId="49" fontId="41" fillId="11" borderId="14" xfId="0" applyNumberFormat="1" applyFont="1" applyFill="1" applyBorder="1" applyAlignment="1" applyProtection="1">
      <alignment horizontal="center" vertical="center" wrapText="1"/>
      <protection locked="0"/>
    </xf>
    <xf numFmtId="4" fontId="41" fillId="11" borderId="14" xfId="0" applyNumberFormat="1" applyFont="1" applyFill="1" applyBorder="1" applyAlignment="1">
      <alignment horizontal="center" vertical="center"/>
    </xf>
    <xf numFmtId="166" fontId="41" fillId="11" borderId="18" xfId="0" applyNumberFormat="1" applyFont="1" applyFill="1" applyBorder="1" applyAlignment="1">
      <alignment horizontal="center" vertical="center"/>
    </xf>
    <xf numFmtId="49" fontId="41" fillId="11" borderId="18" xfId="0" applyNumberFormat="1" applyFont="1" applyFill="1" applyBorder="1" applyAlignment="1" applyProtection="1">
      <alignment horizontal="center" vertical="center" wrapText="1"/>
      <protection locked="0"/>
    </xf>
    <xf numFmtId="4" fontId="41" fillId="11" borderId="18" xfId="0" applyNumberFormat="1" applyFont="1" applyFill="1" applyBorder="1" applyAlignment="1">
      <alignment horizontal="center" vertical="center"/>
    </xf>
    <xf numFmtId="0" fontId="51" fillId="13" borderId="19" xfId="0" applyFont="1" applyFill="1" applyBorder="1" applyAlignment="1">
      <alignment horizontal="center" vertical="center" wrapText="1"/>
    </xf>
    <xf numFmtId="4" fontId="51" fillId="13" borderId="19" xfId="0" applyNumberFormat="1" applyFont="1" applyFill="1" applyBorder="1" applyAlignment="1">
      <alignment horizontal="center" vertical="center"/>
    </xf>
    <xf numFmtId="4" fontId="41" fillId="13" borderId="19" xfId="0" applyNumberFormat="1" applyFont="1" applyFill="1" applyBorder="1" applyAlignment="1">
      <alignment horizontal="center" vertical="center"/>
    </xf>
    <xf numFmtId="4" fontId="42" fillId="4" borderId="17" xfId="48" applyNumberFormat="1" applyFont="1" applyFill="1" applyBorder="1" applyAlignment="1">
      <alignment horizontal="center" vertical="center"/>
    </xf>
    <xf numFmtId="4" fontId="41" fillId="4" borderId="17" xfId="48" applyNumberFormat="1" applyFont="1" applyFill="1" applyBorder="1" applyAlignment="1">
      <alignment horizontal="center" vertical="center"/>
    </xf>
    <xf numFmtId="166" fontId="42" fillId="4" borderId="1" xfId="48" applyNumberFormat="1" applyFont="1" applyFill="1" applyBorder="1" applyAlignment="1" applyProtection="1">
      <alignment horizontal="center" vertical="center" wrapText="1"/>
      <protection locked="0"/>
    </xf>
    <xf numFmtId="166" fontId="41" fillId="4" borderId="1" xfId="48" applyNumberFormat="1" applyFont="1" applyFill="1" applyBorder="1" applyAlignment="1" applyProtection="1">
      <alignment horizontal="center" vertical="center" wrapText="1"/>
      <protection locked="0"/>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88" t="s">
        <v>0</v>
      </c>
      <c r="B1" s="189"/>
      <c r="C1" s="189"/>
      <c r="D1" s="189"/>
      <c r="E1" s="189"/>
      <c r="F1" s="189"/>
      <c r="G1" s="189"/>
      <c r="H1" s="189"/>
      <c r="I1" s="189"/>
      <c r="J1" s="189"/>
      <c r="K1" s="189"/>
      <c r="L1" s="189"/>
      <c r="M1" s="189"/>
      <c r="N1" s="189"/>
      <c r="O1" s="189"/>
      <c r="P1" s="189"/>
      <c r="Q1" s="189"/>
    </row>
    <row r="2" spans="1:18" ht="30" customHeight="1">
      <c r="A2" s="190" t="s">
        <v>1</v>
      </c>
      <c r="B2" s="191"/>
      <c r="C2" s="191"/>
      <c r="D2" s="191"/>
      <c r="E2" s="191"/>
      <c r="F2" s="191"/>
      <c r="G2" s="191"/>
      <c r="H2" s="191"/>
      <c r="I2" s="191"/>
      <c r="J2" s="191"/>
      <c r="K2" s="191"/>
      <c r="L2" s="191"/>
      <c r="M2" s="191"/>
      <c r="N2" s="191"/>
      <c r="O2" s="191"/>
      <c r="P2" s="191"/>
      <c r="Q2" s="191"/>
    </row>
    <row r="3" spans="1:18" ht="20.25" customHeight="1">
      <c r="B3" s="11"/>
      <c r="C3" s="11"/>
      <c r="D3" s="11"/>
      <c r="E3" s="192" t="s">
        <v>2</v>
      </c>
      <c r="F3" s="193"/>
      <c r="G3" s="194"/>
      <c r="H3" s="194"/>
      <c r="I3" s="194"/>
      <c r="J3" s="194"/>
      <c r="K3" s="194"/>
      <c r="L3" s="194"/>
      <c r="M3" s="194"/>
      <c r="N3" s="194"/>
      <c r="O3" s="11"/>
      <c r="P3" s="11"/>
      <c r="Q3" s="11"/>
    </row>
    <row r="4" spans="1:18">
      <c r="B4" s="11"/>
      <c r="C4" s="11"/>
      <c r="D4" s="11"/>
      <c r="E4" s="12"/>
      <c r="F4" s="13"/>
      <c r="G4" s="14"/>
      <c r="H4" s="14"/>
      <c r="I4" s="14"/>
      <c r="J4" s="14"/>
      <c r="K4" s="14"/>
      <c r="L4" s="14"/>
      <c r="M4" s="14"/>
      <c r="N4" s="14"/>
      <c r="O4" s="11"/>
      <c r="P4" s="11"/>
      <c r="Q4" s="11"/>
    </row>
    <row r="5" spans="1:18" ht="59.25" customHeight="1">
      <c r="A5" s="15"/>
      <c r="B5" s="195" t="s">
        <v>3</v>
      </c>
      <c r="C5" s="196"/>
      <c r="D5" s="196"/>
      <c r="E5" s="196"/>
      <c r="F5" s="196"/>
      <c r="G5" s="196"/>
      <c r="H5" s="196"/>
      <c r="I5" s="196"/>
      <c r="J5" s="196"/>
      <c r="K5" s="196"/>
      <c r="L5" s="196"/>
      <c r="M5" s="196"/>
      <c r="N5" s="196"/>
      <c r="O5" s="196"/>
      <c r="P5" s="196"/>
      <c r="Q5" s="197"/>
    </row>
    <row r="6" spans="1:18" ht="64.5" customHeight="1">
      <c r="A6" s="16">
        <v>1</v>
      </c>
      <c r="B6" s="180" t="s">
        <v>4</v>
      </c>
      <c r="C6" s="181"/>
      <c r="D6" s="181"/>
      <c r="E6" s="181"/>
      <c r="F6" s="181"/>
      <c r="G6" s="181"/>
      <c r="H6" s="181"/>
      <c r="I6" s="181"/>
      <c r="J6" s="181"/>
      <c r="K6" s="181"/>
      <c r="L6" s="181"/>
      <c r="M6" s="181"/>
      <c r="N6" s="181"/>
      <c r="O6" s="181"/>
      <c r="P6" s="181"/>
      <c r="Q6" s="182"/>
    </row>
    <row r="7" spans="1:18" ht="18" customHeight="1">
      <c r="A7" s="16">
        <v>2</v>
      </c>
      <c r="B7" s="180" t="s">
        <v>5</v>
      </c>
      <c r="C7" s="181"/>
      <c r="D7" s="181"/>
      <c r="E7" s="181"/>
      <c r="F7" s="181"/>
      <c r="G7" s="181"/>
      <c r="H7" s="181"/>
      <c r="I7" s="181"/>
      <c r="J7" s="181"/>
      <c r="K7" s="181"/>
      <c r="L7" s="181"/>
      <c r="M7" s="181"/>
      <c r="N7" s="181"/>
      <c r="O7" s="181"/>
      <c r="P7" s="181"/>
      <c r="Q7" s="182"/>
    </row>
    <row r="8" spans="1:18" ht="45" customHeight="1">
      <c r="A8" s="16">
        <v>3</v>
      </c>
      <c r="B8" s="183" t="s">
        <v>6</v>
      </c>
      <c r="C8" s="184"/>
      <c r="D8" s="184"/>
      <c r="E8" s="184"/>
      <c r="F8" s="184"/>
      <c r="G8" s="184"/>
      <c r="H8" s="184"/>
      <c r="I8" s="184"/>
      <c r="J8" s="184"/>
      <c r="K8" s="184"/>
      <c r="L8" s="184"/>
      <c r="M8" s="184"/>
      <c r="N8" s="184"/>
      <c r="O8" s="184"/>
      <c r="P8" s="184"/>
      <c r="Q8" s="185"/>
    </row>
    <row r="9" spans="1:18" ht="24" customHeight="1">
      <c r="A9" s="16">
        <v>4</v>
      </c>
      <c r="B9" s="180" t="s">
        <v>7</v>
      </c>
      <c r="C9" s="181"/>
      <c r="D9" s="181"/>
      <c r="E9" s="181"/>
      <c r="F9" s="181"/>
      <c r="G9" s="181"/>
      <c r="H9" s="181"/>
      <c r="I9" s="181"/>
      <c r="J9" s="181"/>
      <c r="K9" s="181"/>
      <c r="L9" s="181"/>
      <c r="M9" s="181"/>
      <c r="N9" s="181"/>
      <c r="O9" s="181"/>
      <c r="P9" s="181"/>
      <c r="Q9" s="182"/>
    </row>
    <row r="10" spans="1:18" ht="19.5" customHeight="1">
      <c r="A10" s="16">
        <v>5</v>
      </c>
      <c r="B10" s="180" t="s">
        <v>8</v>
      </c>
      <c r="C10" s="181"/>
      <c r="D10" s="181"/>
      <c r="E10" s="181"/>
      <c r="F10" s="181"/>
      <c r="G10" s="181"/>
      <c r="H10" s="181"/>
      <c r="I10" s="181"/>
      <c r="J10" s="181"/>
      <c r="K10" s="181"/>
      <c r="L10" s="181"/>
      <c r="M10" s="181"/>
      <c r="N10" s="181"/>
      <c r="O10" s="181"/>
      <c r="P10" s="181"/>
      <c r="Q10" s="182"/>
    </row>
    <row r="11" spans="1:18" ht="21" customHeight="1">
      <c r="A11" s="17"/>
      <c r="B11" s="186" t="s">
        <v>9</v>
      </c>
      <c r="C11" s="187"/>
      <c r="D11" s="187"/>
      <c r="E11" s="187"/>
      <c r="F11" s="187"/>
      <c r="G11" s="187"/>
      <c r="H11" s="187"/>
      <c r="I11" s="187"/>
      <c r="J11" s="187"/>
      <c r="K11" s="187"/>
      <c r="L11" s="187"/>
      <c r="M11" s="187"/>
      <c r="N11" s="187"/>
      <c r="O11" s="187"/>
      <c r="P11" s="187"/>
      <c r="Q11" s="187"/>
      <c r="R11" s="21"/>
    </row>
    <row r="12" spans="1:18" ht="21" customHeight="1">
      <c r="A12" s="18"/>
      <c r="B12" s="19"/>
      <c r="C12" s="20"/>
      <c r="D12" s="20"/>
      <c r="E12" s="20"/>
      <c r="F12" s="20"/>
      <c r="G12" s="20"/>
      <c r="H12" s="20"/>
      <c r="I12" s="20"/>
      <c r="J12" s="20"/>
      <c r="K12" s="20"/>
      <c r="L12" s="20"/>
      <c r="M12" s="20"/>
      <c r="N12" s="20"/>
      <c r="O12" s="20"/>
      <c r="P12" s="20"/>
      <c r="Q12" s="20"/>
    </row>
    <row r="13" spans="1:18">
      <c r="A13" s="178" t="s">
        <v>10</v>
      </c>
      <c r="B13" s="178"/>
      <c r="C13" s="178"/>
      <c r="D13" s="178"/>
      <c r="E13" s="178"/>
      <c r="F13" s="178"/>
      <c r="G13" s="178"/>
      <c r="H13" s="178"/>
      <c r="I13" s="178"/>
      <c r="J13" s="178"/>
      <c r="K13" s="178"/>
      <c r="L13" s="178"/>
      <c r="M13" s="178"/>
      <c r="N13" s="178"/>
      <c r="O13" s="178"/>
      <c r="P13" s="178"/>
      <c r="Q13" s="178"/>
    </row>
    <row r="14" spans="1:18" ht="15.75" customHeight="1">
      <c r="A14" s="178" t="s">
        <v>11</v>
      </c>
      <c r="B14" s="178"/>
      <c r="C14" s="178"/>
      <c r="D14" s="178"/>
      <c r="E14" s="178" t="s">
        <v>12</v>
      </c>
      <c r="F14" s="178"/>
      <c r="G14" s="178"/>
      <c r="H14" s="178"/>
      <c r="I14" s="178"/>
      <c r="J14" s="178"/>
      <c r="K14" s="178"/>
      <c r="L14" s="178"/>
      <c r="M14" s="178"/>
      <c r="N14" s="178"/>
      <c r="O14" s="178"/>
      <c r="P14" s="178"/>
      <c r="Q14" s="178"/>
    </row>
    <row r="15" spans="1:18" ht="15.75" customHeight="1">
      <c r="A15" s="178" t="s">
        <v>13</v>
      </c>
      <c r="B15" s="178"/>
      <c r="C15" s="178"/>
      <c r="D15" s="178"/>
      <c r="E15" s="178"/>
      <c r="F15" s="178"/>
      <c r="G15" s="178"/>
      <c r="H15" s="178"/>
      <c r="I15" s="178"/>
      <c r="J15" s="178"/>
      <c r="K15" s="178"/>
      <c r="L15" s="178"/>
      <c r="M15" s="178"/>
      <c r="N15" s="178"/>
      <c r="O15" s="178"/>
      <c r="P15" s="178"/>
      <c r="Q15" s="178"/>
    </row>
    <row r="16" spans="1:18" ht="24" customHeight="1">
      <c r="A16" s="172" t="s">
        <v>14</v>
      </c>
      <c r="B16" s="172"/>
      <c r="C16" s="172"/>
      <c r="D16" s="172"/>
      <c r="E16" s="179" t="s">
        <v>15</v>
      </c>
      <c r="F16" s="179"/>
      <c r="G16" s="179"/>
      <c r="H16" s="179"/>
      <c r="I16" s="179"/>
      <c r="J16" s="179"/>
      <c r="K16" s="179"/>
      <c r="L16" s="179"/>
      <c r="M16" s="179"/>
      <c r="N16" s="179"/>
      <c r="O16" s="179"/>
      <c r="P16" s="179"/>
      <c r="Q16" s="179"/>
    </row>
    <row r="17" spans="1:17" ht="47.25" customHeight="1">
      <c r="A17" s="172"/>
      <c r="B17" s="172"/>
      <c r="C17" s="172"/>
      <c r="D17" s="172"/>
      <c r="E17" s="174" t="s">
        <v>16</v>
      </c>
      <c r="F17" s="174"/>
      <c r="G17" s="174"/>
      <c r="H17" s="174"/>
      <c r="I17" s="174"/>
      <c r="J17" s="174"/>
      <c r="K17" s="174"/>
      <c r="L17" s="174"/>
      <c r="M17" s="174"/>
      <c r="N17" s="174"/>
      <c r="O17" s="174"/>
      <c r="P17" s="174"/>
      <c r="Q17" s="174"/>
    </row>
    <row r="18" spans="1:17" ht="39.75" customHeight="1">
      <c r="A18" s="172"/>
      <c r="B18" s="172"/>
      <c r="C18" s="172"/>
      <c r="D18" s="172"/>
      <c r="E18" s="174" t="s">
        <v>17</v>
      </c>
      <c r="F18" s="174"/>
      <c r="G18" s="174"/>
      <c r="H18" s="174"/>
      <c r="I18" s="174"/>
      <c r="J18" s="174"/>
      <c r="K18" s="174"/>
      <c r="L18" s="174"/>
      <c r="M18" s="174"/>
      <c r="N18" s="174"/>
      <c r="O18" s="174"/>
      <c r="P18" s="174"/>
      <c r="Q18" s="174"/>
    </row>
    <row r="19" spans="1:17" ht="38.25" customHeight="1">
      <c r="A19" s="172"/>
      <c r="B19" s="172"/>
      <c r="C19" s="172"/>
      <c r="D19" s="172"/>
      <c r="E19" s="174" t="s">
        <v>18</v>
      </c>
      <c r="F19" s="174"/>
      <c r="G19" s="174"/>
      <c r="H19" s="174"/>
      <c r="I19" s="174"/>
      <c r="J19" s="174"/>
      <c r="K19" s="174"/>
      <c r="L19" s="174"/>
      <c r="M19" s="174"/>
      <c r="N19" s="174"/>
      <c r="O19" s="174"/>
      <c r="P19" s="174"/>
      <c r="Q19" s="174"/>
    </row>
    <row r="20" spans="1:17" ht="30" customHeight="1">
      <c r="A20" s="172"/>
      <c r="B20" s="172"/>
      <c r="C20" s="172"/>
      <c r="D20" s="172"/>
      <c r="E20" s="174" t="s">
        <v>19</v>
      </c>
      <c r="F20" s="174"/>
      <c r="G20" s="174"/>
      <c r="H20" s="174"/>
      <c r="I20" s="174"/>
      <c r="J20" s="174"/>
      <c r="K20" s="174"/>
      <c r="L20" s="174"/>
      <c r="M20" s="174"/>
      <c r="N20" s="174"/>
      <c r="O20" s="174"/>
      <c r="P20" s="174"/>
      <c r="Q20" s="174"/>
    </row>
    <row r="21" spans="1:17" ht="53.25" customHeight="1">
      <c r="A21" s="172"/>
      <c r="B21" s="172"/>
      <c r="C21" s="172"/>
      <c r="D21" s="172"/>
      <c r="E21" s="174" t="s">
        <v>20</v>
      </c>
      <c r="F21" s="174"/>
      <c r="G21" s="174"/>
      <c r="H21" s="174"/>
      <c r="I21" s="174"/>
      <c r="J21" s="174"/>
      <c r="K21" s="174"/>
      <c r="L21" s="174"/>
      <c r="M21" s="174"/>
      <c r="N21" s="174"/>
      <c r="O21" s="174"/>
      <c r="P21" s="174"/>
      <c r="Q21" s="174"/>
    </row>
    <row r="22" spans="1:17">
      <c r="A22" s="175" t="s">
        <v>21</v>
      </c>
      <c r="B22" s="177"/>
      <c r="C22" s="177"/>
      <c r="D22" s="177"/>
      <c r="E22" s="177"/>
      <c r="F22" s="177"/>
      <c r="G22" s="177"/>
      <c r="H22" s="177"/>
      <c r="I22" s="177"/>
      <c r="J22" s="177"/>
      <c r="K22" s="177"/>
      <c r="L22" s="177"/>
      <c r="M22" s="177"/>
      <c r="N22" s="177"/>
      <c r="O22" s="177"/>
      <c r="P22" s="177"/>
      <c r="Q22" s="177"/>
    </row>
    <row r="23" spans="1:17" ht="48" customHeight="1">
      <c r="A23" s="172" t="s">
        <v>22</v>
      </c>
      <c r="B23" s="173"/>
      <c r="C23" s="173"/>
      <c r="D23" s="173"/>
      <c r="E23" s="174" t="s">
        <v>23</v>
      </c>
      <c r="F23" s="174"/>
      <c r="G23" s="174"/>
      <c r="H23" s="174"/>
      <c r="I23" s="174"/>
      <c r="J23" s="174"/>
      <c r="K23" s="174"/>
      <c r="L23" s="174"/>
      <c r="M23" s="174"/>
      <c r="N23" s="174"/>
      <c r="O23" s="174"/>
      <c r="P23" s="174"/>
      <c r="Q23" s="174"/>
    </row>
    <row r="24" spans="1:17" ht="46.5" customHeight="1">
      <c r="A24" s="173"/>
      <c r="B24" s="173"/>
      <c r="C24" s="173"/>
      <c r="D24" s="173"/>
      <c r="E24" s="174" t="s">
        <v>24</v>
      </c>
      <c r="F24" s="174"/>
      <c r="G24" s="174"/>
      <c r="H24" s="174"/>
      <c r="I24" s="174"/>
      <c r="J24" s="174"/>
      <c r="K24" s="174"/>
      <c r="L24" s="174"/>
      <c r="M24" s="174"/>
      <c r="N24" s="174"/>
      <c r="O24" s="174"/>
      <c r="P24" s="174"/>
      <c r="Q24" s="174"/>
    </row>
    <row r="25" spans="1:17" ht="46.5" customHeight="1">
      <c r="A25" s="173"/>
      <c r="B25" s="173"/>
      <c r="C25" s="173"/>
      <c r="D25" s="173"/>
      <c r="E25" s="174" t="s">
        <v>25</v>
      </c>
      <c r="F25" s="174"/>
      <c r="G25" s="174"/>
      <c r="H25" s="174"/>
      <c r="I25" s="174"/>
      <c r="J25" s="174"/>
      <c r="K25" s="174"/>
      <c r="L25" s="174"/>
      <c r="M25" s="174"/>
      <c r="N25" s="174"/>
      <c r="O25" s="174"/>
      <c r="P25" s="174"/>
      <c r="Q25" s="174"/>
    </row>
    <row r="26" spans="1:17">
      <c r="A26" s="173"/>
      <c r="B26" s="173"/>
      <c r="C26" s="173"/>
      <c r="D26" s="173"/>
      <c r="E26" s="174" t="s">
        <v>26</v>
      </c>
      <c r="F26" s="174"/>
      <c r="G26" s="174"/>
      <c r="H26" s="174"/>
      <c r="I26" s="174"/>
      <c r="J26" s="174"/>
      <c r="K26" s="174"/>
      <c r="L26" s="174"/>
      <c r="M26" s="174"/>
      <c r="N26" s="174"/>
      <c r="O26" s="174"/>
      <c r="P26" s="174"/>
      <c r="Q26" s="174"/>
    </row>
    <row r="27" spans="1:17">
      <c r="A27" s="175" t="s">
        <v>27</v>
      </c>
      <c r="B27" s="175"/>
      <c r="C27" s="175"/>
      <c r="D27" s="175"/>
      <c r="E27" s="175"/>
      <c r="F27" s="175"/>
      <c r="G27" s="175"/>
      <c r="H27" s="175"/>
      <c r="I27" s="175"/>
      <c r="J27" s="175"/>
      <c r="K27" s="175"/>
      <c r="L27" s="175"/>
      <c r="M27" s="175"/>
      <c r="N27" s="175"/>
      <c r="O27" s="175"/>
      <c r="P27" s="175"/>
      <c r="Q27" s="175"/>
    </row>
    <row r="28" spans="1:17" ht="58.5" customHeight="1">
      <c r="A28" s="172" t="s">
        <v>28</v>
      </c>
      <c r="B28" s="172"/>
      <c r="C28" s="172"/>
      <c r="D28" s="172"/>
      <c r="E28" s="174" t="s">
        <v>29</v>
      </c>
      <c r="F28" s="174"/>
      <c r="G28" s="174"/>
      <c r="H28" s="174"/>
      <c r="I28" s="174"/>
      <c r="J28" s="174"/>
      <c r="K28" s="174"/>
      <c r="L28" s="174"/>
      <c r="M28" s="174"/>
      <c r="N28" s="174"/>
      <c r="O28" s="174"/>
      <c r="P28" s="174"/>
      <c r="Q28" s="174"/>
    </row>
    <row r="29" spans="1:17" ht="24" customHeight="1">
      <c r="A29" s="175" t="s">
        <v>30</v>
      </c>
      <c r="B29" s="175"/>
      <c r="C29" s="175"/>
      <c r="D29" s="175"/>
      <c r="E29" s="175"/>
      <c r="F29" s="175"/>
      <c r="G29" s="175"/>
      <c r="H29" s="175"/>
      <c r="I29" s="175"/>
      <c r="J29" s="175"/>
      <c r="K29" s="175"/>
      <c r="L29" s="175"/>
      <c r="M29" s="175"/>
      <c r="N29" s="175"/>
      <c r="O29" s="175"/>
      <c r="P29" s="175"/>
      <c r="Q29" s="175"/>
    </row>
    <row r="30" spans="1:17" ht="50.25" customHeight="1">
      <c r="A30" s="173">
        <v>4</v>
      </c>
      <c r="B30" s="173"/>
      <c r="C30" s="173"/>
      <c r="D30" s="173"/>
      <c r="E30" s="174" t="s">
        <v>31</v>
      </c>
      <c r="F30" s="174"/>
      <c r="G30" s="174"/>
      <c r="H30" s="174"/>
      <c r="I30" s="174"/>
      <c r="J30" s="174"/>
      <c r="K30" s="174"/>
      <c r="L30" s="174"/>
      <c r="M30" s="174"/>
      <c r="N30" s="174"/>
      <c r="O30" s="174"/>
      <c r="P30" s="174"/>
      <c r="Q30" s="174"/>
    </row>
    <row r="31" spans="1:17" ht="45.75" customHeight="1">
      <c r="A31" s="173"/>
      <c r="B31" s="173"/>
      <c r="C31" s="173"/>
      <c r="D31" s="173"/>
      <c r="E31" s="174" t="s">
        <v>32</v>
      </c>
      <c r="F31" s="174"/>
      <c r="G31" s="174"/>
      <c r="H31" s="174"/>
      <c r="I31" s="174"/>
      <c r="J31" s="174"/>
      <c r="K31" s="174"/>
      <c r="L31" s="174"/>
      <c r="M31" s="174"/>
      <c r="N31" s="174"/>
      <c r="O31" s="174"/>
      <c r="P31" s="174"/>
      <c r="Q31" s="174"/>
    </row>
    <row r="32" spans="1:17" ht="30" customHeight="1">
      <c r="A32" s="175" t="s">
        <v>33</v>
      </c>
      <c r="B32" s="175"/>
      <c r="C32" s="175"/>
      <c r="D32" s="175"/>
      <c r="E32" s="175"/>
      <c r="F32" s="175"/>
      <c r="G32" s="175"/>
      <c r="H32" s="175"/>
      <c r="I32" s="175"/>
      <c r="J32" s="175"/>
      <c r="K32" s="175"/>
      <c r="L32" s="175"/>
      <c r="M32" s="175"/>
      <c r="N32" s="175"/>
      <c r="O32" s="175"/>
      <c r="P32" s="175"/>
      <c r="Q32" s="175"/>
    </row>
    <row r="33" spans="1:17" ht="19.5" customHeight="1">
      <c r="A33" s="173">
        <v>5</v>
      </c>
      <c r="B33" s="173"/>
      <c r="C33" s="173"/>
      <c r="D33" s="173"/>
      <c r="E33" s="176" t="s">
        <v>34</v>
      </c>
      <c r="F33" s="176"/>
      <c r="G33" s="176"/>
      <c r="H33" s="176"/>
      <c r="I33" s="176"/>
      <c r="J33" s="176"/>
      <c r="K33" s="176"/>
      <c r="L33" s="176"/>
      <c r="M33" s="176"/>
      <c r="N33" s="176"/>
      <c r="O33" s="176"/>
      <c r="P33" s="176"/>
      <c r="Q33" s="176"/>
    </row>
    <row r="34" spans="1:17" ht="201.75" customHeight="1">
      <c r="A34" s="173"/>
      <c r="B34" s="173"/>
      <c r="C34" s="173"/>
      <c r="D34" s="173"/>
      <c r="E34" s="169" t="s">
        <v>35</v>
      </c>
      <c r="F34" s="169"/>
      <c r="G34" s="169"/>
      <c r="H34" s="169"/>
      <c r="I34" s="169"/>
      <c r="J34" s="169"/>
      <c r="K34" s="169"/>
      <c r="L34" s="169"/>
      <c r="M34" s="169"/>
      <c r="N34" s="169"/>
      <c r="O34" s="169"/>
      <c r="P34" s="169"/>
      <c r="Q34" s="169"/>
    </row>
    <row r="35" spans="1:17" ht="18.75" customHeight="1">
      <c r="A35" s="173"/>
      <c r="B35" s="173"/>
      <c r="C35" s="173"/>
      <c r="D35" s="173"/>
      <c r="E35" s="176" t="s">
        <v>36</v>
      </c>
      <c r="F35" s="176"/>
      <c r="G35" s="176"/>
      <c r="H35" s="176"/>
      <c r="I35" s="176"/>
      <c r="J35" s="176"/>
      <c r="K35" s="176"/>
      <c r="L35" s="176"/>
      <c r="M35" s="176"/>
      <c r="N35" s="176"/>
      <c r="O35" s="176"/>
      <c r="P35" s="176"/>
      <c r="Q35" s="176"/>
    </row>
    <row r="36" spans="1:17" ht="186.75" customHeight="1">
      <c r="A36" s="173"/>
      <c r="B36" s="173"/>
      <c r="C36" s="173"/>
      <c r="D36" s="173"/>
      <c r="E36" s="169" t="s">
        <v>37</v>
      </c>
      <c r="F36" s="170"/>
      <c r="G36" s="170"/>
      <c r="H36" s="170"/>
      <c r="I36" s="170"/>
      <c r="J36" s="170"/>
      <c r="K36" s="170"/>
      <c r="L36" s="170"/>
      <c r="M36" s="170"/>
      <c r="N36" s="170"/>
      <c r="O36" s="170"/>
      <c r="P36" s="170"/>
      <c r="Q36" s="170"/>
    </row>
    <row r="37" spans="1:17" ht="115.5" customHeight="1">
      <c r="A37" s="173"/>
      <c r="B37" s="173"/>
      <c r="C37" s="173"/>
      <c r="D37" s="173"/>
      <c r="E37" s="171" t="s">
        <v>38</v>
      </c>
      <c r="F37" s="171"/>
      <c r="G37" s="171"/>
      <c r="H37" s="171"/>
      <c r="I37" s="171"/>
      <c r="J37" s="171"/>
      <c r="K37" s="171"/>
      <c r="L37" s="171"/>
      <c r="M37" s="171"/>
      <c r="N37" s="171"/>
      <c r="O37" s="171"/>
      <c r="P37" s="171"/>
      <c r="Q37" s="171"/>
    </row>
    <row r="38" spans="1:17" ht="66.75" customHeight="1">
      <c r="A38" s="173"/>
      <c r="B38" s="173"/>
      <c r="C38" s="173"/>
      <c r="D38" s="173"/>
      <c r="E38" s="169" t="s">
        <v>39</v>
      </c>
      <c r="F38" s="170"/>
      <c r="G38" s="170"/>
      <c r="H38" s="170"/>
      <c r="I38" s="170"/>
      <c r="J38" s="170"/>
      <c r="K38" s="170"/>
      <c r="L38" s="170"/>
      <c r="M38" s="170"/>
      <c r="N38" s="170"/>
      <c r="O38" s="170"/>
      <c r="P38" s="170"/>
      <c r="Q38" s="170"/>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6" t="s">
        <v>41</v>
      </c>
      <c r="B2" s="217"/>
      <c r="C2" s="217"/>
      <c r="D2" s="217"/>
      <c r="E2" s="217"/>
      <c r="F2" s="217"/>
      <c r="G2" s="217"/>
      <c r="H2" s="217"/>
      <c r="I2" s="217"/>
      <c r="J2" s="217"/>
      <c r="K2" s="217"/>
      <c r="L2" s="217"/>
      <c r="M2" s="217"/>
      <c r="N2" s="218"/>
    </row>
    <row r="3" spans="1:14">
      <c r="A3" s="201" t="s">
        <v>42</v>
      </c>
      <c r="B3" s="202"/>
      <c r="C3" s="202"/>
      <c r="D3" s="202"/>
      <c r="E3" s="202"/>
      <c r="F3" s="202"/>
      <c r="G3" s="202"/>
      <c r="H3" s="202"/>
      <c r="I3" s="202"/>
      <c r="J3" s="202"/>
      <c r="K3" s="202"/>
      <c r="L3" s="202"/>
      <c r="M3" s="202"/>
      <c r="N3" s="203"/>
    </row>
    <row r="4" spans="1:14" ht="46.5" customHeight="1">
      <c r="A4" s="4" t="s">
        <v>43</v>
      </c>
      <c r="B4" s="219" t="s">
        <v>44</v>
      </c>
      <c r="C4" s="219"/>
      <c r="D4" s="219"/>
      <c r="E4" s="219"/>
      <c r="F4" s="219"/>
      <c r="G4" s="219"/>
      <c r="H4" s="219"/>
      <c r="I4" s="219"/>
      <c r="J4" s="219"/>
      <c r="K4" s="219"/>
      <c r="L4" s="219"/>
      <c r="M4" s="219"/>
      <c r="N4" s="220"/>
    </row>
    <row r="5" spans="1:14" ht="45.75" customHeight="1">
      <c r="A5" s="204" t="s">
        <v>45</v>
      </c>
      <c r="B5" s="205"/>
      <c r="C5" s="205"/>
      <c r="D5" s="205"/>
      <c r="E5" s="205"/>
      <c r="F5" s="205"/>
      <c r="G5" s="205"/>
      <c r="H5" s="205"/>
      <c r="I5" s="205"/>
      <c r="J5" s="205"/>
      <c r="K5" s="205"/>
      <c r="L5" s="205"/>
      <c r="M5" s="205"/>
      <c r="N5" s="206"/>
    </row>
    <row r="6" spans="1:14" ht="29.25" customHeight="1">
      <c r="A6" s="204" t="s">
        <v>46</v>
      </c>
      <c r="B6" s="205"/>
      <c r="C6" s="205"/>
      <c r="D6" s="205"/>
      <c r="E6" s="205"/>
      <c r="F6" s="205"/>
      <c r="G6" s="205"/>
      <c r="H6" s="205"/>
      <c r="I6" s="205"/>
      <c r="J6" s="205"/>
      <c r="K6" s="205"/>
      <c r="L6" s="205"/>
      <c r="M6" s="205"/>
      <c r="N6" s="206"/>
    </row>
    <row r="7" spans="1:14" ht="17.25" customHeight="1">
      <c r="A7" s="5" t="s">
        <v>47</v>
      </c>
      <c r="B7" s="6"/>
      <c r="C7" s="6"/>
      <c r="D7" s="6"/>
      <c r="E7" s="6"/>
      <c r="F7" s="6"/>
      <c r="G7" s="6"/>
      <c r="H7" s="6"/>
      <c r="I7" s="6"/>
      <c r="J7" s="6"/>
      <c r="K7" s="6"/>
      <c r="L7" s="6"/>
      <c r="M7" s="6"/>
      <c r="N7" s="8"/>
    </row>
    <row r="8" spans="1:14" ht="51" customHeight="1">
      <c r="A8" s="204" t="s">
        <v>48</v>
      </c>
      <c r="B8" s="205"/>
      <c r="C8" s="205"/>
      <c r="D8" s="205"/>
      <c r="E8" s="205"/>
      <c r="F8" s="205"/>
      <c r="G8" s="205"/>
      <c r="H8" s="205"/>
      <c r="I8" s="205"/>
      <c r="J8" s="205"/>
      <c r="K8" s="205"/>
      <c r="L8" s="205"/>
      <c r="M8" s="205"/>
      <c r="N8" s="206"/>
    </row>
    <row r="9" spans="1:14" ht="36" customHeight="1">
      <c r="A9" s="204" t="s">
        <v>49</v>
      </c>
      <c r="B9" s="205"/>
      <c r="C9" s="205"/>
      <c r="D9" s="205"/>
      <c r="E9" s="205"/>
      <c r="F9" s="205"/>
      <c r="G9" s="205"/>
      <c r="H9" s="205"/>
      <c r="I9" s="205"/>
      <c r="J9" s="205"/>
      <c r="K9" s="205"/>
      <c r="L9" s="205"/>
      <c r="M9" s="205"/>
      <c r="N9" s="206"/>
    </row>
    <row r="10" spans="1:14" ht="30" customHeight="1">
      <c r="A10" s="204" t="s">
        <v>50</v>
      </c>
      <c r="B10" s="205"/>
      <c r="C10" s="205"/>
      <c r="D10" s="205"/>
      <c r="E10" s="205"/>
      <c r="F10" s="205"/>
      <c r="G10" s="205"/>
      <c r="H10" s="205"/>
      <c r="I10" s="205"/>
      <c r="J10" s="205"/>
      <c r="K10" s="205"/>
      <c r="L10" s="205"/>
      <c r="M10" s="205"/>
      <c r="N10" s="206"/>
    </row>
    <row r="11" spans="1:14" ht="18.75" customHeight="1">
      <c r="A11" s="204" t="s">
        <v>51</v>
      </c>
      <c r="B11" s="205"/>
      <c r="C11" s="205"/>
      <c r="D11" s="205"/>
      <c r="E11" s="205"/>
      <c r="F11" s="205"/>
      <c r="G11" s="205"/>
      <c r="H11" s="205"/>
      <c r="I11" s="205"/>
      <c r="J11" s="205"/>
      <c r="K11" s="205"/>
      <c r="L11" s="205"/>
      <c r="M11" s="205"/>
      <c r="N11" s="206"/>
    </row>
    <row r="12" spans="1:14">
      <c r="A12" s="201" t="s">
        <v>52</v>
      </c>
      <c r="B12" s="202"/>
      <c r="C12" s="202"/>
      <c r="D12" s="202"/>
      <c r="E12" s="202"/>
      <c r="F12" s="202"/>
      <c r="G12" s="202"/>
      <c r="H12" s="202"/>
      <c r="I12" s="202"/>
      <c r="J12" s="202"/>
      <c r="K12" s="202"/>
      <c r="L12" s="202"/>
      <c r="M12" s="202"/>
      <c r="N12" s="203"/>
    </row>
    <row r="13" spans="1:14">
      <c r="A13" s="7" t="s">
        <v>53</v>
      </c>
      <c r="N13" s="9"/>
    </row>
    <row r="14" spans="1:14" ht="117" customHeight="1">
      <c r="A14" s="207" t="s">
        <v>54</v>
      </c>
      <c r="B14" s="208"/>
      <c r="C14" s="208"/>
      <c r="D14" s="208"/>
      <c r="E14" s="208"/>
      <c r="F14" s="208"/>
      <c r="G14" s="208"/>
      <c r="H14" s="208"/>
      <c r="I14" s="208"/>
      <c r="J14" s="208"/>
      <c r="K14" s="208"/>
      <c r="L14" s="208"/>
      <c r="M14" s="208"/>
      <c r="N14" s="209"/>
    </row>
    <row r="15" spans="1:14" ht="28.5" customHeight="1">
      <c r="A15" s="210" t="s">
        <v>55</v>
      </c>
      <c r="B15" s="211"/>
      <c r="C15" s="211"/>
      <c r="D15" s="211"/>
      <c r="E15" s="211"/>
      <c r="F15" s="211"/>
      <c r="G15" s="211"/>
      <c r="H15" s="211"/>
      <c r="I15" s="211"/>
      <c r="J15" s="211"/>
      <c r="K15" s="211"/>
      <c r="L15" s="211"/>
      <c r="M15" s="211"/>
      <c r="N15" s="212"/>
    </row>
    <row r="16" spans="1:14" ht="120" customHeight="1">
      <c r="A16" s="213" t="s">
        <v>56</v>
      </c>
      <c r="B16" s="214"/>
      <c r="C16" s="214"/>
      <c r="D16" s="214"/>
      <c r="E16" s="214"/>
      <c r="F16" s="214"/>
      <c r="G16" s="214"/>
      <c r="H16" s="214"/>
      <c r="I16" s="214"/>
      <c r="J16" s="214"/>
      <c r="K16" s="214"/>
      <c r="L16" s="214"/>
      <c r="M16" s="214"/>
      <c r="N16" s="215"/>
    </row>
    <row r="17" spans="1:14" ht="13.5" customHeight="1">
      <c r="A17" s="204" t="s">
        <v>57</v>
      </c>
      <c r="B17" s="205"/>
      <c r="C17" s="205"/>
      <c r="D17" s="205"/>
      <c r="E17" s="205"/>
      <c r="F17" s="205"/>
      <c r="G17" s="205"/>
      <c r="H17" s="205"/>
      <c r="I17" s="205"/>
      <c r="J17" s="205"/>
      <c r="K17" s="205"/>
      <c r="L17" s="205"/>
      <c r="M17" s="205"/>
      <c r="N17" s="206"/>
    </row>
    <row r="18" spans="1:14" ht="15" customHeight="1">
      <c r="A18" s="204" t="s">
        <v>58</v>
      </c>
      <c r="B18" s="205"/>
      <c r="C18" s="205"/>
      <c r="D18" s="205"/>
      <c r="E18" s="205"/>
      <c r="F18" s="205"/>
      <c r="G18" s="205"/>
      <c r="H18" s="205"/>
      <c r="I18" s="205"/>
      <c r="J18" s="205"/>
      <c r="K18" s="205"/>
      <c r="L18" s="205"/>
      <c r="M18" s="205"/>
      <c r="N18" s="206"/>
    </row>
    <row r="19" spans="1:14" ht="49.5" customHeight="1">
      <c r="A19" s="204" t="s">
        <v>59</v>
      </c>
      <c r="B19" s="205"/>
      <c r="C19" s="205"/>
      <c r="D19" s="205"/>
      <c r="E19" s="205"/>
      <c r="F19" s="205"/>
      <c r="G19" s="205"/>
      <c r="H19" s="205"/>
      <c r="I19" s="205"/>
      <c r="J19" s="205"/>
      <c r="K19" s="205"/>
      <c r="L19" s="205"/>
      <c r="M19" s="205"/>
      <c r="N19" s="206"/>
    </row>
    <row r="20" spans="1:14">
      <c r="A20" s="201" t="s">
        <v>60</v>
      </c>
      <c r="B20" s="202"/>
      <c r="C20" s="202"/>
      <c r="D20" s="202"/>
      <c r="E20" s="202"/>
      <c r="F20" s="202"/>
      <c r="G20" s="202"/>
      <c r="H20" s="202"/>
      <c r="I20" s="202"/>
      <c r="J20" s="202"/>
      <c r="K20" s="202"/>
      <c r="L20" s="202"/>
      <c r="M20" s="202"/>
      <c r="N20" s="203"/>
    </row>
    <row r="21" spans="1:14" ht="77.25" customHeight="1">
      <c r="A21" s="198" t="s">
        <v>61</v>
      </c>
      <c r="B21" s="199"/>
      <c r="C21" s="199"/>
      <c r="D21" s="199"/>
      <c r="E21" s="199"/>
      <c r="F21" s="199"/>
      <c r="G21" s="199"/>
      <c r="H21" s="199"/>
      <c r="I21" s="199"/>
      <c r="J21" s="199"/>
      <c r="K21" s="199"/>
      <c r="L21" s="199"/>
      <c r="M21" s="199"/>
      <c r="N21" s="200"/>
    </row>
    <row r="22" spans="1:14">
      <c r="A22" s="201" t="s">
        <v>62</v>
      </c>
      <c r="B22" s="202"/>
      <c r="C22" s="202"/>
      <c r="D22" s="202"/>
      <c r="E22" s="202"/>
      <c r="F22" s="202"/>
      <c r="G22" s="202"/>
      <c r="H22" s="202"/>
      <c r="I22" s="202"/>
      <c r="J22" s="202"/>
      <c r="K22" s="202"/>
      <c r="L22" s="202"/>
      <c r="M22" s="202"/>
      <c r="N22" s="203"/>
    </row>
    <row r="23" spans="1:14" ht="51.75" customHeight="1">
      <c r="A23" s="198" t="s">
        <v>63</v>
      </c>
      <c r="B23" s="199"/>
      <c r="C23" s="199"/>
      <c r="D23" s="199"/>
      <c r="E23" s="199"/>
      <c r="F23" s="199"/>
      <c r="G23" s="199"/>
      <c r="H23" s="199"/>
      <c r="I23" s="199"/>
      <c r="J23" s="199"/>
      <c r="K23" s="199"/>
      <c r="L23" s="199"/>
      <c r="M23" s="199"/>
      <c r="N23" s="200"/>
    </row>
    <row r="24" spans="1:14">
      <c r="A24" s="201" t="s">
        <v>64</v>
      </c>
      <c r="B24" s="202"/>
      <c r="C24" s="202"/>
      <c r="D24" s="202"/>
      <c r="E24" s="202"/>
      <c r="F24" s="202"/>
      <c r="G24" s="202"/>
      <c r="H24" s="202"/>
      <c r="I24" s="202"/>
      <c r="J24" s="202"/>
      <c r="K24" s="202"/>
      <c r="L24" s="202"/>
      <c r="M24" s="202"/>
      <c r="N24" s="203"/>
    </row>
    <row r="25" spans="1:14" ht="14.25" customHeight="1">
      <c r="A25" s="198" t="s">
        <v>65</v>
      </c>
      <c r="B25" s="199"/>
      <c r="C25" s="199"/>
      <c r="D25" s="199"/>
      <c r="E25" s="199"/>
      <c r="F25" s="199"/>
      <c r="G25" s="199"/>
      <c r="H25" s="199"/>
      <c r="I25" s="199"/>
      <c r="J25" s="199"/>
      <c r="K25" s="199"/>
      <c r="L25" s="199"/>
      <c r="M25" s="199"/>
      <c r="N25" s="200"/>
    </row>
    <row r="26" spans="1:14">
      <c r="A26" s="201" t="s">
        <v>66</v>
      </c>
      <c r="B26" s="202"/>
      <c r="C26" s="202"/>
      <c r="D26" s="202"/>
      <c r="E26" s="202"/>
      <c r="F26" s="202"/>
      <c r="G26" s="202"/>
      <c r="H26" s="202"/>
      <c r="I26" s="202"/>
      <c r="J26" s="202"/>
      <c r="K26" s="202"/>
      <c r="L26" s="202"/>
      <c r="M26" s="202"/>
      <c r="N26" s="203"/>
    </row>
    <row r="27" spans="1:14" ht="63" customHeight="1">
      <c r="A27" s="198" t="s">
        <v>67</v>
      </c>
      <c r="B27" s="199"/>
      <c r="C27" s="199"/>
      <c r="D27" s="199"/>
      <c r="E27" s="199"/>
      <c r="F27" s="199"/>
      <c r="G27" s="199"/>
      <c r="H27" s="199"/>
      <c r="I27" s="199"/>
      <c r="J27" s="199"/>
      <c r="K27" s="199"/>
      <c r="L27" s="199"/>
      <c r="M27" s="199"/>
      <c r="N27" s="200"/>
    </row>
    <row r="28" spans="1:14">
      <c r="A28" s="201" t="s">
        <v>68</v>
      </c>
      <c r="B28" s="202"/>
      <c r="C28" s="202"/>
      <c r="D28" s="202"/>
      <c r="E28" s="202"/>
      <c r="F28" s="202"/>
      <c r="G28" s="202"/>
      <c r="H28" s="202"/>
      <c r="I28" s="202"/>
      <c r="J28" s="202"/>
      <c r="K28" s="202"/>
      <c r="L28" s="202"/>
      <c r="M28" s="202"/>
      <c r="N28" s="203"/>
    </row>
    <row r="29" spans="1:14" ht="17.25" customHeight="1">
      <c r="A29" s="198" t="s">
        <v>69</v>
      </c>
      <c r="B29" s="199"/>
      <c r="C29" s="199"/>
      <c r="D29" s="199"/>
      <c r="E29" s="199"/>
      <c r="F29" s="199"/>
      <c r="G29" s="199"/>
      <c r="H29" s="199"/>
      <c r="I29" s="199"/>
      <c r="J29" s="199"/>
      <c r="K29" s="199"/>
      <c r="L29" s="199"/>
      <c r="M29" s="199"/>
      <c r="N29" s="200"/>
    </row>
    <row r="30" spans="1:14" ht="36" customHeight="1">
      <c r="A30" s="198" t="s">
        <v>70</v>
      </c>
      <c r="B30" s="199"/>
      <c r="C30" s="199"/>
      <c r="D30" s="199"/>
      <c r="E30" s="199"/>
      <c r="F30" s="199"/>
      <c r="G30" s="199"/>
      <c r="H30" s="199"/>
      <c r="I30" s="199"/>
      <c r="J30" s="199"/>
      <c r="K30" s="199"/>
      <c r="L30" s="199"/>
      <c r="M30" s="199"/>
      <c r="N30" s="200"/>
    </row>
    <row r="31" spans="1:14">
      <c r="A31" s="201" t="s">
        <v>71</v>
      </c>
      <c r="B31" s="202"/>
      <c r="C31" s="202"/>
      <c r="D31" s="202"/>
      <c r="E31" s="202"/>
      <c r="F31" s="202"/>
      <c r="G31" s="202"/>
      <c r="H31" s="202"/>
      <c r="I31" s="202"/>
      <c r="J31" s="202"/>
      <c r="K31" s="202"/>
      <c r="L31" s="202"/>
      <c r="M31" s="202"/>
      <c r="N31" s="203"/>
    </row>
    <row r="32" spans="1:14">
      <c r="A32" s="201" t="s">
        <v>72</v>
      </c>
      <c r="B32" s="202"/>
      <c r="C32" s="202"/>
      <c r="D32" s="202"/>
      <c r="E32" s="202"/>
      <c r="F32" s="202"/>
      <c r="G32" s="202"/>
      <c r="H32" s="202"/>
      <c r="I32" s="202"/>
      <c r="J32" s="202"/>
      <c r="K32" s="202"/>
      <c r="L32" s="202"/>
      <c r="M32" s="202"/>
      <c r="N32" s="203"/>
    </row>
    <row r="33" spans="1:14" ht="34.5" customHeight="1">
      <c r="A33" s="198" t="s">
        <v>73</v>
      </c>
      <c r="B33" s="199"/>
      <c r="C33" s="199"/>
      <c r="D33" s="199"/>
      <c r="E33" s="199"/>
      <c r="F33" s="199"/>
      <c r="G33" s="199"/>
      <c r="H33" s="199"/>
      <c r="I33" s="199"/>
      <c r="J33" s="199"/>
      <c r="K33" s="199"/>
      <c r="L33" s="199"/>
      <c r="M33" s="199"/>
      <c r="N33" s="200"/>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4"/>
  <sheetViews>
    <sheetView tabSelected="1" topLeftCell="A22" zoomScale="90" zoomScaleNormal="90" workbookViewId="0">
      <selection activeCell="G29" sqref="G29"/>
    </sheetView>
  </sheetViews>
  <sheetFormatPr defaultColWidth="9.109375" defaultRowHeight="13.8"/>
  <cols>
    <col min="1" max="1" width="6.33203125" style="51" customWidth="1"/>
    <col min="2" max="2" width="46.33203125" style="51" customWidth="1"/>
    <col min="3" max="3" width="9.33203125" style="51" customWidth="1"/>
    <col min="4" max="5" width="9.88671875" style="51" customWidth="1"/>
    <col min="6" max="6" width="12.44140625" style="51" customWidth="1"/>
    <col min="7" max="7" width="57.33203125" style="51" customWidth="1"/>
    <col min="8" max="8" width="9.109375" style="51" customWidth="1"/>
    <col min="9" max="9" width="9.5546875" style="51" customWidth="1"/>
    <col min="10" max="10" width="10.6640625" style="51" customWidth="1"/>
    <col min="11" max="11" width="13.109375" style="51" customWidth="1"/>
    <col min="12" max="12" width="9.109375" style="51"/>
    <col min="13" max="13" width="10" style="51" bestFit="1" customWidth="1"/>
    <col min="14" max="16384" width="9.109375" style="51"/>
  </cols>
  <sheetData>
    <row r="1" spans="1:11">
      <c r="A1" s="222"/>
      <c r="B1" s="222"/>
      <c r="C1" s="43"/>
      <c r="D1" s="43"/>
      <c r="E1" s="43"/>
      <c r="F1" s="43"/>
      <c r="G1" s="43"/>
      <c r="H1" s="43"/>
      <c r="I1" s="43"/>
      <c r="J1" s="50"/>
      <c r="K1" s="50"/>
    </row>
    <row r="2" spans="1:11">
      <c r="A2" s="222"/>
      <c r="B2" s="222"/>
      <c r="C2" s="43"/>
      <c r="D2" s="43"/>
      <c r="E2" s="43"/>
      <c r="F2" s="43"/>
      <c r="G2" s="43"/>
      <c r="H2" s="43"/>
      <c r="I2" s="50"/>
      <c r="J2" s="50"/>
      <c r="K2" s="50"/>
    </row>
    <row r="3" spans="1:11">
      <c r="A3" s="221"/>
      <c r="B3" s="221"/>
      <c r="C3" s="221"/>
      <c r="D3" s="221"/>
      <c r="E3" s="221"/>
      <c r="F3" s="221"/>
      <c r="G3" s="221"/>
      <c r="H3" s="221"/>
      <c r="I3" s="221"/>
      <c r="J3" s="221"/>
      <c r="K3" s="52"/>
    </row>
    <row r="4" spans="1:11">
      <c r="A4" s="221" t="s">
        <v>227</v>
      </c>
      <c r="B4" s="221"/>
      <c r="C4" s="221"/>
      <c r="D4" s="221"/>
      <c r="E4" s="221"/>
      <c r="F4" s="221"/>
      <c r="G4" s="221"/>
      <c r="H4" s="221"/>
      <c r="I4" s="221"/>
    </row>
    <row r="5" spans="1:11">
      <c r="A5" s="223" t="s">
        <v>191</v>
      </c>
      <c r="B5" s="223"/>
      <c r="C5" s="223"/>
      <c r="D5" s="223"/>
      <c r="E5" s="223"/>
      <c r="F5" s="223"/>
      <c r="G5" s="223"/>
      <c r="H5" s="223"/>
      <c r="I5" s="223"/>
      <c r="J5" s="223"/>
      <c r="K5" s="223"/>
    </row>
    <row r="6" spans="1:11">
      <c r="A6" s="223"/>
      <c r="B6" s="223"/>
      <c r="C6" s="223"/>
      <c r="D6" s="223"/>
      <c r="E6" s="223"/>
      <c r="F6" s="223"/>
      <c r="G6" s="223"/>
      <c r="H6" s="223"/>
      <c r="I6" s="223"/>
      <c r="J6" s="223"/>
      <c r="K6" s="223"/>
    </row>
    <row r="7" spans="1:11" s="46" customFormat="1" ht="82.8">
      <c r="A7" s="25" t="s">
        <v>74</v>
      </c>
      <c r="B7" s="24" t="s">
        <v>75</v>
      </c>
      <c r="C7" s="25" t="s">
        <v>76</v>
      </c>
      <c r="D7" s="26" t="s">
        <v>124</v>
      </c>
      <c r="E7" s="26" t="s">
        <v>128</v>
      </c>
      <c r="F7" s="26" t="s">
        <v>129</v>
      </c>
      <c r="G7" s="25" t="s">
        <v>77</v>
      </c>
      <c r="H7" s="25" t="s">
        <v>78</v>
      </c>
      <c r="I7" s="26" t="s">
        <v>79</v>
      </c>
      <c r="J7" s="26" t="s">
        <v>130</v>
      </c>
      <c r="K7" s="26" t="s">
        <v>131</v>
      </c>
    </row>
    <row r="8" spans="1:11" s="46" customFormat="1">
      <c r="A8" s="44"/>
      <c r="B8" s="44" t="s">
        <v>166</v>
      </c>
      <c r="C8" s="27"/>
      <c r="D8" s="28"/>
      <c r="E8" s="53"/>
      <c r="F8" s="28"/>
      <c r="G8" s="27"/>
      <c r="H8" s="27"/>
      <c r="I8" s="29"/>
      <c r="J8" s="30"/>
      <c r="K8" s="53"/>
    </row>
    <row r="9" spans="1:11" s="46" customFormat="1">
      <c r="A9" s="44"/>
      <c r="B9" s="44" t="s">
        <v>181</v>
      </c>
      <c r="C9" s="27"/>
      <c r="D9" s="28"/>
      <c r="E9" s="53"/>
      <c r="F9" s="28"/>
      <c r="G9" s="27"/>
      <c r="H9" s="27"/>
      <c r="I9" s="29"/>
      <c r="J9" s="30"/>
      <c r="K9" s="53"/>
    </row>
    <row r="10" spans="1:11" s="56" customFormat="1" ht="27.6">
      <c r="A10" s="96">
        <v>1</v>
      </c>
      <c r="B10" s="95" t="s">
        <v>232</v>
      </c>
      <c r="C10" s="253" t="s">
        <v>80</v>
      </c>
      <c r="D10" s="155">
        <v>1</v>
      </c>
      <c r="E10" s="140">
        <v>150</v>
      </c>
      <c r="F10" s="140">
        <f>E10*D10</f>
        <v>150</v>
      </c>
      <c r="G10" s="104" t="s">
        <v>168</v>
      </c>
      <c r="H10" s="262" t="s">
        <v>80</v>
      </c>
      <c r="I10" s="263">
        <v>4</v>
      </c>
      <c r="J10" s="263">
        <v>182.5</v>
      </c>
      <c r="K10" s="111">
        <f>I10*J10</f>
        <v>730</v>
      </c>
    </row>
    <row r="11" spans="1:11" s="56" customFormat="1" ht="27.6">
      <c r="A11" s="96">
        <v>2</v>
      </c>
      <c r="B11" s="95" t="s">
        <v>233</v>
      </c>
      <c r="C11" s="253" t="s">
        <v>80</v>
      </c>
      <c r="D11" s="141">
        <v>1</v>
      </c>
      <c r="E11" s="140">
        <v>150</v>
      </c>
      <c r="F11" s="140">
        <f t="shared" ref="F11:F13" si="0">E11*D11</f>
        <v>150</v>
      </c>
      <c r="G11" s="105" t="s">
        <v>173</v>
      </c>
      <c r="H11" s="238" t="s">
        <v>80</v>
      </c>
      <c r="I11" s="264">
        <v>3</v>
      </c>
      <c r="J11" s="264">
        <v>348.34</v>
      </c>
      <c r="K11" s="111">
        <f t="shared" ref="K11:K48" si="1">I11*J11</f>
        <v>1045.02</v>
      </c>
    </row>
    <row r="12" spans="1:11" s="56" customFormat="1" ht="27.6">
      <c r="A12" s="96">
        <v>3</v>
      </c>
      <c r="B12" s="64" t="s">
        <v>165</v>
      </c>
      <c r="C12" s="254" t="s">
        <v>80</v>
      </c>
      <c r="D12" s="155">
        <v>1</v>
      </c>
      <c r="E12" s="158">
        <v>150</v>
      </c>
      <c r="F12" s="140">
        <f t="shared" si="0"/>
        <v>150</v>
      </c>
      <c r="G12" s="107" t="s">
        <v>167</v>
      </c>
      <c r="H12" s="265" t="s">
        <v>80</v>
      </c>
      <c r="I12" s="266">
        <v>1</v>
      </c>
      <c r="J12" s="266">
        <v>89.59</v>
      </c>
      <c r="K12" s="111">
        <f t="shared" si="1"/>
        <v>89.59</v>
      </c>
    </row>
    <row r="13" spans="1:11" s="56" customFormat="1" ht="27.6">
      <c r="A13" s="96">
        <v>4</v>
      </c>
      <c r="B13" s="95" t="s">
        <v>234</v>
      </c>
      <c r="C13" s="254" t="s">
        <v>80</v>
      </c>
      <c r="D13" s="158">
        <v>8</v>
      </c>
      <c r="E13" s="158">
        <v>100</v>
      </c>
      <c r="F13" s="140">
        <f t="shared" si="0"/>
        <v>800</v>
      </c>
      <c r="G13" s="107" t="s">
        <v>199</v>
      </c>
      <c r="H13" s="265" t="s">
        <v>200</v>
      </c>
      <c r="I13" s="266">
        <v>1</v>
      </c>
      <c r="J13" s="266">
        <v>84.5</v>
      </c>
      <c r="K13" s="111">
        <f t="shared" si="1"/>
        <v>84.5</v>
      </c>
    </row>
    <row r="14" spans="1:11" s="56" customFormat="1" ht="27.6">
      <c r="A14" s="96">
        <v>5</v>
      </c>
      <c r="B14" s="95" t="s">
        <v>235</v>
      </c>
      <c r="C14" s="254" t="s">
        <v>80</v>
      </c>
      <c r="D14" s="158">
        <v>1</v>
      </c>
      <c r="E14" s="140">
        <v>150</v>
      </c>
      <c r="F14" s="140">
        <f t="shared" ref="F14:F16" si="2">E14*D14</f>
        <v>150</v>
      </c>
      <c r="G14" s="104"/>
      <c r="H14" s="262"/>
      <c r="I14" s="263"/>
      <c r="J14" s="263"/>
      <c r="K14" s="111"/>
    </row>
    <row r="15" spans="1:11" s="56" customFormat="1" ht="27.6">
      <c r="A15" s="96">
        <v>6</v>
      </c>
      <c r="B15" s="103" t="s">
        <v>236</v>
      </c>
      <c r="C15" s="254" t="s">
        <v>80</v>
      </c>
      <c r="D15" s="158">
        <v>5</v>
      </c>
      <c r="E15" s="140">
        <v>150</v>
      </c>
      <c r="F15" s="140">
        <f t="shared" si="2"/>
        <v>750</v>
      </c>
      <c r="G15" s="105"/>
      <c r="H15" s="238"/>
      <c r="I15" s="264"/>
      <c r="J15" s="264"/>
      <c r="K15" s="111"/>
    </row>
    <row r="16" spans="1:11" s="56" customFormat="1" ht="27.6">
      <c r="A16" s="96">
        <v>7</v>
      </c>
      <c r="B16" s="104" t="s">
        <v>165</v>
      </c>
      <c r="C16" s="254" t="s">
        <v>80</v>
      </c>
      <c r="D16" s="158">
        <v>4</v>
      </c>
      <c r="E16" s="140">
        <v>150</v>
      </c>
      <c r="F16" s="140">
        <f t="shared" si="2"/>
        <v>600</v>
      </c>
      <c r="G16" s="27"/>
      <c r="H16" s="82"/>
      <c r="I16" s="229"/>
      <c r="J16" s="230"/>
      <c r="K16" s="111"/>
    </row>
    <row r="17" spans="1:11" s="56" customFormat="1" ht="41.4">
      <c r="A17" s="96">
        <v>8</v>
      </c>
      <c r="B17" s="103" t="s">
        <v>237</v>
      </c>
      <c r="C17" s="254" t="s">
        <v>80</v>
      </c>
      <c r="D17" s="158">
        <v>6</v>
      </c>
      <c r="E17" s="140">
        <v>150</v>
      </c>
      <c r="F17" s="140">
        <v>900</v>
      </c>
      <c r="G17" s="27"/>
      <c r="H17" s="82"/>
      <c r="I17" s="229"/>
      <c r="J17" s="230"/>
      <c r="K17" s="111"/>
    </row>
    <row r="18" spans="1:11" s="56" customFormat="1">
      <c r="A18" s="96">
        <v>9</v>
      </c>
      <c r="B18" s="95" t="s">
        <v>198</v>
      </c>
      <c r="C18" s="254" t="s">
        <v>80</v>
      </c>
      <c r="D18" s="158">
        <v>1</v>
      </c>
      <c r="E18" s="158">
        <v>136</v>
      </c>
      <c r="F18" s="140">
        <f t="shared" ref="F18" si="3">E18*D18</f>
        <v>136</v>
      </c>
      <c r="G18" s="27"/>
      <c r="H18" s="82"/>
      <c r="I18" s="229"/>
      <c r="J18" s="230"/>
      <c r="K18" s="111"/>
    </row>
    <row r="19" spans="1:11" s="56" customFormat="1">
      <c r="A19" s="96">
        <v>10</v>
      </c>
      <c r="B19" s="103" t="s">
        <v>264</v>
      </c>
      <c r="C19" s="254" t="s">
        <v>102</v>
      </c>
      <c r="D19" s="158">
        <v>1</v>
      </c>
      <c r="E19" s="158">
        <v>50</v>
      </c>
      <c r="F19" s="140">
        <v>100</v>
      </c>
      <c r="G19" s="27"/>
      <c r="H19" s="82"/>
      <c r="I19" s="229"/>
      <c r="J19" s="230"/>
      <c r="K19" s="111"/>
    </row>
    <row r="20" spans="1:11" s="56" customFormat="1">
      <c r="A20" s="96">
        <v>11</v>
      </c>
      <c r="B20" s="95" t="s">
        <v>222</v>
      </c>
      <c r="C20" s="254" t="s">
        <v>80</v>
      </c>
      <c r="D20" s="155">
        <v>2</v>
      </c>
      <c r="E20" s="255">
        <v>41</v>
      </c>
      <c r="F20" s="140">
        <f t="shared" ref="F20" si="4">E20*D20</f>
        <v>82</v>
      </c>
      <c r="G20" s="27"/>
      <c r="H20" s="82"/>
      <c r="I20" s="229"/>
      <c r="J20" s="230"/>
      <c r="K20" s="111"/>
    </row>
    <row r="21" spans="1:11" s="56" customFormat="1">
      <c r="A21" s="96">
        <v>12</v>
      </c>
      <c r="B21" s="95" t="s">
        <v>219</v>
      </c>
      <c r="C21" s="254" t="s">
        <v>80</v>
      </c>
      <c r="D21" s="158">
        <v>22</v>
      </c>
      <c r="E21" s="158">
        <v>35</v>
      </c>
      <c r="F21" s="140">
        <f t="shared" ref="F21:F22" si="5">E21*D21</f>
        <v>770</v>
      </c>
      <c r="G21" s="27"/>
      <c r="H21" s="82"/>
      <c r="I21" s="229"/>
      <c r="J21" s="230"/>
      <c r="K21" s="111"/>
    </row>
    <row r="22" spans="1:11" s="56" customFormat="1" ht="27.6">
      <c r="A22" s="96">
        <v>13</v>
      </c>
      <c r="B22" s="95" t="s">
        <v>221</v>
      </c>
      <c r="C22" s="254" t="s">
        <v>80</v>
      </c>
      <c r="D22" s="256">
        <v>1</v>
      </c>
      <c r="E22" s="158">
        <v>127</v>
      </c>
      <c r="F22" s="140">
        <f t="shared" si="5"/>
        <v>127</v>
      </c>
      <c r="G22" s="27"/>
      <c r="H22" s="82"/>
      <c r="I22" s="229"/>
      <c r="J22" s="230"/>
      <c r="K22" s="111"/>
    </row>
    <row r="23" spans="1:11" s="56" customFormat="1">
      <c r="A23" s="96">
        <v>14</v>
      </c>
      <c r="B23" s="27" t="s">
        <v>223</v>
      </c>
      <c r="C23" s="82" t="s">
        <v>153</v>
      </c>
      <c r="D23" s="225">
        <v>1</v>
      </c>
      <c r="E23" s="159">
        <v>41</v>
      </c>
      <c r="F23" s="140">
        <f t="shared" ref="F23:F30" si="6">E23*D23</f>
        <v>41</v>
      </c>
      <c r="G23" s="137" t="s">
        <v>211</v>
      </c>
      <c r="H23" s="110" t="s">
        <v>81</v>
      </c>
      <c r="I23" s="110">
        <v>6</v>
      </c>
      <c r="J23" s="110">
        <v>8.1999999999999993</v>
      </c>
      <c r="K23" s="111">
        <f t="shared" si="1"/>
        <v>49.199999999999996</v>
      </c>
    </row>
    <row r="24" spans="1:11" s="56" customFormat="1" ht="27.6">
      <c r="A24" s="96">
        <v>15</v>
      </c>
      <c r="B24" s="27" t="s">
        <v>210</v>
      </c>
      <c r="C24" s="247" t="s">
        <v>153</v>
      </c>
      <c r="D24" s="81">
        <v>1</v>
      </c>
      <c r="E24" s="81">
        <v>210</v>
      </c>
      <c r="F24" s="81">
        <f t="shared" ref="F24" si="7">D24*E24</f>
        <v>210</v>
      </c>
      <c r="G24" s="138" t="s">
        <v>212</v>
      </c>
      <c r="H24" s="238" t="s">
        <v>82</v>
      </c>
      <c r="I24" s="238">
        <v>0.1</v>
      </c>
      <c r="J24" s="238">
        <v>41.25</v>
      </c>
      <c r="K24" s="111">
        <f t="shared" si="1"/>
        <v>4.125</v>
      </c>
    </row>
    <row r="25" spans="1:11" s="101" customFormat="1">
      <c r="A25" s="96">
        <v>16</v>
      </c>
      <c r="B25" s="27"/>
      <c r="C25" s="82"/>
      <c r="D25" s="81"/>
      <c r="E25" s="81"/>
      <c r="F25" s="81"/>
      <c r="G25" s="138" t="s">
        <v>246</v>
      </c>
      <c r="H25" s="238" t="s">
        <v>86</v>
      </c>
      <c r="I25" s="238">
        <v>1.05</v>
      </c>
      <c r="J25" s="238">
        <v>503.33</v>
      </c>
      <c r="K25" s="111">
        <f t="shared" si="1"/>
        <v>528.49649999999997</v>
      </c>
    </row>
    <row r="26" spans="1:11" s="101" customFormat="1">
      <c r="A26" s="96">
        <v>17</v>
      </c>
      <c r="B26" s="27"/>
      <c r="C26" s="82"/>
      <c r="D26" s="81"/>
      <c r="E26" s="81"/>
      <c r="F26" s="81"/>
      <c r="G26" s="138" t="s">
        <v>154</v>
      </c>
      <c r="H26" s="238" t="s">
        <v>81</v>
      </c>
      <c r="I26" s="238">
        <v>0.5</v>
      </c>
      <c r="J26" s="238">
        <v>108.67</v>
      </c>
      <c r="K26" s="111">
        <f t="shared" si="1"/>
        <v>54.335000000000001</v>
      </c>
    </row>
    <row r="27" spans="1:11" s="101" customFormat="1">
      <c r="A27" s="96">
        <v>18</v>
      </c>
      <c r="B27" s="86" t="s">
        <v>183</v>
      </c>
      <c r="C27" s="246" t="s">
        <v>87</v>
      </c>
      <c r="D27" s="228">
        <v>19.2</v>
      </c>
      <c r="E27" s="228">
        <v>10</v>
      </c>
      <c r="F27" s="140">
        <f t="shared" si="6"/>
        <v>192</v>
      </c>
      <c r="G27" s="55"/>
      <c r="H27" s="155"/>
      <c r="I27" s="155"/>
      <c r="J27" s="155"/>
      <c r="K27" s="111">
        <f t="shared" si="1"/>
        <v>0</v>
      </c>
    </row>
    <row r="28" spans="1:11" s="56" customFormat="1" ht="27.6">
      <c r="A28" s="96">
        <v>19</v>
      </c>
      <c r="B28" s="89" t="s">
        <v>244</v>
      </c>
      <c r="C28" s="257" t="s">
        <v>153</v>
      </c>
      <c r="D28" s="258">
        <v>37</v>
      </c>
      <c r="E28" s="259">
        <v>40</v>
      </c>
      <c r="F28" s="140">
        <f t="shared" si="6"/>
        <v>1480</v>
      </c>
      <c r="G28" s="139" t="s">
        <v>265</v>
      </c>
      <c r="H28" s="267" t="s">
        <v>80</v>
      </c>
      <c r="I28" s="268">
        <v>103</v>
      </c>
      <c r="J28" s="269">
        <v>102</v>
      </c>
      <c r="K28" s="111">
        <f t="shared" si="1"/>
        <v>10506</v>
      </c>
    </row>
    <row r="29" spans="1:11" s="56" customFormat="1" ht="41.4">
      <c r="A29" s="96">
        <v>20</v>
      </c>
      <c r="B29" s="86" t="s">
        <v>182</v>
      </c>
      <c r="C29" s="246" t="s">
        <v>171</v>
      </c>
      <c r="D29" s="228">
        <v>1</v>
      </c>
      <c r="E29" s="228">
        <v>837</v>
      </c>
      <c r="F29" s="140">
        <f t="shared" si="6"/>
        <v>837</v>
      </c>
      <c r="G29" s="89"/>
      <c r="H29" s="257"/>
      <c r="I29" s="270"/>
      <c r="J29" s="271"/>
      <c r="K29" s="111"/>
    </row>
    <row r="30" spans="1:11" s="56" customFormat="1" ht="27.6">
      <c r="A30" s="96">
        <v>21</v>
      </c>
      <c r="B30" s="86" t="s">
        <v>184</v>
      </c>
      <c r="C30" s="246" t="s">
        <v>80</v>
      </c>
      <c r="D30" s="228">
        <v>10</v>
      </c>
      <c r="E30" s="228">
        <v>17</v>
      </c>
      <c r="F30" s="140">
        <f t="shared" si="6"/>
        <v>170</v>
      </c>
      <c r="G30" s="89"/>
      <c r="H30" s="257"/>
      <c r="I30" s="270"/>
      <c r="J30" s="271"/>
      <c r="K30" s="111"/>
    </row>
    <row r="31" spans="1:11" s="56" customFormat="1" ht="27.6">
      <c r="A31" s="96">
        <v>22</v>
      </c>
      <c r="B31" s="95" t="s">
        <v>228</v>
      </c>
      <c r="C31" s="254" t="s">
        <v>86</v>
      </c>
      <c r="D31" s="155">
        <v>17.2</v>
      </c>
      <c r="E31" s="140">
        <v>65</v>
      </c>
      <c r="F31" s="140">
        <f t="shared" ref="F31:F57" si="8">D31*E31</f>
        <v>1118</v>
      </c>
      <c r="G31" s="55" t="s">
        <v>141</v>
      </c>
      <c r="H31" s="155" t="s">
        <v>82</v>
      </c>
      <c r="I31" s="155">
        <f>D31*0.1</f>
        <v>1.72</v>
      </c>
      <c r="J31" s="158">
        <v>41.25</v>
      </c>
      <c r="K31" s="111">
        <f t="shared" si="1"/>
        <v>70.95</v>
      </c>
    </row>
    <row r="32" spans="1:11" s="56" customFormat="1">
      <c r="A32" s="96">
        <v>23</v>
      </c>
      <c r="B32" s="95"/>
      <c r="C32" s="254"/>
      <c r="D32" s="155"/>
      <c r="E32" s="140"/>
      <c r="F32" s="140"/>
      <c r="G32" s="87" t="s">
        <v>247</v>
      </c>
      <c r="H32" s="253" t="s">
        <v>81</v>
      </c>
      <c r="I32" s="141">
        <f>D31*1.1</f>
        <v>18.920000000000002</v>
      </c>
      <c r="J32" s="158">
        <v>11.53</v>
      </c>
      <c r="K32" s="111">
        <f t="shared" si="1"/>
        <v>218.14760000000001</v>
      </c>
    </row>
    <row r="33" spans="1:11" s="56" customFormat="1">
      <c r="A33" s="96">
        <v>24</v>
      </c>
      <c r="B33" s="95" t="s">
        <v>224</v>
      </c>
      <c r="C33" s="254" t="s">
        <v>201</v>
      </c>
      <c r="D33" s="155">
        <v>3</v>
      </c>
      <c r="E33" s="155">
        <v>79</v>
      </c>
      <c r="F33" s="155">
        <f>D33*E33</f>
        <v>237</v>
      </c>
      <c r="G33" s="55" t="s">
        <v>141</v>
      </c>
      <c r="H33" s="155" t="s">
        <v>82</v>
      </c>
      <c r="I33" s="155">
        <f>D33*0.1</f>
        <v>0.30000000000000004</v>
      </c>
      <c r="J33" s="158">
        <v>41.25</v>
      </c>
      <c r="K33" s="111">
        <f t="shared" si="1"/>
        <v>12.375000000000002</v>
      </c>
    </row>
    <row r="34" spans="1:11" s="56" customFormat="1">
      <c r="A34" s="96">
        <v>25</v>
      </c>
      <c r="B34" s="95"/>
      <c r="C34" s="254"/>
      <c r="D34" s="155"/>
      <c r="E34" s="140"/>
      <c r="F34" s="140"/>
      <c r="G34" s="87" t="s">
        <v>247</v>
      </c>
      <c r="H34" s="253" t="s">
        <v>81</v>
      </c>
      <c r="I34" s="141">
        <f>D33*1.1</f>
        <v>3.3000000000000003</v>
      </c>
      <c r="J34" s="158">
        <v>11.53</v>
      </c>
      <c r="K34" s="111">
        <f t="shared" si="1"/>
        <v>38.048999999999999</v>
      </c>
    </row>
    <row r="35" spans="1:11" s="56" customFormat="1" ht="27.6">
      <c r="A35" s="96">
        <v>26</v>
      </c>
      <c r="B35" s="95" t="s">
        <v>225</v>
      </c>
      <c r="C35" s="254" t="s">
        <v>87</v>
      </c>
      <c r="D35" s="155">
        <v>3.9</v>
      </c>
      <c r="E35" s="260">
        <v>97.5</v>
      </c>
      <c r="F35" s="140">
        <f t="shared" ref="F35" si="9">D35*E35</f>
        <v>380.25</v>
      </c>
      <c r="G35" s="55" t="s">
        <v>141</v>
      </c>
      <c r="H35" s="155" t="s">
        <v>82</v>
      </c>
      <c r="I35" s="155">
        <f>D35*0.1*0.3</f>
        <v>0.11699999999999999</v>
      </c>
      <c r="J35" s="158">
        <v>41.25</v>
      </c>
      <c r="K35" s="111">
        <f t="shared" si="1"/>
        <v>4.8262499999999999</v>
      </c>
    </row>
    <row r="36" spans="1:11" s="56" customFormat="1">
      <c r="A36" s="96">
        <v>27</v>
      </c>
      <c r="B36" s="95"/>
      <c r="C36" s="254"/>
      <c r="D36" s="155"/>
      <c r="E36" s="260"/>
      <c r="F36" s="140"/>
      <c r="G36" s="55" t="s">
        <v>247</v>
      </c>
      <c r="H36" s="155" t="s">
        <v>81</v>
      </c>
      <c r="I36" s="155">
        <f>D35*0.3*0.3</f>
        <v>0.35099999999999998</v>
      </c>
      <c r="J36" s="158">
        <v>11.53</v>
      </c>
      <c r="K36" s="111">
        <f t="shared" si="1"/>
        <v>4.0470299999999995</v>
      </c>
    </row>
    <row r="37" spans="1:11" s="56" customFormat="1">
      <c r="A37" s="96">
        <v>28</v>
      </c>
      <c r="B37" s="95" t="s">
        <v>155</v>
      </c>
      <c r="C37" s="254" t="s">
        <v>86</v>
      </c>
      <c r="D37" s="155">
        <v>65.95</v>
      </c>
      <c r="E37" s="140">
        <v>51</v>
      </c>
      <c r="F37" s="140">
        <f t="shared" ref="F37:F41" si="10">D37*E37</f>
        <v>3363.4500000000003</v>
      </c>
      <c r="G37" s="55" t="s">
        <v>141</v>
      </c>
      <c r="H37" s="155" t="s">
        <v>82</v>
      </c>
      <c r="I37" s="155">
        <f>0.1*D37</f>
        <v>6.5950000000000006</v>
      </c>
      <c r="J37" s="158">
        <v>41.25</v>
      </c>
      <c r="K37" s="111">
        <f t="shared" si="1"/>
        <v>272.04375000000005</v>
      </c>
    </row>
    <row r="38" spans="1:11" s="56" customFormat="1" ht="27.6">
      <c r="A38" s="96">
        <v>29</v>
      </c>
      <c r="B38" s="95"/>
      <c r="C38" s="254"/>
      <c r="D38" s="155"/>
      <c r="E38" s="140"/>
      <c r="F38" s="140"/>
      <c r="G38" s="88" t="s">
        <v>213</v>
      </c>
      <c r="H38" s="155" t="s">
        <v>82</v>
      </c>
      <c r="I38" s="155">
        <f>D37*0.3</f>
        <v>19.785</v>
      </c>
      <c r="J38" s="158">
        <v>300</v>
      </c>
      <c r="K38" s="111">
        <f t="shared" si="1"/>
        <v>5935.5</v>
      </c>
    </row>
    <row r="39" spans="1:11" s="56" customFormat="1">
      <c r="A39" s="96">
        <v>30</v>
      </c>
      <c r="B39" s="95" t="s">
        <v>177</v>
      </c>
      <c r="C39" s="254" t="s">
        <v>87</v>
      </c>
      <c r="D39" s="155">
        <v>3.9</v>
      </c>
      <c r="E39" s="140">
        <v>58</v>
      </c>
      <c r="F39" s="140">
        <f t="shared" si="10"/>
        <v>226.2</v>
      </c>
      <c r="G39" s="55" t="s">
        <v>142</v>
      </c>
      <c r="H39" s="155" t="s">
        <v>82</v>
      </c>
      <c r="I39" s="155">
        <f>D39*0.1*0.1</f>
        <v>3.9000000000000007E-2</v>
      </c>
      <c r="J39" s="158">
        <v>41.25</v>
      </c>
      <c r="K39" s="111">
        <f t="shared" si="1"/>
        <v>1.6087500000000003</v>
      </c>
    </row>
    <row r="40" spans="1:11" s="56" customFormat="1" ht="27.6">
      <c r="A40" s="96">
        <v>31</v>
      </c>
      <c r="B40" s="95"/>
      <c r="C40" s="254"/>
      <c r="D40" s="155"/>
      <c r="E40" s="140"/>
      <c r="F40" s="140"/>
      <c r="G40" s="88" t="s">
        <v>214</v>
      </c>
      <c r="H40" s="155" t="s">
        <v>82</v>
      </c>
      <c r="I40" s="155">
        <f>D39*0.15*0.3</f>
        <v>0.17549999999999999</v>
      </c>
      <c r="J40" s="158">
        <v>300</v>
      </c>
      <c r="K40" s="111">
        <f t="shared" si="1"/>
        <v>52.65</v>
      </c>
    </row>
    <row r="41" spans="1:11" s="56" customFormat="1">
      <c r="A41" s="96">
        <v>32</v>
      </c>
      <c r="B41" s="95" t="s">
        <v>149</v>
      </c>
      <c r="C41" s="254" t="s">
        <v>86</v>
      </c>
      <c r="D41" s="155">
        <v>9.3000000000000007</v>
      </c>
      <c r="E41" s="140">
        <v>51</v>
      </c>
      <c r="F41" s="140">
        <f t="shared" si="10"/>
        <v>474.3</v>
      </c>
      <c r="G41" s="55" t="s">
        <v>142</v>
      </c>
      <c r="H41" s="155" t="s">
        <v>82</v>
      </c>
      <c r="I41" s="155">
        <f>D41*0.1</f>
        <v>0.93000000000000016</v>
      </c>
      <c r="J41" s="158">
        <v>41.25</v>
      </c>
      <c r="K41" s="111">
        <f t="shared" si="1"/>
        <v>38.362500000000004</v>
      </c>
    </row>
    <row r="42" spans="1:11" s="56" customFormat="1" ht="27.6">
      <c r="A42" s="96">
        <v>33</v>
      </c>
      <c r="B42" s="27"/>
      <c r="C42" s="82"/>
      <c r="D42" s="81"/>
      <c r="E42" s="140"/>
      <c r="F42" s="140"/>
      <c r="G42" s="88" t="s">
        <v>215</v>
      </c>
      <c r="H42" s="254" t="s">
        <v>82</v>
      </c>
      <c r="I42" s="155">
        <f>D41*0.3</f>
        <v>2.79</v>
      </c>
      <c r="J42" s="158">
        <v>550</v>
      </c>
      <c r="K42" s="111">
        <f t="shared" si="1"/>
        <v>1534.5</v>
      </c>
    </row>
    <row r="43" spans="1:11" s="56" customFormat="1">
      <c r="A43" s="96">
        <v>34</v>
      </c>
      <c r="B43" s="27" t="s">
        <v>150</v>
      </c>
      <c r="C43" s="82" t="s">
        <v>87</v>
      </c>
      <c r="D43" s="81">
        <v>19.2</v>
      </c>
      <c r="E43" s="140">
        <v>29</v>
      </c>
      <c r="F43" s="140">
        <f>D43*E43</f>
        <v>556.79999999999995</v>
      </c>
      <c r="G43" s="87" t="s">
        <v>207</v>
      </c>
      <c r="H43" s="253" t="s">
        <v>80</v>
      </c>
      <c r="I43" s="141">
        <v>8</v>
      </c>
      <c r="J43" s="141">
        <v>51.46</v>
      </c>
      <c r="K43" s="111">
        <f t="shared" si="1"/>
        <v>411.68</v>
      </c>
    </row>
    <row r="44" spans="1:11" s="56" customFormat="1">
      <c r="A44" s="96">
        <v>35</v>
      </c>
      <c r="B44" s="27"/>
      <c r="C44" s="82"/>
      <c r="D44" s="81"/>
      <c r="E44" s="140"/>
      <c r="F44" s="140"/>
      <c r="G44" s="87" t="s">
        <v>156</v>
      </c>
      <c r="H44" s="253" t="s">
        <v>151</v>
      </c>
      <c r="I44" s="141">
        <v>3</v>
      </c>
      <c r="J44" s="141">
        <v>22.5</v>
      </c>
      <c r="K44" s="111">
        <f t="shared" si="1"/>
        <v>67.5</v>
      </c>
    </row>
    <row r="45" spans="1:11" s="56" customFormat="1">
      <c r="A45" s="96">
        <v>36</v>
      </c>
      <c r="B45" s="27"/>
      <c r="C45" s="82"/>
      <c r="D45" s="81"/>
      <c r="E45" s="140"/>
      <c r="F45" s="140"/>
      <c r="G45" s="87" t="s">
        <v>157</v>
      </c>
      <c r="H45" s="253" t="s">
        <v>151</v>
      </c>
      <c r="I45" s="141">
        <v>3</v>
      </c>
      <c r="J45" s="141">
        <v>22.5</v>
      </c>
      <c r="K45" s="111">
        <f t="shared" si="1"/>
        <v>67.5</v>
      </c>
    </row>
    <row r="46" spans="1:11" s="56" customFormat="1">
      <c r="A46" s="96">
        <v>37</v>
      </c>
      <c r="B46" s="27"/>
      <c r="C46" s="82"/>
      <c r="D46" s="81"/>
      <c r="E46" s="140"/>
      <c r="F46" s="140"/>
      <c r="G46" s="87" t="s">
        <v>158</v>
      </c>
      <c r="H46" s="253" t="s">
        <v>151</v>
      </c>
      <c r="I46" s="141">
        <v>2</v>
      </c>
      <c r="J46" s="141">
        <v>22.5</v>
      </c>
      <c r="K46" s="111">
        <f t="shared" si="1"/>
        <v>45</v>
      </c>
    </row>
    <row r="47" spans="1:11" s="56" customFormat="1">
      <c r="A47" s="96">
        <v>38</v>
      </c>
      <c r="B47" s="27"/>
      <c r="C47" s="82"/>
      <c r="D47" s="81"/>
      <c r="E47" s="140"/>
      <c r="F47" s="140"/>
      <c r="G47" s="87" t="s">
        <v>159</v>
      </c>
      <c r="H47" s="253" t="s">
        <v>151</v>
      </c>
      <c r="I47" s="141">
        <v>2</v>
      </c>
      <c r="J47" s="141">
        <v>22.5</v>
      </c>
      <c r="K47" s="111">
        <f t="shared" si="1"/>
        <v>45</v>
      </c>
    </row>
    <row r="48" spans="1:11" s="56" customFormat="1">
      <c r="A48" s="96">
        <v>39</v>
      </c>
      <c r="B48" s="102" t="s">
        <v>105</v>
      </c>
      <c r="C48" s="261" t="s">
        <v>80</v>
      </c>
      <c r="D48" s="140">
        <v>2</v>
      </c>
      <c r="E48" s="140">
        <v>55</v>
      </c>
      <c r="F48" s="140">
        <f t="shared" si="8"/>
        <v>110</v>
      </c>
      <c r="G48" s="87" t="s">
        <v>248</v>
      </c>
      <c r="H48" s="253" t="s">
        <v>80</v>
      </c>
      <c r="I48" s="141">
        <f>D48*2</f>
        <v>4</v>
      </c>
      <c r="J48" s="141">
        <v>10.25</v>
      </c>
      <c r="K48" s="111">
        <f t="shared" si="1"/>
        <v>41</v>
      </c>
    </row>
    <row r="49" spans="1:11" s="56" customFormat="1" ht="27.6">
      <c r="A49" s="96">
        <v>40</v>
      </c>
      <c r="B49" s="102"/>
      <c r="C49" s="261"/>
      <c r="D49" s="140"/>
      <c r="E49" s="140"/>
      <c r="F49" s="140"/>
      <c r="G49" s="31" t="s">
        <v>107</v>
      </c>
      <c r="H49" s="145" t="s">
        <v>80</v>
      </c>
      <c r="I49" s="272">
        <f>D47</f>
        <v>0</v>
      </c>
      <c r="J49" s="273" t="s">
        <v>106</v>
      </c>
      <c r="K49" s="111"/>
    </row>
    <row r="50" spans="1:11" s="56" customFormat="1" ht="41.4">
      <c r="A50" s="96">
        <v>41</v>
      </c>
      <c r="B50" s="23" t="s">
        <v>90</v>
      </c>
      <c r="C50" s="57"/>
      <c r="D50" s="58"/>
      <c r="E50" s="59"/>
      <c r="F50" s="58">
        <f>SUM(F8:F48)</f>
        <v>14261</v>
      </c>
      <c r="G50" s="23" t="s">
        <v>91</v>
      </c>
      <c r="H50" s="60"/>
      <c r="I50" s="61"/>
      <c r="J50" s="62"/>
      <c r="K50" s="63">
        <f>SUM(K9:K49)</f>
        <v>21952.006380000003</v>
      </c>
    </row>
    <row r="51" spans="1:11" s="46" customFormat="1">
      <c r="A51" s="96">
        <v>42</v>
      </c>
      <c r="B51" s="44" t="s">
        <v>89</v>
      </c>
      <c r="C51" s="27"/>
      <c r="D51" s="28"/>
      <c r="E51" s="53"/>
      <c r="F51" s="28"/>
      <c r="G51" s="90"/>
      <c r="H51" s="92"/>
      <c r="I51" s="93"/>
      <c r="J51" s="94"/>
      <c r="K51" s="116"/>
    </row>
    <row r="52" spans="1:11" s="56" customFormat="1">
      <c r="A52" s="96">
        <v>43</v>
      </c>
      <c r="B52" s="45" t="s">
        <v>160</v>
      </c>
      <c r="C52" s="243" t="s">
        <v>80</v>
      </c>
      <c r="D52" s="140">
        <v>2</v>
      </c>
      <c r="E52" s="140">
        <v>144</v>
      </c>
      <c r="F52" s="140">
        <f>D52*E52</f>
        <v>288</v>
      </c>
      <c r="G52" s="82"/>
      <c r="H52" s="82"/>
      <c r="I52" s="229"/>
      <c r="J52" s="230"/>
      <c r="K52" s="229"/>
    </row>
    <row r="53" spans="1:11" s="56" customFormat="1">
      <c r="A53" s="96">
        <v>44</v>
      </c>
      <c r="B53" s="95" t="s">
        <v>206</v>
      </c>
      <c r="C53" s="251" t="s">
        <v>80</v>
      </c>
      <c r="D53" s="252">
        <v>1</v>
      </c>
      <c r="E53" s="140">
        <v>75</v>
      </c>
      <c r="F53" s="140">
        <f>D53*E53</f>
        <v>75</v>
      </c>
      <c r="G53" s="87" t="s">
        <v>152</v>
      </c>
      <c r="H53" s="253" t="s">
        <v>80</v>
      </c>
      <c r="I53" s="141">
        <v>8</v>
      </c>
      <c r="J53" s="141">
        <v>0.28999999999999998</v>
      </c>
      <c r="K53" s="159">
        <f>J53*I53</f>
        <v>2.3199999999999998</v>
      </c>
    </row>
    <row r="54" spans="1:11" s="56" customFormat="1">
      <c r="A54" s="96">
        <v>45</v>
      </c>
      <c r="B54" s="85"/>
      <c r="C54" s="152"/>
      <c r="D54" s="152"/>
      <c r="E54" s="152"/>
      <c r="F54" s="152"/>
      <c r="G54" s="88" t="s">
        <v>123</v>
      </c>
      <c r="H54" s="155" t="s">
        <v>80</v>
      </c>
      <c r="I54" s="155">
        <v>2</v>
      </c>
      <c r="J54" s="232">
        <v>10.25</v>
      </c>
      <c r="K54" s="159">
        <f t="shared" ref="K54" si="11">J54*I54</f>
        <v>20.5</v>
      </c>
    </row>
    <row r="55" spans="1:11" s="46" customFormat="1" ht="27.6">
      <c r="A55" s="96">
        <v>46</v>
      </c>
      <c r="B55" s="23" t="s">
        <v>175</v>
      </c>
      <c r="C55" s="57"/>
      <c r="D55" s="58"/>
      <c r="E55" s="59"/>
      <c r="F55" s="58">
        <f>SUM(F52:F54)</f>
        <v>363</v>
      </c>
      <c r="G55" s="23" t="s">
        <v>176</v>
      </c>
      <c r="H55" s="60"/>
      <c r="I55" s="61"/>
      <c r="J55" s="62"/>
      <c r="K55" s="63">
        <f>SUM(K51:K54)</f>
        <v>22.82</v>
      </c>
    </row>
    <row r="56" spans="1:11" s="46" customFormat="1">
      <c r="A56" s="96">
        <v>47</v>
      </c>
      <c r="B56" s="44" t="s">
        <v>83</v>
      </c>
      <c r="C56" s="27"/>
      <c r="D56" s="225"/>
      <c r="E56" s="159"/>
      <c r="F56" s="225"/>
      <c r="G56" s="27"/>
      <c r="H56" s="82"/>
      <c r="I56" s="229"/>
      <c r="J56" s="230"/>
      <c r="K56" s="229"/>
    </row>
    <row r="57" spans="1:11" s="46" customFormat="1">
      <c r="A57" s="96">
        <v>48</v>
      </c>
      <c r="B57" s="27" t="s">
        <v>100</v>
      </c>
      <c r="C57" s="82" t="s">
        <v>87</v>
      </c>
      <c r="D57" s="81">
        <v>190</v>
      </c>
      <c r="E57" s="140">
        <v>18</v>
      </c>
      <c r="F57" s="140">
        <f t="shared" si="8"/>
        <v>3420</v>
      </c>
      <c r="G57" s="27" t="s">
        <v>132</v>
      </c>
      <c r="H57" s="243" t="s">
        <v>87</v>
      </c>
      <c r="I57" s="231">
        <v>90</v>
      </c>
      <c r="J57" s="140">
        <v>31.67</v>
      </c>
      <c r="K57" s="142">
        <f>J57*I57</f>
        <v>2850.3</v>
      </c>
    </row>
    <row r="58" spans="1:11" s="56" customFormat="1">
      <c r="A58" s="96">
        <v>49</v>
      </c>
      <c r="B58" s="64"/>
      <c r="C58" s="243"/>
      <c r="D58" s="140"/>
      <c r="E58" s="140"/>
      <c r="F58" s="140"/>
      <c r="G58" s="27" t="s">
        <v>164</v>
      </c>
      <c r="H58" s="243" t="s">
        <v>87</v>
      </c>
      <c r="I58" s="231">
        <v>100</v>
      </c>
      <c r="J58" s="140">
        <v>49.17</v>
      </c>
      <c r="K58" s="142">
        <f t="shared" ref="K58:K65" si="12">J58*I58</f>
        <v>4917</v>
      </c>
    </row>
    <row r="59" spans="1:11" s="56" customFormat="1">
      <c r="A59" s="96">
        <v>50</v>
      </c>
      <c r="B59" s="64"/>
      <c r="C59" s="243"/>
      <c r="D59" s="140"/>
      <c r="E59" s="140"/>
      <c r="F59" s="140"/>
      <c r="G59" s="85" t="s">
        <v>161</v>
      </c>
      <c r="H59" s="244" t="s">
        <v>80</v>
      </c>
      <c r="I59" s="231">
        <v>3</v>
      </c>
      <c r="J59" s="140">
        <v>20</v>
      </c>
      <c r="K59" s="142">
        <f t="shared" si="12"/>
        <v>60</v>
      </c>
    </row>
    <row r="60" spans="1:11" s="56" customFormat="1" ht="27.6">
      <c r="A60" s="96">
        <v>51</v>
      </c>
      <c r="B60" s="64"/>
      <c r="C60" s="243"/>
      <c r="D60" s="140"/>
      <c r="E60" s="140"/>
      <c r="F60" s="140"/>
      <c r="G60" s="31" t="s">
        <v>216</v>
      </c>
      <c r="H60" s="145" t="s">
        <v>88</v>
      </c>
      <c r="I60" s="231">
        <v>2</v>
      </c>
      <c r="J60" s="140">
        <v>104.17</v>
      </c>
      <c r="K60" s="142">
        <f t="shared" si="12"/>
        <v>208.34</v>
      </c>
    </row>
    <row r="61" spans="1:11" s="56" customFormat="1" ht="27.6">
      <c r="A61" s="96">
        <v>52</v>
      </c>
      <c r="B61" s="64"/>
      <c r="C61" s="243"/>
      <c r="D61" s="140"/>
      <c r="E61" s="140"/>
      <c r="F61" s="140"/>
      <c r="G61" s="31" t="s">
        <v>96</v>
      </c>
      <c r="H61" s="145" t="s">
        <v>88</v>
      </c>
      <c r="I61" s="141">
        <v>1</v>
      </c>
      <c r="J61" s="140">
        <v>91.53</v>
      </c>
      <c r="K61" s="142">
        <f t="shared" si="12"/>
        <v>91.53</v>
      </c>
    </row>
    <row r="62" spans="1:11" s="56" customFormat="1">
      <c r="A62" s="96">
        <v>53</v>
      </c>
      <c r="B62" s="27" t="s">
        <v>97</v>
      </c>
      <c r="C62" s="243" t="s">
        <v>87</v>
      </c>
      <c r="D62" s="81">
        <v>180</v>
      </c>
      <c r="E62" s="140">
        <v>11</v>
      </c>
      <c r="F62" s="140">
        <f t="shared" ref="F62:F117" si="13">D62*E62</f>
        <v>1980</v>
      </c>
      <c r="G62" s="31" t="s">
        <v>217</v>
      </c>
      <c r="H62" s="243" t="s">
        <v>80</v>
      </c>
      <c r="I62" s="141">
        <v>180</v>
      </c>
      <c r="J62" s="140">
        <v>6.45</v>
      </c>
      <c r="K62" s="142">
        <f t="shared" si="12"/>
        <v>1161</v>
      </c>
    </row>
    <row r="63" spans="1:11" s="56" customFormat="1" ht="27.6">
      <c r="A63" s="96">
        <v>54</v>
      </c>
      <c r="B63" s="27"/>
      <c r="C63" s="243"/>
      <c r="D63" s="81"/>
      <c r="E63" s="140"/>
      <c r="F63" s="140"/>
      <c r="G63" s="31" t="s">
        <v>216</v>
      </c>
      <c r="H63" s="145" t="s">
        <v>88</v>
      </c>
      <c r="I63" s="231">
        <v>1</v>
      </c>
      <c r="J63" s="140">
        <v>104.17</v>
      </c>
      <c r="K63" s="142">
        <f t="shared" ref="K63" si="14">J63*I63</f>
        <v>104.17</v>
      </c>
    </row>
    <row r="64" spans="1:11" s="56" customFormat="1" ht="27.6">
      <c r="A64" s="96">
        <v>55</v>
      </c>
      <c r="B64" s="27"/>
      <c r="C64" s="243"/>
      <c r="D64" s="81"/>
      <c r="E64" s="140"/>
      <c r="F64" s="140"/>
      <c r="G64" s="31" t="s">
        <v>96</v>
      </c>
      <c r="H64" s="145" t="s">
        <v>88</v>
      </c>
      <c r="I64" s="141">
        <v>1</v>
      </c>
      <c r="J64" s="140">
        <v>91.53</v>
      </c>
      <c r="K64" s="142">
        <f t="shared" si="12"/>
        <v>91.53</v>
      </c>
    </row>
    <row r="65" spans="1:11" s="56" customFormat="1" ht="27.6">
      <c r="A65" s="96">
        <v>56</v>
      </c>
      <c r="B65" s="108" t="s">
        <v>145</v>
      </c>
      <c r="C65" s="245" t="s">
        <v>87</v>
      </c>
      <c r="D65" s="226">
        <v>8</v>
      </c>
      <c r="E65" s="227">
        <v>14</v>
      </c>
      <c r="F65" s="227">
        <f t="shared" si="13"/>
        <v>112</v>
      </c>
      <c r="G65" s="27" t="s">
        <v>172</v>
      </c>
      <c r="H65" s="243" t="s">
        <v>87</v>
      </c>
      <c r="I65" s="141">
        <v>8</v>
      </c>
      <c r="J65" s="140">
        <v>30</v>
      </c>
      <c r="K65" s="142">
        <f t="shared" si="12"/>
        <v>240</v>
      </c>
    </row>
    <row r="66" spans="1:11" s="56" customFormat="1" ht="27.6">
      <c r="A66" s="96">
        <v>57</v>
      </c>
      <c r="B66" s="86" t="s">
        <v>208</v>
      </c>
      <c r="C66" s="246" t="s">
        <v>80</v>
      </c>
      <c r="D66" s="228">
        <v>1</v>
      </c>
      <c r="E66" s="140">
        <v>85</v>
      </c>
      <c r="F66" s="140">
        <f t="shared" si="13"/>
        <v>85</v>
      </c>
      <c r="G66" s="80" t="s">
        <v>146</v>
      </c>
      <c r="H66" s="243" t="s">
        <v>80</v>
      </c>
      <c r="I66" s="140">
        <f>D66</f>
        <v>1</v>
      </c>
      <c r="J66" s="140" t="s">
        <v>103</v>
      </c>
      <c r="K66" s="142"/>
    </row>
    <row r="67" spans="1:11" s="56" customFormat="1" ht="27.6">
      <c r="A67" s="96">
        <v>58</v>
      </c>
      <c r="B67" s="86" t="s">
        <v>147</v>
      </c>
      <c r="C67" s="246" t="s">
        <v>80</v>
      </c>
      <c r="D67" s="228">
        <v>1</v>
      </c>
      <c r="E67" s="140">
        <v>85</v>
      </c>
      <c r="F67" s="140">
        <f t="shared" si="13"/>
        <v>85</v>
      </c>
      <c r="G67" s="80" t="s">
        <v>148</v>
      </c>
      <c r="H67" s="243" t="s">
        <v>80</v>
      </c>
      <c r="I67" s="140">
        <v>1</v>
      </c>
      <c r="J67" s="140" t="s">
        <v>103</v>
      </c>
      <c r="K67" s="142"/>
    </row>
    <row r="68" spans="1:11" s="56" customFormat="1" ht="27.6">
      <c r="A68" s="96">
        <v>59</v>
      </c>
      <c r="B68" s="27" t="s">
        <v>193</v>
      </c>
      <c r="C68" s="243" t="s">
        <v>80</v>
      </c>
      <c r="D68" s="81">
        <v>1</v>
      </c>
      <c r="E68" s="140">
        <v>765</v>
      </c>
      <c r="F68" s="140">
        <f t="shared" si="13"/>
        <v>765</v>
      </c>
      <c r="G68" s="27" t="s">
        <v>162</v>
      </c>
      <c r="H68" s="243" t="s">
        <v>80</v>
      </c>
      <c r="I68" s="140">
        <v>16</v>
      </c>
      <c r="J68" s="140" t="s">
        <v>103</v>
      </c>
      <c r="K68" s="141"/>
    </row>
    <row r="69" spans="1:11" s="56" customFormat="1" ht="27.6">
      <c r="A69" s="96">
        <v>60</v>
      </c>
      <c r="B69" s="27" t="s">
        <v>229</v>
      </c>
      <c r="C69" s="82" t="s">
        <v>80</v>
      </c>
      <c r="D69" s="81">
        <v>1</v>
      </c>
      <c r="E69" s="140">
        <v>106</v>
      </c>
      <c r="F69" s="140">
        <f t="shared" si="13"/>
        <v>106</v>
      </c>
      <c r="G69" s="31" t="s">
        <v>249</v>
      </c>
      <c r="H69" s="145" t="s">
        <v>80</v>
      </c>
      <c r="I69" s="142">
        <f>D70</f>
        <v>3</v>
      </c>
      <c r="J69" s="81">
        <v>315.83</v>
      </c>
      <c r="K69" s="142">
        <f t="shared" ref="K69:K70" si="15">J69*I69</f>
        <v>947.49</v>
      </c>
    </row>
    <row r="70" spans="1:11" s="56" customFormat="1" ht="41.4">
      <c r="A70" s="96">
        <v>61</v>
      </c>
      <c r="B70" s="27" t="s">
        <v>186</v>
      </c>
      <c r="C70" s="82" t="s">
        <v>80</v>
      </c>
      <c r="D70" s="81">
        <v>3</v>
      </c>
      <c r="E70" s="81">
        <v>106</v>
      </c>
      <c r="F70" s="81">
        <f t="shared" si="13"/>
        <v>318</v>
      </c>
      <c r="G70" s="31" t="s">
        <v>250</v>
      </c>
      <c r="H70" s="145" t="s">
        <v>80</v>
      </c>
      <c r="I70" s="142">
        <f>D70</f>
        <v>3</v>
      </c>
      <c r="J70" s="81">
        <v>1450</v>
      </c>
      <c r="K70" s="142">
        <f t="shared" si="15"/>
        <v>4350</v>
      </c>
    </row>
    <row r="71" spans="1:11" s="99" customFormat="1">
      <c r="A71" s="96">
        <v>62</v>
      </c>
      <c r="B71" s="27" t="s">
        <v>245</v>
      </c>
      <c r="C71" s="82" t="s">
        <v>80</v>
      </c>
      <c r="D71" s="81">
        <v>1</v>
      </c>
      <c r="E71" s="81">
        <v>150</v>
      </c>
      <c r="F71" s="81">
        <f t="shared" si="13"/>
        <v>150</v>
      </c>
      <c r="G71" s="31"/>
      <c r="H71" s="145"/>
      <c r="I71" s="142"/>
      <c r="J71" s="81"/>
      <c r="K71" s="142"/>
    </row>
    <row r="72" spans="1:11" s="99" customFormat="1">
      <c r="A72" s="96">
        <v>63</v>
      </c>
      <c r="B72" s="27" t="s">
        <v>98</v>
      </c>
      <c r="C72" s="82" t="s">
        <v>80</v>
      </c>
      <c r="D72" s="81">
        <v>12</v>
      </c>
      <c r="E72" s="140">
        <v>85</v>
      </c>
      <c r="F72" s="140">
        <f t="shared" si="13"/>
        <v>1020</v>
      </c>
      <c r="G72" s="64" t="s">
        <v>144</v>
      </c>
      <c r="H72" s="152" t="s">
        <v>80</v>
      </c>
      <c r="I72" s="142">
        <f>D72</f>
        <v>12</v>
      </c>
      <c r="J72" s="140">
        <v>13.08</v>
      </c>
      <c r="K72" s="151">
        <f>J72*I72</f>
        <v>156.96</v>
      </c>
    </row>
    <row r="73" spans="1:11" s="56" customFormat="1" ht="27.6">
      <c r="A73" s="96">
        <v>64</v>
      </c>
      <c r="B73" s="27"/>
      <c r="C73" s="82"/>
      <c r="D73" s="81"/>
      <c r="E73" s="140"/>
      <c r="F73" s="140"/>
      <c r="G73" s="80" t="s">
        <v>174</v>
      </c>
      <c r="H73" s="244" t="s">
        <v>80</v>
      </c>
      <c r="I73" s="151">
        <v>12</v>
      </c>
      <c r="J73" s="140">
        <v>12.5</v>
      </c>
      <c r="K73" s="151">
        <f t="shared" ref="K73:K81" si="16">J73*I73</f>
        <v>150</v>
      </c>
    </row>
    <row r="74" spans="1:11" s="56" customFormat="1">
      <c r="A74" s="96">
        <v>65</v>
      </c>
      <c r="B74" s="27" t="s">
        <v>99</v>
      </c>
      <c r="C74" s="82" t="s">
        <v>80</v>
      </c>
      <c r="D74" s="81">
        <v>20</v>
      </c>
      <c r="E74" s="140">
        <v>68</v>
      </c>
      <c r="F74" s="140">
        <f t="shared" si="13"/>
        <v>1360</v>
      </c>
      <c r="G74" s="45" t="s">
        <v>101</v>
      </c>
      <c r="H74" s="243" t="s">
        <v>80</v>
      </c>
      <c r="I74" s="140">
        <v>7</v>
      </c>
      <c r="J74" s="232">
        <v>51.17</v>
      </c>
      <c r="K74" s="151">
        <f t="shared" si="16"/>
        <v>358.19</v>
      </c>
    </row>
    <row r="75" spans="1:11" s="56" customFormat="1" ht="27.6">
      <c r="A75" s="96">
        <v>66</v>
      </c>
      <c r="B75" s="27"/>
      <c r="C75" s="82"/>
      <c r="D75" s="81"/>
      <c r="E75" s="140"/>
      <c r="F75" s="140"/>
      <c r="G75" s="31" t="s">
        <v>133</v>
      </c>
      <c r="H75" s="145" t="s">
        <v>80</v>
      </c>
      <c r="I75" s="142">
        <v>6</v>
      </c>
      <c r="J75" s="81">
        <v>107.5</v>
      </c>
      <c r="K75" s="142">
        <f t="shared" si="16"/>
        <v>645</v>
      </c>
    </row>
    <row r="76" spans="1:11" s="56" customFormat="1" ht="27.6">
      <c r="A76" s="96">
        <v>67</v>
      </c>
      <c r="B76" s="27"/>
      <c r="C76" s="82"/>
      <c r="D76" s="81"/>
      <c r="E76" s="140"/>
      <c r="F76" s="140"/>
      <c r="G76" s="144" t="s">
        <v>251</v>
      </c>
      <c r="H76" s="82" t="s">
        <v>80</v>
      </c>
      <c r="I76" s="81">
        <v>20</v>
      </c>
      <c r="J76" s="81">
        <v>104.92</v>
      </c>
      <c r="K76" s="142">
        <f t="shared" si="16"/>
        <v>2098.4</v>
      </c>
    </row>
    <row r="77" spans="1:11" s="56" customFormat="1">
      <c r="A77" s="96">
        <v>68</v>
      </c>
      <c r="B77" s="27"/>
      <c r="C77" s="82"/>
      <c r="D77" s="81"/>
      <c r="E77" s="140"/>
      <c r="F77" s="140"/>
      <c r="G77" s="146" t="s">
        <v>143</v>
      </c>
      <c r="H77" s="82" t="s">
        <v>80</v>
      </c>
      <c r="I77" s="81">
        <v>14</v>
      </c>
      <c r="J77" s="81">
        <v>4.17</v>
      </c>
      <c r="K77" s="142">
        <f t="shared" si="16"/>
        <v>58.379999999999995</v>
      </c>
    </row>
    <row r="78" spans="1:11" s="56" customFormat="1" ht="27.6">
      <c r="A78" s="96">
        <v>69</v>
      </c>
      <c r="B78" s="27" t="s">
        <v>104</v>
      </c>
      <c r="C78" s="82" t="s">
        <v>80</v>
      </c>
      <c r="D78" s="81">
        <v>5</v>
      </c>
      <c r="E78" s="140">
        <v>68</v>
      </c>
      <c r="F78" s="140">
        <f t="shared" si="13"/>
        <v>340</v>
      </c>
      <c r="G78" s="45" t="s">
        <v>163</v>
      </c>
      <c r="H78" s="243" t="s">
        <v>80</v>
      </c>
      <c r="I78" s="140">
        <v>3</v>
      </c>
      <c r="J78" s="140">
        <v>89</v>
      </c>
      <c r="K78" s="151">
        <f t="shared" si="16"/>
        <v>267</v>
      </c>
    </row>
    <row r="79" spans="1:11" s="56" customFormat="1" ht="27.6">
      <c r="A79" s="96">
        <v>70</v>
      </c>
      <c r="B79" s="27"/>
      <c r="C79" s="82"/>
      <c r="D79" s="81"/>
      <c r="E79" s="140"/>
      <c r="F79" s="140"/>
      <c r="G79" s="31" t="s">
        <v>196</v>
      </c>
      <c r="H79" s="243" t="s">
        <v>80</v>
      </c>
      <c r="I79" s="140">
        <v>2</v>
      </c>
      <c r="J79" s="140">
        <v>107.5</v>
      </c>
      <c r="K79" s="151">
        <f t="shared" si="16"/>
        <v>215</v>
      </c>
    </row>
    <row r="80" spans="1:11" s="56" customFormat="1" ht="27.6">
      <c r="A80" s="96">
        <v>71</v>
      </c>
      <c r="B80" s="27"/>
      <c r="C80" s="82"/>
      <c r="D80" s="81"/>
      <c r="E80" s="140"/>
      <c r="F80" s="140"/>
      <c r="G80" s="31" t="s">
        <v>252</v>
      </c>
      <c r="H80" s="243" t="s">
        <v>80</v>
      </c>
      <c r="I80" s="140">
        <v>1</v>
      </c>
      <c r="J80" s="232">
        <v>89</v>
      </c>
      <c r="K80" s="151">
        <f t="shared" ref="K80" si="17">J80*I80</f>
        <v>89</v>
      </c>
    </row>
    <row r="81" spans="1:11" s="56" customFormat="1">
      <c r="A81" s="96">
        <v>72</v>
      </c>
      <c r="B81" s="27"/>
      <c r="C81" s="82"/>
      <c r="D81" s="81"/>
      <c r="E81" s="140"/>
      <c r="F81" s="140"/>
      <c r="G81" s="31" t="s">
        <v>143</v>
      </c>
      <c r="H81" s="243" t="s">
        <v>80</v>
      </c>
      <c r="I81" s="140">
        <f>D78</f>
        <v>5</v>
      </c>
      <c r="J81" s="140">
        <v>4.17</v>
      </c>
      <c r="K81" s="151">
        <f t="shared" si="16"/>
        <v>20.85</v>
      </c>
    </row>
    <row r="82" spans="1:11" s="56" customFormat="1" ht="27.6">
      <c r="A82" s="96">
        <v>73</v>
      </c>
      <c r="B82" s="27" t="s">
        <v>240</v>
      </c>
      <c r="C82" s="82" t="s">
        <v>80</v>
      </c>
      <c r="D82" s="81">
        <v>1</v>
      </c>
      <c r="E82" s="140">
        <v>170</v>
      </c>
      <c r="F82" s="140">
        <f>D82*E82</f>
        <v>170</v>
      </c>
      <c r="G82" s="31" t="s">
        <v>241</v>
      </c>
      <c r="H82" s="243" t="s">
        <v>80</v>
      </c>
      <c r="I82" s="140">
        <v>1</v>
      </c>
      <c r="J82" s="140" t="s">
        <v>106</v>
      </c>
      <c r="K82" s="151"/>
    </row>
    <row r="83" spans="1:11" s="56" customFormat="1">
      <c r="A83" s="96">
        <v>74</v>
      </c>
      <c r="B83" s="27" t="s">
        <v>194</v>
      </c>
      <c r="C83" s="82" t="s">
        <v>80</v>
      </c>
      <c r="D83" s="81">
        <v>20</v>
      </c>
      <c r="E83" s="141">
        <v>65</v>
      </c>
      <c r="F83" s="142">
        <f>D83*E83</f>
        <v>1300</v>
      </c>
      <c r="G83" s="31" t="s">
        <v>170</v>
      </c>
      <c r="H83" s="145" t="s">
        <v>80</v>
      </c>
      <c r="I83" s="142">
        <f>D83</f>
        <v>20</v>
      </c>
      <c r="J83" s="140">
        <v>763.33</v>
      </c>
      <c r="K83" s="151">
        <f>J83*I83</f>
        <v>15266.6</v>
      </c>
    </row>
    <row r="84" spans="1:11" s="56" customFormat="1">
      <c r="A84" s="96">
        <v>75</v>
      </c>
      <c r="B84" s="109" t="s">
        <v>169</v>
      </c>
      <c r="C84" s="110" t="s">
        <v>87</v>
      </c>
      <c r="D84" s="153">
        <v>13</v>
      </c>
      <c r="E84" s="111">
        <v>67</v>
      </c>
      <c r="F84" s="112">
        <v>938</v>
      </c>
      <c r="G84" s="113" t="s">
        <v>239</v>
      </c>
      <c r="H84" s="114" t="s">
        <v>80</v>
      </c>
      <c r="I84" s="112">
        <v>5</v>
      </c>
      <c r="J84" s="115">
        <v>166.67</v>
      </c>
      <c r="K84" s="151">
        <f t="shared" ref="K84:K87" si="18">J84*I84</f>
        <v>833.34999999999991</v>
      </c>
    </row>
    <row r="85" spans="1:11" s="56" customFormat="1">
      <c r="A85" s="96">
        <v>76</v>
      </c>
      <c r="B85" s="109"/>
      <c r="C85" s="110"/>
      <c r="D85" s="153"/>
      <c r="E85" s="111"/>
      <c r="F85" s="112"/>
      <c r="G85" s="113" t="s">
        <v>238</v>
      </c>
      <c r="H85" s="114" t="s">
        <v>80</v>
      </c>
      <c r="I85" s="112">
        <v>4</v>
      </c>
      <c r="J85" s="115">
        <v>324.17</v>
      </c>
      <c r="K85" s="151">
        <f t="shared" si="18"/>
        <v>1296.68</v>
      </c>
    </row>
    <row r="86" spans="1:11" s="56" customFormat="1">
      <c r="A86" s="96">
        <v>77</v>
      </c>
      <c r="B86" s="143"/>
      <c r="C86" s="110"/>
      <c r="D86" s="153"/>
      <c r="E86" s="111"/>
      <c r="F86" s="112"/>
      <c r="G86" s="147" t="s">
        <v>253</v>
      </c>
      <c r="H86" s="148" t="s">
        <v>254</v>
      </c>
      <c r="I86" s="149">
        <v>8</v>
      </c>
      <c r="J86" s="150">
        <v>136.66999999999999</v>
      </c>
      <c r="K86" s="151">
        <f t="shared" si="18"/>
        <v>1093.3599999999999</v>
      </c>
    </row>
    <row r="87" spans="1:11" s="56" customFormat="1">
      <c r="A87" s="96">
        <v>78</v>
      </c>
      <c r="B87" s="143"/>
      <c r="C87" s="110"/>
      <c r="D87" s="153"/>
      <c r="E87" s="111"/>
      <c r="F87" s="112"/>
      <c r="G87" s="31" t="s">
        <v>255</v>
      </c>
      <c r="H87" s="152" t="s">
        <v>80</v>
      </c>
      <c r="I87" s="142">
        <v>3</v>
      </c>
      <c r="J87" s="140">
        <v>45.83</v>
      </c>
      <c r="K87" s="142">
        <f t="shared" si="18"/>
        <v>137.49</v>
      </c>
    </row>
    <row r="88" spans="1:11" s="56" customFormat="1">
      <c r="A88" s="96">
        <v>79</v>
      </c>
      <c r="B88" s="100" t="s">
        <v>230</v>
      </c>
      <c r="C88" s="82" t="s">
        <v>80</v>
      </c>
      <c r="D88" s="81">
        <v>8</v>
      </c>
      <c r="E88" s="81">
        <v>120</v>
      </c>
      <c r="F88" s="142">
        <f>D88*E88</f>
        <v>960</v>
      </c>
      <c r="G88" s="31" t="s">
        <v>231</v>
      </c>
      <c r="H88" s="152" t="s">
        <v>80</v>
      </c>
      <c r="I88" s="142">
        <v>8</v>
      </c>
      <c r="J88" s="140">
        <v>615</v>
      </c>
      <c r="K88" s="151">
        <f>J88*I88</f>
        <v>4920</v>
      </c>
    </row>
    <row r="89" spans="1:11" s="56" customFormat="1" ht="27.6">
      <c r="A89" s="96">
        <v>80</v>
      </c>
      <c r="B89" s="27" t="s">
        <v>187</v>
      </c>
      <c r="C89" s="82" t="s">
        <v>80</v>
      </c>
      <c r="D89" s="81">
        <v>1</v>
      </c>
      <c r="E89" s="140">
        <v>150</v>
      </c>
      <c r="F89" s="140">
        <f t="shared" ref="F89" si="19">D89*E89</f>
        <v>150</v>
      </c>
      <c r="G89" s="31" t="s">
        <v>209</v>
      </c>
      <c r="H89" s="243" t="s">
        <v>80</v>
      </c>
      <c r="I89" s="140">
        <v>1</v>
      </c>
      <c r="J89" s="140">
        <v>520</v>
      </c>
      <c r="K89" s="151">
        <f t="shared" ref="K89" si="20">I89*J89</f>
        <v>520</v>
      </c>
    </row>
    <row r="90" spans="1:11" s="56" customFormat="1">
      <c r="A90" s="96">
        <v>81</v>
      </c>
      <c r="B90" s="27" t="s">
        <v>188</v>
      </c>
      <c r="C90" s="82" t="s">
        <v>80</v>
      </c>
      <c r="D90" s="81">
        <v>3</v>
      </c>
      <c r="E90" s="140">
        <v>158</v>
      </c>
      <c r="F90" s="140">
        <f t="shared" ref="F90:F96" si="21">D90*E90</f>
        <v>474</v>
      </c>
      <c r="G90" s="64" t="s">
        <v>226</v>
      </c>
      <c r="H90" s="243" t="s">
        <v>80</v>
      </c>
      <c r="I90" s="140">
        <v>3</v>
      </c>
      <c r="J90" s="140">
        <v>3708</v>
      </c>
      <c r="K90" s="142">
        <f>J90*I90</f>
        <v>11124</v>
      </c>
    </row>
    <row r="91" spans="1:11" s="56" customFormat="1">
      <c r="A91" s="96">
        <v>82</v>
      </c>
      <c r="B91" s="27" t="s">
        <v>197</v>
      </c>
      <c r="C91" s="82" t="s">
        <v>189</v>
      </c>
      <c r="D91" s="81">
        <v>9</v>
      </c>
      <c r="E91" s="140">
        <v>14</v>
      </c>
      <c r="F91" s="140">
        <f t="shared" si="21"/>
        <v>126</v>
      </c>
      <c r="G91" s="64" t="s">
        <v>190</v>
      </c>
      <c r="H91" s="243" t="s">
        <v>87</v>
      </c>
      <c r="I91" s="140">
        <v>9</v>
      </c>
      <c r="J91" s="140">
        <v>12.5</v>
      </c>
      <c r="K91" s="142">
        <f t="shared" ref="K91" si="22">J91*I91</f>
        <v>112.5</v>
      </c>
    </row>
    <row r="92" spans="1:11" s="160" customFormat="1">
      <c r="A92" s="96">
        <v>83</v>
      </c>
      <c r="B92" s="154" t="s">
        <v>256</v>
      </c>
      <c r="C92" s="155" t="s">
        <v>80</v>
      </c>
      <c r="D92" s="155">
        <v>1</v>
      </c>
      <c r="E92" s="81">
        <v>150</v>
      </c>
      <c r="F92" s="140">
        <f t="shared" si="21"/>
        <v>150</v>
      </c>
      <c r="G92" s="156"/>
      <c r="H92" s="158"/>
      <c r="I92" s="157"/>
      <c r="J92" s="158"/>
      <c r="K92" s="159"/>
    </row>
    <row r="93" spans="1:11" s="160" customFormat="1" ht="27.6">
      <c r="A93" s="96">
        <v>84</v>
      </c>
      <c r="B93" s="27" t="s">
        <v>257</v>
      </c>
      <c r="C93" s="82" t="s">
        <v>80</v>
      </c>
      <c r="D93" s="161">
        <v>1</v>
      </c>
      <c r="E93" s="161">
        <v>403</v>
      </c>
      <c r="F93" s="140">
        <f t="shared" si="21"/>
        <v>403</v>
      </c>
      <c r="G93" s="162" t="s">
        <v>258</v>
      </c>
      <c r="H93" s="161" t="s">
        <v>80</v>
      </c>
      <c r="I93" s="161">
        <v>1</v>
      </c>
      <c r="J93" s="161">
        <v>137.5</v>
      </c>
      <c r="K93" s="161">
        <f t="shared" ref="K93" si="23">I93*J93</f>
        <v>137.5</v>
      </c>
    </row>
    <row r="94" spans="1:11" s="160" customFormat="1">
      <c r="A94" s="96">
        <v>85</v>
      </c>
      <c r="B94" s="27"/>
      <c r="C94" s="82"/>
      <c r="D94" s="161"/>
      <c r="E94" s="161"/>
      <c r="F94" s="140"/>
      <c r="G94" s="162" t="s">
        <v>259</v>
      </c>
      <c r="H94" s="161" t="s">
        <v>80</v>
      </c>
      <c r="I94" s="161">
        <v>1</v>
      </c>
      <c r="J94" s="161">
        <v>579</v>
      </c>
      <c r="K94" s="161">
        <f t="shared" ref="K94:K95" si="24">J94*I94</f>
        <v>579</v>
      </c>
    </row>
    <row r="95" spans="1:11" s="160" customFormat="1">
      <c r="A95" s="96">
        <v>86</v>
      </c>
      <c r="B95" s="27" t="s">
        <v>260</v>
      </c>
      <c r="C95" s="82" t="s">
        <v>80</v>
      </c>
      <c r="D95" s="161">
        <v>1</v>
      </c>
      <c r="E95" s="161">
        <v>63</v>
      </c>
      <c r="F95" s="140">
        <f t="shared" si="21"/>
        <v>63</v>
      </c>
      <c r="G95" s="162" t="s">
        <v>261</v>
      </c>
      <c r="H95" s="161" t="s">
        <v>80</v>
      </c>
      <c r="I95" s="161">
        <v>1</v>
      </c>
      <c r="J95" s="161">
        <v>75.83</v>
      </c>
      <c r="K95" s="161">
        <f t="shared" si="24"/>
        <v>75.83</v>
      </c>
    </row>
    <row r="96" spans="1:11" s="56" customFormat="1" ht="27.6">
      <c r="A96" s="96">
        <v>87</v>
      </c>
      <c r="B96" s="27" t="s">
        <v>242</v>
      </c>
      <c r="C96" s="82" t="s">
        <v>80</v>
      </c>
      <c r="D96" s="81">
        <v>1</v>
      </c>
      <c r="E96" s="140">
        <v>240</v>
      </c>
      <c r="F96" s="140">
        <f t="shared" si="21"/>
        <v>240</v>
      </c>
      <c r="G96" s="64" t="s">
        <v>243</v>
      </c>
      <c r="H96" s="243" t="s">
        <v>80</v>
      </c>
      <c r="I96" s="140">
        <v>1</v>
      </c>
      <c r="J96" s="140" t="s">
        <v>106</v>
      </c>
      <c r="K96" s="142"/>
    </row>
    <row r="97" spans="1:11" s="56" customFormat="1">
      <c r="A97" s="96">
        <v>88</v>
      </c>
      <c r="B97" s="27"/>
      <c r="C97" s="82"/>
      <c r="D97" s="81"/>
      <c r="E97" s="140"/>
      <c r="F97" s="140"/>
      <c r="G97" s="156" t="s">
        <v>262</v>
      </c>
      <c r="H97" s="158" t="s">
        <v>87</v>
      </c>
      <c r="I97" s="163">
        <v>4</v>
      </c>
      <c r="J97" s="164">
        <v>24.5</v>
      </c>
      <c r="K97" s="165">
        <f t="shared" ref="K97:K98" si="25">J97*I97</f>
        <v>98</v>
      </c>
    </row>
    <row r="98" spans="1:11" s="56" customFormat="1">
      <c r="A98" s="96">
        <v>89</v>
      </c>
      <c r="B98" s="27"/>
      <c r="C98" s="82"/>
      <c r="D98" s="81"/>
      <c r="E98" s="140"/>
      <c r="F98" s="140"/>
      <c r="G98" s="156" t="s">
        <v>263</v>
      </c>
      <c r="H98" s="158" t="s">
        <v>80</v>
      </c>
      <c r="I98" s="163">
        <v>4</v>
      </c>
      <c r="J98" s="158">
        <v>15</v>
      </c>
      <c r="K98" s="159">
        <f t="shared" si="25"/>
        <v>60</v>
      </c>
    </row>
    <row r="99" spans="1:11" s="56" customFormat="1" ht="27.6">
      <c r="A99" s="96">
        <v>90</v>
      </c>
      <c r="B99" s="27" t="s">
        <v>202</v>
      </c>
      <c r="C99" s="82" t="s">
        <v>102</v>
      </c>
      <c r="D99" s="81">
        <v>1</v>
      </c>
      <c r="E99" s="140">
        <v>1275</v>
      </c>
      <c r="F99" s="140">
        <f t="shared" ref="F99:F100" si="26">D99*E99</f>
        <v>1275</v>
      </c>
      <c r="G99" s="156"/>
      <c r="H99" s="166"/>
      <c r="I99" s="167"/>
      <c r="J99" s="166"/>
      <c r="K99" s="168"/>
    </row>
    <row r="100" spans="1:11" s="56" customFormat="1" ht="27.6">
      <c r="A100" s="96">
        <v>91</v>
      </c>
      <c r="B100" s="27" t="s">
        <v>203</v>
      </c>
      <c r="C100" s="82" t="s">
        <v>80</v>
      </c>
      <c r="D100" s="81">
        <v>1</v>
      </c>
      <c r="E100" s="140">
        <v>3000</v>
      </c>
      <c r="F100" s="140">
        <f t="shared" si="26"/>
        <v>3000</v>
      </c>
      <c r="G100" s="156"/>
      <c r="H100" s="166"/>
      <c r="I100" s="167"/>
      <c r="J100" s="166"/>
      <c r="K100" s="168"/>
    </row>
    <row r="101" spans="1:11" s="56" customFormat="1" ht="27.6">
      <c r="A101" s="96">
        <v>92</v>
      </c>
      <c r="B101" s="47" t="s">
        <v>92</v>
      </c>
      <c r="C101" s="47"/>
      <c r="D101" s="47"/>
      <c r="E101" s="47"/>
      <c r="F101" s="65">
        <f>SUM(F57:F100)</f>
        <v>18990</v>
      </c>
      <c r="G101" s="117" t="s">
        <v>93</v>
      </c>
      <c r="H101" s="118"/>
      <c r="I101" s="118"/>
      <c r="J101" s="118"/>
      <c r="K101" s="119">
        <f>SUM(K57:K100)</f>
        <v>55334.45</v>
      </c>
    </row>
    <row r="102" spans="1:11" s="56" customFormat="1" ht="27.6">
      <c r="A102" s="96">
        <v>93</v>
      </c>
      <c r="B102" s="98" t="s">
        <v>108</v>
      </c>
      <c r="C102" s="247" t="s">
        <v>80</v>
      </c>
      <c r="D102" s="81">
        <v>1</v>
      </c>
      <c r="E102" s="140">
        <v>204</v>
      </c>
      <c r="F102" s="140">
        <f t="shared" si="13"/>
        <v>204</v>
      </c>
      <c r="G102" s="120" t="s">
        <v>115</v>
      </c>
      <c r="H102" s="114" t="s">
        <v>80</v>
      </c>
      <c r="I102" s="233">
        <v>1</v>
      </c>
      <c r="J102" s="115" t="s">
        <v>106</v>
      </c>
      <c r="K102" s="234"/>
    </row>
    <row r="103" spans="1:11" s="56" customFormat="1" ht="27.6">
      <c r="A103" s="96">
        <v>94</v>
      </c>
      <c r="B103" s="98"/>
      <c r="C103" s="247"/>
      <c r="D103" s="81"/>
      <c r="E103" s="140"/>
      <c r="F103" s="140"/>
      <c r="G103" s="121" t="s">
        <v>114</v>
      </c>
      <c r="H103" s="249" t="s">
        <v>80</v>
      </c>
      <c r="I103" s="235">
        <v>1</v>
      </c>
      <c r="J103" s="236" t="s">
        <v>106</v>
      </c>
      <c r="K103" s="237"/>
    </row>
    <row r="104" spans="1:11" s="56" customFormat="1" ht="27.6">
      <c r="A104" s="96">
        <v>95</v>
      </c>
      <c r="B104" s="98" t="s">
        <v>109</v>
      </c>
      <c r="C104" s="247" t="s">
        <v>80</v>
      </c>
      <c r="D104" s="81">
        <v>1</v>
      </c>
      <c r="E104" s="140">
        <v>51</v>
      </c>
      <c r="F104" s="140">
        <f t="shared" si="13"/>
        <v>51</v>
      </c>
      <c r="G104" s="121" t="s">
        <v>116</v>
      </c>
      <c r="H104" s="249" t="s">
        <v>80</v>
      </c>
      <c r="I104" s="235">
        <v>1</v>
      </c>
      <c r="J104" s="236" t="s">
        <v>106</v>
      </c>
      <c r="K104" s="237"/>
    </row>
    <row r="105" spans="1:11" s="56" customFormat="1" ht="27.6">
      <c r="A105" s="96">
        <v>96</v>
      </c>
      <c r="B105" s="98" t="s">
        <v>110</v>
      </c>
      <c r="C105" s="247" t="s">
        <v>87</v>
      </c>
      <c r="D105" s="81">
        <v>130</v>
      </c>
      <c r="E105" s="140">
        <v>15</v>
      </c>
      <c r="F105" s="140">
        <f t="shared" si="13"/>
        <v>1950</v>
      </c>
      <c r="G105" s="121" t="s">
        <v>121</v>
      </c>
      <c r="H105" s="249" t="s">
        <v>87</v>
      </c>
      <c r="I105" s="238">
        <v>130</v>
      </c>
      <c r="J105" s="236">
        <v>19.170000000000002</v>
      </c>
      <c r="K105" s="238">
        <f>I105*J105</f>
        <v>2492.1000000000004</v>
      </c>
    </row>
    <row r="106" spans="1:11" s="56" customFormat="1">
      <c r="A106" s="96">
        <v>97</v>
      </c>
      <c r="B106" s="98"/>
      <c r="C106" s="247"/>
      <c r="D106" s="81"/>
      <c r="E106" s="140"/>
      <c r="F106" s="140"/>
      <c r="G106" s="121" t="s">
        <v>220</v>
      </c>
      <c r="H106" s="249" t="s">
        <v>87</v>
      </c>
      <c r="I106" s="238">
        <v>5</v>
      </c>
      <c r="J106" s="236">
        <v>83.34</v>
      </c>
      <c r="K106" s="238">
        <f t="shared" ref="K106:K109" si="27">I106*J106</f>
        <v>416.70000000000005</v>
      </c>
    </row>
    <row r="107" spans="1:11" s="56" customFormat="1">
      <c r="A107" s="96">
        <v>98</v>
      </c>
      <c r="B107" s="98" t="s">
        <v>111</v>
      </c>
      <c r="C107" s="247" t="s">
        <v>80</v>
      </c>
      <c r="D107" s="81">
        <v>18</v>
      </c>
      <c r="E107" s="140">
        <v>20</v>
      </c>
      <c r="F107" s="140">
        <f t="shared" si="13"/>
        <v>360</v>
      </c>
      <c r="G107" s="121" t="s">
        <v>113</v>
      </c>
      <c r="H107" s="249" t="s">
        <v>80</v>
      </c>
      <c r="I107" s="238">
        <v>18</v>
      </c>
      <c r="J107" s="236">
        <v>8.17</v>
      </c>
      <c r="K107" s="238">
        <f t="shared" si="27"/>
        <v>147.06</v>
      </c>
    </row>
    <row r="108" spans="1:11" s="56" customFormat="1" ht="27.6">
      <c r="A108" s="96">
        <v>99</v>
      </c>
      <c r="B108" s="83" t="s">
        <v>112</v>
      </c>
      <c r="C108" s="248" t="s">
        <v>80</v>
      </c>
      <c r="D108" s="151">
        <v>4</v>
      </c>
      <c r="E108" s="140">
        <v>52</v>
      </c>
      <c r="F108" s="140">
        <f t="shared" si="13"/>
        <v>208</v>
      </c>
      <c r="G108" s="121" t="s">
        <v>122</v>
      </c>
      <c r="H108" s="249" t="s">
        <v>80</v>
      </c>
      <c r="I108" s="238">
        <v>4</v>
      </c>
      <c r="J108" s="236">
        <v>350.92</v>
      </c>
      <c r="K108" s="238">
        <f t="shared" si="27"/>
        <v>1403.68</v>
      </c>
    </row>
    <row r="109" spans="1:11" s="56" customFormat="1" ht="27.6">
      <c r="A109" s="96">
        <v>100</v>
      </c>
      <c r="B109" s="83"/>
      <c r="C109" s="84"/>
      <c r="D109" s="151"/>
      <c r="E109" s="140"/>
      <c r="F109" s="140"/>
      <c r="G109" s="121" t="s">
        <v>133</v>
      </c>
      <c r="H109" s="249" t="s">
        <v>80</v>
      </c>
      <c r="I109" s="238">
        <v>4</v>
      </c>
      <c r="J109" s="236">
        <v>107.5</v>
      </c>
      <c r="K109" s="238">
        <f t="shared" si="27"/>
        <v>430</v>
      </c>
    </row>
    <row r="110" spans="1:11" s="56" customFormat="1" ht="27.6">
      <c r="A110" s="96">
        <v>101</v>
      </c>
      <c r="B110" s="23" t="s">
        <v>94</v>
      </c>
      <c r="C110" s="57"/>
      <c r="D110" s="58"/>
      <c r="E110" s="59"/>
      <c r="F110" s="65">
        <f>SUM(F102:F109)</f>
        <v>2773</v>
      </c>
      <c r="G110" s="122" t="s">
        <v>95</v>
      </c>
      <c r="H110" s="123"/>
      <c r="I110" s="124"/>
      <c r="J110" s="125"/>
      <c r="K110" s="126">
        <f>SUM(K103:K109)</f>
        <v>4889.54</v>
      </c>
    </row>
    <row r="111" spans="1:11" s="46" customFormat="1">
      <c r="A111" s="96">
        <v>102</v>
      </c>
      <c r="B111" s="44" t="s">
        <v>84</v>
      </c>
      <c r="C111" s="27"/>
      <c r="D111" s="28"/>
      <c r="E111" s="53"/>
      <c r="F111" s="28"/>
      <c r="G111" s="90"/>
      <c r="H111" s="92"/>
      <c r="I111" s="93"/>
      <c r="J111" s="94"/>
      <c r="K111" s="91"/>
    </row>
    <row r="112" spans="1:11" s="56" customFormat="1">
      <c r="A112" s="96">
        <v>103</v>
      </c>
      <c r="B112" s="95" t="s">
        <v>204</v>
      </c>
      <c r="C112" s="82" t="s">
        <v>86</v>
      </c>
      <c r="D112" s="239">
        <v>41.19</v>
      </c>
      <c r="E112" s="140">
        <v>37</v>
      </c>
      <c r="F112" s="140">
        <f t="shared" si="13"/>
        <v>1524.03</v>
      </c>
      <c r="G112" s="31"/>
      <c r="H112" s="31"/>
      <c r="I112" s="29"/>
      <c r="J112" s="30"/>
      <c r="K112" s="29"/>
    </row>
    <row r="113" spans="1:13" s="56" customFormat="1" ht="27.6">
      <c r="A113" s="96">
        <v>104</v>
      </c>
      <c r="B113" s="95" t="s">
        <v>218</v>
      </c>
      <c r="C113" s="82" t="s">
        <v>86</v>
      </c>
      <c r="D113" s="239">
        <v>10</v>
      </c>
      <c r="E113" s="140">
        <v>34</v>
      </c>
      <c r="F113" s="140">
        <f t="shared" si="13"/>
        <v>340</v>
      </c>
      <c r="G113" s="31"/>
      <c r="H113" s="145"/>
      <c r="I113" s="142"/>
      <c r="J113" s="141"/>
      <c r="K113" s="97"/>
    </row>
    <row r="114" spans="1:13" s="56" customFormat="1" ht="27.6">
      <c r="A114" s="96">
        <v>105</v>
      </c>
      <c r="B114" s="95" t="s">
        <v>205</v>
      </c>
      <c r="C114" s="82" t="s">
        <v>85</v>
      </c>
      <c r="D114" s="239">
        <v>10</v>
      </c>
      <c r="E114" s="140">
        <v>22</v>
      </c>
      <c r="F114" s="140">
        <f t="shared" si="13"/>
        <v>220</v>
      </c>
      <c r="G114" s="31" t="s">
        <v>195</v>
      </c>
      <c r="H114" s="145" t="s">
        <v>153</v>
      </c>
      <c r="I114" s="142">
        <v>10</v>
      </c>
      <c r="J114" s="141">
        <v>21.59</v>
      </c>
      <c r="K114" s="142">
        <f>I114*J114</f>
        <v>215.9</v>
      </c>
    </row>
    <row r="115" spans="1:13" s="56" customFormat="1">
      <c r="A115" s="96">
        <v>106</v>
      </c>
      <c r="B115" s="95" t="s">
        <v>117</v>
      </c>
      <c r="C115" s="82" t="s">
        <v>119</v>
      </c>
      <c r="D115" s="239">
        <v>1</v>
      </c>
      <c r="E115" s="140">
        <v>246</v>
      </c>
      <c r="F115" s="140">
        <f t="shared" si="13"/>
        <v>246</v>
      </c>
      <c r="G115" s="31" t="s">
        <v>192</v>
      </c>
      <c r="H115" s="145" t="s">
        <v>80</v>
      </c>
      <c r="I115" s="142">
        <v>60</v>
      </c>
      <c r="J115" s="141">
        <v>11.67</v>
      </c>
      <c r="K115" s="142">
        <f>I115*J115</f>
        <v>700.2</v>
      </c>
    </row>
    <row r="116" spans="1:13" s="56" customFormat="1">
      <c r="A116" s="96">
        <v>107</v>
      </c>
      <c r="B116" s="95" t="s">
        <v>120</v>
      </c>
      <c r="C116" s="82" t="s">
        <v>118</v>
      </c>
      <c r="D116" s="81">
        <v>1</v>
      </c>
      <c r="E116" s="140">
        <v>935</v>
      </c>
      <c r="F116" s="140">
        <f t="shared" si="13"/>
        <v>935</v>
      </c>
      <c r="G116" s="85"/>
      <c r="H116" s="152"/>
      <c r="I116" s="152"/>
      <c r="J116" s="152"/>
      <c r="K116" s="152"/>
    </row>
    <row r="117" spans="1:13" s="56" customFormat="1" ht="27.6">
      <c r="A117" s="96">
        <v>108</v>
      </c>
      <c r="B117" s="27" t="s">
        <v>185</v>
      </c>
      <c r="C117" s="250" t="s">
        <v>171</v>
      </c>
      <c r="D117" s="141">
        <v>1</v>
      </c>
      <c r="E117" s="140">
        <v>1500</v>
      </c>
      <c r="F117" s="140">
        <f t="shared" si="13"/>
        <v>1500</v>
      </c>
      <c r="G117" s="31"/>
      <c r="H117" s="240"/>
      <c r="I117" s="242"/>
      <c r="J117" s="241"/>
      <c r="K117" s="224"/>
    </row>
    <row r="118" spans="1:13" s="56" customFormat="1" ht="27.6">
      <c r="A118" s="54"/>
      <c r="B118" s="23" t="s">
        <v>127</v>
      </c>
      <c r="C118" s="57"/>
      <c r="D118" s="58"/>
      <c r="E118" s="66"/>
      <c r="F118" s="58">
        <f>SUM(F112:F117)</f>
        <v>4765.03</v>
      </c>
      <c r="G118" s="127" t="s">
        <v>138</v>
      </c>
      <c r="H118" s="128"/>
      <c r="I118" s="129"/>
      <c r="J118" s="130"/>
      <c r="K118" s="119">
        <f>SUM(K112:K117)</f>
        <v>916.1</v>
      </c>
    </row>
    <row r="119" spans="1:13">
      <c r="A119" s="54"/>
      <c r="B119" s="32"/>
      <c r="C119" s="67"/>
      <c r="D119" s="33"/>
      <c r="E119" s="67"/>
      <c r="F119" s="38"/>
      <c r="G119" s="131" t="s">
        <v>134</v>
      </c>
      <c r="H119" s="132"/>
      <c r="I119" s="106"/>
      <c r="J119" s="106"/>
      <c r="K119" s="133">
        <f>K118+K110+K101+K55+K50</f>
        <v>83114.916379999995</v>
      </c>
    </row>
    <row r="120" spans="1:13">
      <c r="A120" s="54"/>
      <c r="B120" s="34" t="s">
        <v>135</v>
      </c>
      <c r="C120" s="34"/>
      <c r="D120" s="35"/>
      <c r="E120" s="35"/>
      <c r="F120" s="68">
        <f>F118+F110+F101+F55+F50</f>
        <v>41152.03</v>
      </c>
      <c r="G120" s="131" t="s">
        <v>136</v>
      </c>
      <c r="H120" s="134">
        <v>0.03</v>
      </c>
      <c r="I120" s="106"/>
      <c r="J120" s="106"/>
      <c r="K120" s="133">
        <f>K119*0.03</f>
        <v>2493.4474913999998</v>
      </c>
    </row>
    <row r="121" spans="1:13">
      <c r="A121" s="37"/>
      <c r="B121" s="36"/>
      <c r="C121" s="69"/>
      <c r="D121" s="38"/>
      <c r="E121" s="38"/>
      <c r="F121" s="68"/>
      <c r="G121" s="135" t="s">
        <v>126</v>
      </c>
      <c r="H121" s="132"/>
      <c r="I121" s="106"/>
      <c r="J121" s="106"/>
      <c r="K121" s="133">
        <f>K120+K119</f>
        <v>85608.363871399997</v>
      </c>
    </row>
    <row r="122" spans="1:13">
      <c r="A122" s="37"/>
      <c r="B122" s="39" t="s">
        <v>125</v>
      </c>
      <c r="C122" s="40"/>
      <c r="D122" s="35"/>
      <c r="E122" s="35"/>
      <c r="F122" s="68">
        <f>F120</f>
        <v>41152.03</v>
      </c>
      <c r="G122" s="135" t="s">
        <v>139</v>
      </c>
      <c r="H122" s="136"/>
      <c r="I122" s="106"/>
      <c r="J122" s="106"/>
      <c r="K122" s="133">
        <f>K121+F122</f>
        <v>126760.3938714</v>
      </c>
      <c r="M122" s="70"/>
    </row>
    <row r="123" spans="1:13">
      <c r="A123" s="37"/>
      <c r="B123" s="40"/>
      <c r="C123" s="40"/>
      <c r="D123" s="40"/>
      <c r="E123" s="40"/>
      <c r="F123" s="40"/>
      <c r="G123" s="135" t="s">
        <v>137</v>
      </c>
      <c r="H123" s="136"/>
      <c r="I123" s="106"/>
      <c r="J123" s="106"/>
      <c r="K123" s="133">
        <f>K124/6</f>
        <v>25352.078774279998</v>
      </c>
      <c r="M123" s="70"/>
    </row>
    <row r="124" spans="1:13">
      <c r="A124" s="37"/>
      <c r="B124" s="40"/>
      <c r="C124" s="40"/>
      <c r="D124" s="40"/>
      <c r="E124" s="40"/>
      <c r="F124" s="40"/>
      <c r="G124" s="135" t="s">
        <v>140</v>
      </c>
      <c r="H124" s="136"/>
      <c r="I124" s="106"/>
      <c r="J124" s="106"/>
      <c r="K124" s="133">
        <f>K122*1.2</f>
        <v>152112.47264567998</v>
      </c>
    </row>
    <row r="125" spans="1:13">
      <c r="A125" s="71"/>
      <c r="B125" s="48" t="s">
        <v>178</v>
      </c>
      <c r="C125" s="72"/>
      <c r="D125" s="71"/>
      <c r="E125" s="71"/>
      <c r="F125" s="71"/>
    </row>
    <row r="126" spans="1:13">
      <c r="A126" s="71"/>
      <c r="B126" s="75"/>
      <c r="C126" s="72"/>
      <c r="D126" s="71"/>
      <c r="E126" s="71"/>
      <c r="F126" s="71"/>
      <c r="G126" s="73"/>
      <c r="H126" s="22"/>
      <c r="I126" s="74"/>
      <c r="J126" s="74"/>
      <c r="K126" s="74"/>
    </row>
    <row r="127" spans="1:13">
      <c r="A127" s="41"/>
      <c r="B127" s="48" t="s">
        <v>179</v>
      </c>
      <c r="C127" s="77"/>
      <c r="D127" s="42"/>
      <c r="E127" s="73"/>
      <c r="F127" s="42"/>
      <c r="G127" s="73"/>
      <c r="H127" s="22"/>
      <c r="I127" s="22"/>
      <c r="J127" s="22"/>
      <c r="K127" s="76"/>
    </row>
    <row r="128" spans="1:13">
      <c r="B128" s="49" t="s">
        <v>180</v>
      </c>
      <c r="G128" s="73"/>
    </row>
    <row r="129" spans="2:7">
      <c r="B129" s="73"/>
      <c r="G129" s="78"/>
    </row>
    <row r="130" spans="2:7">
      <c r="B130" s="73"/>
    </row>
    <row r="131" spans="2:7">
      <c r="B131" s="79"/>
      <c r="G131" s="73"/>
    </row>
    <row r="132" spans="2:7">
      <c r="B132" s="79"/>
      <c r="G132" s="73"/>
    </row>
    <row r="133" spans="2:7">
      <c r="B133" s="79"/>
      <c r="G133" s="79"/>
    </row>
    <row r="134" spans="2:7">
      <c r="G134" s="79"/>
    </row>
  </sheetData>
  <autoFilter ref="A7:I124"/>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2024-04-22T07:23:55Z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