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київ караван\"/>
    </mc:Choice>
  </mc:AlternateContent>
  <bookViews>
    <workbookView xWindow="0" yWindow="0" windowWidth="23040" windowHeight="8820" tabRatio="516" firstSheet="2" activeTab="2"/>
  </bookViews>
  <sheets>
    <sheet name="Додаток 2" sheetId="42" state="hidden" r:id="rId1"/>
    <sheet name="Основні положеня" sheetId="40" state="hidden" r:id="rId2"/>
    <sheet name="Лист1 (2)" sheetId="54" r:id="rId3"/>
    <sheet name="Лист1" sheetId="53" r:id="rId4"/>
  </sheets>
  <definedNames>
    <definedName name="Виконується" localSheetId="2">#REF!</definedName>
    <definedName name="Виконується">#REF!</definedName>
  </definedNames>
  <calcPr calcId="162913"/>
</workbook>
</file>

<file path=xl/calcChain.xml><?xml version="1.0" encoding="utf-8"?>
<calcChain xmlns="http://schemas.openxmlformats.org/spreadsheetml/2006/main">
  <c r="K20" i="54" l="1"/>
  <c r="F20" i="54"/>
  <c r="I39" i="54"/>
  <c r="F36" i="54"/>
  <c r="D37" i="54"/>
  <c r="I37" i="54" s="1"/>
  <c r="F38" i="54"/>
  <c r="F27" i="54"/>
  <c r="K28" i="54"/>
  <c r="F109" i="54"/>
  <c r="F91" i="54" l="1"/>
  <c r="F84" i="54"/>
  <c r="K77" i="54"/>
  <c r="K85" i="54"/>
  <c r="K84" i="54"/>
  <c r="F75" i="54"/>
  <c r="I38" i="54"/>
  <c r="I18" i="54"/>
  <c r="I12" i="54"/>
  <c r="F11" i="54"/>
  <c r="F12" i="54"/>
  <c r="K76" i="54" l="1"/>
  <c r="F112" i="54" l="1"/>
  <c r="F111" i="54"/>
  <c r="K110" i="54"/>
  <c r="F110" i="54"/>
  <c r="K109" i="54"/>
  <c r="K108" i="54"/>
  <c r="F108" i="54"/>
  <c r="F107" i="54"/>
  <c r="F106" i="54"/>
  <c r="F105" i="54"/>
  <c r="I102" i="54"/>
  <c r="K102" i="54" s="1"/>
  <c r="I101" i="54"/>
  <c r="K101" i="54" s="1"/>
  <c r="F101" i="54"/>
  <c r="F100" i="54"/>
  <c r="I99" i="54"/>
  <c r="K99" i="54" s="1"/>
  <c r="F99" i="54"/>
  <c r="I98" i="54"/>
  <c r="F98" i="54"/>
  <c r="F95" i="54"/>
  <c r="F94" i="54"/>
  <c r="K93" i="54"/>
  <c r="F93" i="54"/>
  <c r="K92" i="54"/>
  <c r="F92" i="54"/>
  <c r="K90" i="54"/>
  <c r="F90" i="54"/>
  <c r="K89" i="54"/>
  <c r="K88" i="54"/>
  <c r="F88" i="54"/>
  <c r="F87" i="54"/>
  <c r="K86" i="54"/>
  <c r="F86" i="54"/>
  <c r="K83" i="54"/>
  <c r="K82" i="54"/>
  <c r="K81" i="54"/>
  <c r="K80" i="54"/>
  <c r="K79" i="54"/>
  <c r="F79" i="54"/>
  <c r="I78" i="54"/>
  <c r="K78" i="54" s="1"/>
  <c r="F78" i="54"/>
  <c r="K75" i="54"/>
  <c r="K74" i="54"/>
  <c r="K73" i="54"/>
  <c r="K72" i="54"/>
  <c r="F72" i="54"/>
  <c r="K71" i="54"/>
  <c r="F71" i="54"/>
  <c r="K70" i="54"/>
  <c r="K69" i="54"/>
  <c r="K68" i="54"/>
  <c r="K67" i="54"/>
  <c r="F67" i="54"/>
  <c r="K66" i="54"/>
  <c r="I65" i="54"/>
  <c r="K65" i="54" s="1"/>
  <c r="K64" i="54"/>
  <c r="F64" i="54"/>
  <c r="K63" i="54"/>
  <c r="F63" i="54"/>
  <c r="K62" i="54"/>
  <c r="K61" i="54"/>
  <c r="F61" i="54"/>
  <c r="K60" i="54"/>
  <c r="K59" i="54"/>
  <c r="F57" i="54"/>
  <c r="F56" i="54"/>
  <c r="F55" i="54"/>
  <c r="K54" i="54"/>
  <c r="F54" i="54"/>
  <c r="K53" i="54"/>
  <c r="K52" i="54"/>
  <c r="F52" i="54"/>
  <c r="K51" i="54"/>
  <c r="K50" i="54"/>
  <c r="K49" i="54"/>
  <c r="K48" i="54"/>
  <c r="F48" i="54"/>
  <c r="K45" i="54"/>
  <c r="K44" i="54"/>
  <c r="F44" i="54"/>
  <c r="I43" i="54"/>
  <c r="K43" i="54" s="1"/>
  <c r="I42" i="54"/>
  <c r="F42" i="54"/>
  <c r="I41" i="54"/>
  <c r="K41" i="54" s="1"/>
  <c r="F41" i="54"/>
  <c r="I40" i="54"/>
  <c r="F40" i="54"/>
  <c r="K39" i="54"/>
  <c r="F39" i="54"/>
  <c r="K38" i="54"/>
  <c r="K37" i="54"/>
  <c r="F37" i="54"/>
  <c r="K36" i="54"/>
  <c r="K35" i="54"/>
  <c r="F35" i="54"/>
  <c r="K34" i="54"/>
  <c r="K33" i="54"/>
  <c r="K32" i="54"/>
  <c r="K31" i="54"/>
  <c r="K30" i="54"/>
  <c r="K29" i="54"/>
  <c r="F29" i="54"/>
  <c r="K26" i="54"/>
  <c r="K25" i="54"/>
  <c r="K24" i="54"/>
  <c r="K23" i="54"/>
  <c r="K22" i="54"/>
  <c r="K21" i="54"/>
  <c r="F21" i="54"/>
  <c r="K19" i="54"/>
  <c r="K18" i="54"/>
  <c r="K17" i="54"/>
  <c r="K16" i="54"/>
  <c r="K15" i="54"/>
  <c r="K14" i="54"/>
  <c r="F14" i="54"/>
  <c r="K13" i="54"/>
  <c r="F13" i="54"/>
  <c r="K12" i="54"/>
  <c r="I11" i="54"/>
  <c r="K11" i="54" s="1"/>
  <c r="I10" i="54"/>
  <c r="K10" i="54" s="1"/>
  <c r="F10" i="54"/>
  <c r="I9" i="54"/>
  <c r="K9" i="54" s="1"/>
  <c r="F9" i="54"/>
  <c r="K46" i="54" l="1"/>
  <c r="K103" i="54"/>
  <c r="F103" i="54"/>
  <c r="F113" i="54"/>
  <c r="F46" i="54"/>
  <c r="F96" i="54"/>
  <c r="K113" i="54"/>
  <c r="K96" i="54"/>
  <c r="K118" i="53"/>
  <c r="K90" i="53"/>
  <c r="K82" i="53"/>
  <c r="K61" i="53"/>
  <c r="K114" i="54" l="1"/>
  <c r="K115" i="54" s="1"/>
  <c r="K116" i="54" s="1"/>
  <c r="F115" i="54"/>
  <c r="F117" i="54" s="1"/>
  <c r="I51" i="53"/>
  <c r="I47" i="53"/>
  <c r="I46" i="53"/>
  <c r="I45" i="53"/>
  <c r="F42" i="53"/>
  <c r="K36" i="53"/>
  <c r="K35" i="53"/>
  <c r="I28" i="53"/>
  <c r="F23" i="53"/>
  <c r="I19" i="53"/>
  <c r="F10" i="53"/>
  <c r="F11" i="53"/>
  <c r="F12" i="53"/>
  <c r="F13" i="53"/>
  <c r="F14" i="53"/>
  <c r="F15" i="53"/>
  <c r="F16" i="53"/>
  <c r="F9" i="53"/>
  <c r="K117" i="54" l="1"/>
  <c r="K119" i="54" s="1"/>
  <c r="K118" i="54" s="1"/>
  <c r="F17" i="53"/>
  <c r="K98" i="53"/>
  <c r="F98" i="53"/>
  <c r="K97" i="53"/>
  <c r="F97" i="53"/>
  <c r="K89" i="53" l="1"/>
  <c r="K68" i="53"/>
  <c r="F79" i="53" l="1"/>
  <c r="K23" i="53" l="1"/>
  <c r="F25" i="53" l="1"/>
  <c r="F112" i="53" l="1"/>
  <c r="F118" i="53" s="1"/>
  <c r="I43" i="53" l="1"/>
  <c r="I21" i="53"/>
  <c r="I44" i="53"/>
  <c r="F19" i="53"/>
  <c r="K19" i="53"/>
  <c r="F117" i="53" l="1"/>
  <c r="F116" i="53"/>
  <c r="K115" i="53"/>
  <c r="F115" i="53"/>
  <c r="K114" i="53"/>
  <c r="K113" i="53"/>
  <c r="F113" i="53"/>
  <c r="F111" i="53"/>
  <c r="F110" i="53"/>
  <c r="I107" i="53"/>
  <c r="K107" i="53" s="1"/>
  <c r="I106" i="53"/>
  <c r="K106" i="53" s="1"/>
  <c r="F106" i="53"/>
  <c r="F105" i="53"/>
  <c r="I104" i="53"/>
  <c r="K104" i="53" s="1"/>
  <c r="F104" i="53"/>
  <c r="I103" i="53"/>
  <c r="F103" i="53"/>
  <c r="F100" i="53"/>
  <c r="F99" i="53"/>
  <c r="K96" i="53"/>
  <c r="F96" i="53"/>
  <c r="K95" i="53"/>
  <c r="K94" i="53"/>
  <c r="F94" i="53"/>
  <c r="F93" i="53"/>
  <c r="K92" i="53"/>
  <c r="F92" i="53"/>
  <c r="K91" i="53"/>
  <c r="K88" i="53"/>
  <c r="K87" i="53"/>
  <c r="K86" i="53"/>
  <c r="K85" i="53"/>
  <c r="F85" i="53"/>
  <c r="I84" i="53"/>
  <c r="K84" i="53" s="1"/>
  <c r="F84" i="53"/>
  <c r="I83" i="53"/>
  <c r="K83" i="53" s="1"/>
  <c r="F83" i="53"/>
  <c r="K81" i="53"/>
  <c r="K80" i="53"/>
  <c r="F80" i="53"/>
  <c r="K79" i="53"/>
  <c r="K78" i="53"/>
  <c r="K77" i="53"/>
  <c r="K76" i="53"/>
  <c r="K75" i="53"/>
  <c r="F75" i="53"/>
  <c r="K74" i="53"/>
  <c r="I73" i="53"/>
  <c r="K73" i="53" s="1"/>
  <c r="K72" i="53"/>
  <c r="F72" i="53"/>
  <c r="K71" i="53"/>
  <c r="F71" i="53"/>
  <c r="K70" i="53"/>
  <c r="K69" i="53"/>
  <c r="F69" i="53"/>
  <c r="K67" i="53"/>
  <c r="F65" i="53"/>
  <c r="F64" i="53"/>
  <c r="F63" i="53"/>
  <c r="K62" i="53"/>
  <c r="F62" i="53"/>
  <c r="K60" i="53"/>
  <c r="F60" i="53"/>
  <c r="K59" i="53"/>
  <c r="K58" i="53"/>
  <c r="K57" i="53"/>
  <c r="K56" i="53"/>
  <c r="K101" i="53" s="1"/>
  <c r="F56" i="53"/>
  <c r="K53" i="53"/>
  <c r="K52" i="53"/>
  <c r="F52" i="53"/>
  <c r="K51" i="53"/>
  <c r="I50" i="53"/>
  <c r="F50" i="53"/>
  <c r="I49" i="53"/>
  <c r="K49" i="53" s="1"/>
  <c r="F49" i="53"/>
  <c r="I48" i="53"/>
  <c r="F48" i="53"/>
  <c r="K47" i="53"/>
  <c r="F47" i="53"/>
  <c r="K46" i="53"/>
  <c r="K45" i="53"/>
  <c r="F45" i="53"/>
  <c r="F54" i="53" s="1"/>
  <c r="K44" i="53"/>
  <c r="K43" i="53"/>
  <c r="F43" i="53"/>
  <c r="K42" i="53"/>
  <c r="K41" i="53"/>
  <c r="K40" i="53"/>
  <c r="K39" i="53"/>
  <c r="K38" i="53"/>
  <c r="K37" i="53"/>
  <c r="F37" i="53"/>
  <c r="F36" i="53"/>
  <c r="K34" i="53"/>
  <c r="K33" i="53"/>
  <c r="K32" i="53"/>
  <c r="K31" i="53"/>
  <c r="K30" i="53"/>
  <c r="F30" i="53"/>
  <c r="K29" i="53"/>
  <c r="K28" i="53"/>
  <c r="K27" i="53"/>
  <c r="K26" i="53"/>
  <c r="K25" i="53"/>
  <c r="K24" i="53"/>
  <c r="F24" i="53"/>
  <c r="K22" i="53"/>
  <c r="K21" i="53"/>
  <c r="I20" i="53"/>
  <c r="K20" i="53" s="1"/>
  <c r="F20" i="53"/>
  <c r="K17" i="53"/>
  <c r="K108" i="53" l="1"/>
  <c r="F101" i="53"/>
  <c r="F120" i="53" s="1"/>
  <c r="F108" i="53"/>
  <c r="K54" i="53"/>
  <c r="K119" i="53" s="1"/>
  <c r="K120" i="53" l="1"/>
  <c r="K121" i="53" s="1"/>
  <c r="F122" i="53"/>
  <c r="K122" i="53" l="1"/>
  <c r="K124" i="53" s="1"/>
  <c r="K123" i="53" s="1"/>
</calcChain>
</file>

<file path=xl/sharedStrings.xml><?xml version="1.0" encoding="utf-8"?>
<sst xmlns="http://schemas.openxmlformats.org/spreadsheetml/2006/main" count="726" uniqueCount="291">
  <si>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</si>
  <si>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</si>
  <si>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</si>
  <si>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</si>
  <si>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</si>
  <si>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</si>
  <si>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</si>
  <si>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</si>
  <si>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</si>
  <si>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</si>
  <si>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</si>
  <si>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</si>
  <si>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</si>
  <si>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</si>
  <si>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</si>
  <si>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</si>
  <si>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</si>
  <si>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</si>
  <si>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</si>
  <si>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</si>
  <si>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</si>
  <si>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</si>
  <si>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</si>
  <si>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</si>
  <si>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</si>
  <si>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</si>
  <si>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</si>
  <si>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</si>
  <si>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</si>
  <si>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</si>
  <si>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</si>
  <si>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</si>
  <si>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</si>
  <si>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</si>
  <si>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</si>
  <si>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</si>
  <si>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</si>
  <si>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</si>
  <si>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</si>
  <si>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</si>
  <si>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</si>
  <si>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</si>
  <si>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</si>
  <si>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</si>
  <si>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</si>
  <si>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</si>
  <si>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</si>
  <si>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</si>
  <si>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</si>
  <si>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</si>
  <si>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</si>
  <si>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</si>
  <si>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</si>
  <si>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</si>
  <si>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</si>
  <si>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</si>
  <si>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</si>
  <si>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</si>
  <si>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</si>
  <si>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</si>
  <si>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</si>
  <si>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</si>
  <si>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</si>
  <si>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</si>
  <si>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</si>
  <si>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</si>
  <si>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</si>
  <si>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</si>
  <si>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</si>
  <si>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</si>
  <si>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</si>
  <si>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</si>
  <si>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</si>
  <si>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</si>
  <si>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</si>
  <si>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</si>
  <si>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</si>
  <si>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</si>
  <si>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</si>
  <si>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</si>
  <si>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</si>
  <si>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</si>
  <si>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</si>
  <si>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</si>
  <si>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</si>
  <si>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</si>
  <si>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</si>
  <si>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</si>
  <si>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</si>
  <si>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</si>
  <si>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</si>
  <si>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</si>
  <si>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</si>
  <si>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</si>
  <si>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</si>
  <si>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</si>
  <si>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Прокладання гофротруби з протяжкою кабеля</t>
  </si>
  <si>
    <t>Монтаж розподільчих коробок</t>
  </si>
  <si>
    <t>Монтаж розеток з підрозетником</t>
  </si>
  <si>
    <t>Прокладання кабеля більше 4 мм2</t>
  </si>
  <si>
    <t>Рамка двомісна Schneider Electric Asfora горизонтальна білий</t>
  </si>
  <si>
    <t>компл.</t>
  </si>
  <si>
    <t>поставка замовника</t>
  </si>
  <si>
    <t>Монтаж вимикачів з підрозетником</t>
  </si>
  <si>
    <t>поставка Замовника</t>
  </si>
  <si>
    <t>Прокладання кабелю вітой пари UTP</t>
  </si>
  <si>
    <t>Монтаж інформаційної розетки</t>
  </si>
  <si>
    <t>Виніс та навантаження сміття</t>
  </si>
  <si>
    <t>маш</t>
  </si>
  <si>
    <t>т</t>
  </si>
  <si>
    <t>Кабель комп'ютерный монолит Одескабель FTP КПВЭ-ВП cat.5E 4x2х0,51 мідь</t>
  </si>
  <si>
    <t>Розетка комп’ютерна подвійна Schneider Electric Asfora RJ45+RJ45 білий</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</si>
  <si>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</si>
  <si>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</si>
  <si>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</si>
  <si>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</si>
  <si>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</si>
  <si>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</si>
  <si>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</si>
  <si>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</si>
  <si>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Кабель силовий моноліт ЗЗЦМ ВВГнгд 3х1,5 мідь</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</si>
  <si>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</si>
  <si>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</si>
  <si>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</si>
  <si>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</si>
  <si>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</si>
  <si>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</si>
  <si>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</si>
  <si>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</si>
  <si>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Мішок господарський 55х83 (40 г)</t>
  </si>
  <si>
    <t xml:space="preserve"> СТ 17/10 Глибокопроникаюча грунтовка</t>
  </si>
  <si>
    <t xml:space="preserve"> СТ 17/10 Глибокопроникаюча грунтовка </t>
  </si>
  <si>
    <t>Коробка установча Контакт блочна 109 поліпропілен</t>
  </si>
  <si>
    <t>Коробка розподільча E.NEXT 100x100x45 IP20 s027026</t>
  </si>
  <si>
    <t>Прокладання кабеля для колонок</t>
  </si>
  <si>
    <t>Монтаж та підлючення акустичної колонки</t>
  </si>
  <si>
    <t>колонка акустична</t>
  </si>
  <si>
    <t>Монтаж та підлючення підсилювача</t>
  </si>
  <si>
    <t>підсилювач</t>
  </si>
  <si>
    <t>м2</t>
  </si>
  <si>
    <t xml:space="preserve">Фуга Ceresit CE 40 aguastatic </t>
  </si>
  <si>
    <t>Склострічка самоклейка BauGut 50мм х 20м</t>
  </si>
  <si>
    <t>Фарбування стін (за 2 рази + грунт) ral 7047</t>
  </si>
  <si>
    <t>Ізострічка EMT 0,13x15 мм 10 м чорна ПВХ 12-0403 BK</t>
  </si>
  <si>
    <t>Розетка із заземленням Schneider Electric Asfora 16 А 250 В без шторок білий</t>
  </si>
  <si>
    <t>Вимикач одноклавішний Schneider Electric Asfora самозажиммаючий 10 А 220В IP20 білий EPH0300121</t>
  </si>
  <si>
    <t>Кабель силовой монолит ЗЗЦМ ВВГнгд 3х2,5 медь</t>
  </si>
  <si>
    <t>Вимикач двоклавішний Schneider Electric Asfora самозажиммаючий 10 А 220В IP20 білий EPH0300122</t>
  </si>
  <si>
    <t>Кабель акустичний Одескабель Loudspeaker Cable Hi-Fi, 2х1,5 кв.мм</t>
  </si>
  <si>
    <t>Клей для плитки Ceresit СМ11</t>
  </si>
  <si>
    <t>Демонтаж електрофурнітури (вимикачі, розетки, датчики)</t>
  </si>
  <si>
    <t>Демонтажні роботи</t>
  </si>
  <si>
    <t>ВСЬОГО  ВАРТІСТЬ МАТЕРІАЛІВ ПО Демонтажним роботам, грн.( без ПДВ):</t>
  </si>
  <si>
    <t xml:space="preserve">Підключення кабелю електроживлення від виведення (зі стелі) до столу відкритої викладки через колодку на 6 гнізд </t>
  </si>
  <si>
    <t>Вивіз сміття (машина до 5 т)</t>
  </si>
  <si>
    <t>Демонтаж електропроводки до 100м2 ( прибрати кабель по стелі,знеструмити, обризати кабель в стінах,прибрати кабель)</t>
  </si>
  <si>
    <t>Кабель спиральный OLFLEX SPIRAL 400 P 3G1/1000</t>
  </si>
  <si>
    <t>км</t>
  </si>
  <si>
    <t>Монтаж прожекторів</t>
  </si>
  <si>
    <t>трос оцинкований д3 мм 3 п.м. din3055</t>
  </si>
  <si>
    <t>кутник перфорований profstal асиметричний 100*50*35</t>
  </si>
  <si>
    <t>ВСЬОГО  ВАРТІСТЬ Демонтажні роботи, грн.( без ПДВ):</t>
  </si>
  <si>
    <t xml:space="preserve">Ceresit СТ 17/10 Глибокопроникаюча грунтовка </t>
  </si>
  <si>
    <t>Шпаклівка Knauf НР FINISH 25 кг</t>
  </si>
  <si>
    <t xml:space="preserve">Автоматичний вимикач Schneider Electric 16 A </t>
  </si>
  <si>
    <t xml:space="preserve">Автоматичний вимикач Schneider Electric 10 A </t>
  </si>
  <si>
    <t>Монтаж світильних растрових 600х600 (аваріних від ДГ)</t>
  </si>
  <si>
    <t>копм</t>
  </si>
  <si>
    <t>Стрічка самоклейка 48*300м*40мік</t>
  </si>
  <si>
    <t>Монтаж вогнегасника</t>
  </si>
  <si>
    <t>Вогнегасник ВП5 (матеріал замовника)</t>
  </si>
  <si>
    <t xml:space="preserve">Дюбель для гіпсокартону MOLLY 5x65 мм 4 шт. Expert Fix </t>
  </si>
  <si>
    <t>Монтаж шинопроводу</t>
  </si>
  <si>
    <t xml:space="preserve">Зєднувач лінійний, </t>
  </si>
  <si>
    <t>Шпаклівка Knauf FUGENFULLER 25 кг</t>
  </si>
  <si>
    <t>Профіль BauGut ARMOSTEEL CW 75/4 м</t>
  </si>
  <si>
    <t xml:space="preserve">Профіль BauGut ARMOSTEEL UW 75/3 м </t>
  </si>
  <si>
    <t xml:space="preserve">Встановлення дерев'яних дверних блоків  </t>
  </si>
  <si>
    <t>Дверне полотно ОМіС Cortex глухе (гладке) ПГ 800 мм білий silk matt</t>
  </si>
  <si>
    <t>Дверна коробка ОМіС Cortex 2070х100 мм білий silk matt</t>
  </si>
  <si>
    <t>комл</t>
  </si>
  <si>
    <t>Лиштва прямокутна Cortex ПВХ (компл 2,5 шт.) ОМіС 8х70х2200 мм білий silk matt</t>
  </si>
  <si>
    <t>компл</t>
  </si>
  <si>
    <t>Комплект фурнітури циліндровий MVM A-2004 PZ SN/CP 62,5 мм матовий нікель/полірований хром без петель</t>
  </si>
  <si>
    <t>Петля для дверей накладна</t>
  </si>
  <si>
    <t>Гіпсокартон  Knauf 2500x1200х12,5 мм 3 кв. м</t>
  </si>
  <si>
    <t xml:space="preserve">Шпаклювання стін і перегородок  (2 разова шпаклівка  грунтовка і шліфування) </t>
  </si>
  <si>
    <t>Комутаційна шафа</t>
  </si>
  <si>
    <t>Миття скляних вітрин з обох боків з їх очищенням  (вартість моючих входить в вартість)</t>
  </si>
  <si>
    <t>Післябудівельне прибирання</t>
  </si>
  <si>
    <t>Роботи по заміру опору ізоляції електропроводки з наданням технічного звіту (2 екз.)</t>
  </si>
  <si>
    <t>Електротехнічний проект (виконавча документація) 2 екз.</t>
  </si>
  <si>
    <t xml:space="preserve">LED світильник 600x600 </t>
  </si>
  <si>
    <t>Колодка 16 А 230 В с заземлением 6 гн. белый 90118600</t>
  </si>
  <si>
    <t>Трос оцинкованный 2 мм </t>
  </si>
  <si>
    <t>Труба гофрована UP! (Underprice) 350H 20 мм / 50 м</t>
  </si>
  <si>
    <t>комп</t>
  </si>
  <si>
    <t xml:space="preserve">Монтаж ПВХ плінтуса на саморізи </t>
  </si>
  <si>
    <t>Плінтус ПВХ TIS 18х56х2500 мм</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</si>
  <si>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</si>
  <si>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</si>
  <si>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</si>
  <si>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</si>
  <si>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Саморіз по металу 3.5x25 мм 100 шт Expert Fix</t>
  </si>
  <si>
    <t>уп</t>
  </si>
  <si>
    <t>Кріплення анкерами сейфа/металлевої шкафи до полу(стіни)</t>
  </si>
  <si>
    <t>Сейф</t>
  </si>
  <si>
    <t>Анкер розпірний з болтом 10х80 EU 10x80 мм</t>
  </si>
  <si>
    <t>Рамка 4 посту Schneider Electric Asfora горизонтальна, білий</t>
  </si>
  <si>
    <t xml:space="preserve">Демонтаж керамічної плитки </t>
  </si>
  <si>
    <t xml:space="preserve">Укладання плитки с прирізкою (підготвка, грунтування, укладання,затирання швів) </t>
  </si>
  <si>
    <t>Демонтаж світильників</t>
  </si>
  <si>
    <t xml:space="preserve">Штроблення із заробленням </t>
  </si>
  <si>
    <t>Монтаж та збір ЩН до 24 місць</t>
  </si>
  <si>
    <t>щит ( в акті указати маркування)</t>
  </si>
  <si>
    <t>Тросовий підвіс для шинопроводу LD 2002 150 см</t>
  </si>
  <si>
    <t>Монтаж та підлючення ДБЖ</t>
  </si>
  <si>
    <t>Монтаж  та збірка ЩР до 6 місць</t>
  </si>
  <si>
    <t>Щиток пластиковий Luxray ЩРН-П-6 на 6 модулів зовнішній 731-2000-006</t>
  </si>
  <si>
    <t>Перемикач SFT-240 2P 25А 1-0-2 HAGER</t>
  </si>
  <si>
    <t>Монтаж свтло звукового індикатора</t>
  </si>
  <si>
    <t xml:space="preserve">Світло-звуко-сигнальний індикатор AD22R червоний </t>
  </si>
  <si>
    <t>Доставка меблів,обладнання (Бориспільский р-н с. Мартусівка Моїсеєва 72)</t>
  </si>
  <si>
    <t>Закриття плівкою</t>
  </si>
  <si>
    <t>м/п</t>
  </si>
  <si>
    <t>Фарування відкосів (за 2 рази+грунт) ral 3020</t>
  </si>
  <si>
    <t>Демонтаж клея на підлозі з частковим шпаклюванням(підготовка пола)</t>
  </si>
  <si>
    <t>м</t>
  </si>
  <si>
    <t>Перегородка битової із ГКЛ в один шар з обох боків</t>
  </si>
  <si>
    <t>Покраска реклами</t>
  </si>
  <si>
    <t>Перегородка із ГКЛ в один шар</t>
  </si>
  <si>
    <t>Монтаж закладніх під Лайт Бокс</t>
  </si>
  <si>
    <t xml:space="preserve">Монтаж ТВ та Лайт боксів на підвісах </t>
  </si>
  <si>
    <t>Монтаж розеток накладна</t>
  </si>
  <si>
    <t xml:space="preserve">EVROLIGHT PANEL 5000Лм </t>
  </si>
  <si>
    <t>Монтаж світильників вбудованих</t>
  </si>
  <si>
    <t>Шинопровід 1-фазний LightMaster CAB2000 100 см білий</t>
  </si>
  <si>
    <t>Шинопровід 1-фазний LightMaster CAB2000 200 см білий</t>
  </si>
  <si>
    <t>LED світильник LightMaster LLT201, потужність 30Вт,  4000K білий</t>
  </si>
  <si>
    <t>Монтаж шафи СКС (підключення обладнання)</t>
  </si>
  <si>
    <t>Обжим UTP кабелю в патч панель</t>
  </si>
  <si>
    <t>Демонтаж дверного блоку с дверима</t>
  </si>
  <si>
    <t>Демонтаж перегороки (часткова)</t>
  </si>
  <si>
    <t>Заміна карт стелі Грильятто</t>
  </si>
  <si>
    <t>Плита Грильятто</t>
  </si>
  <si>
    <t>Демонтаж шпалер</t>
  </si>
  <si>
    <t>Часткова вирівнювання стелі</t>
  </si>
  <si>
    <t>діференціальний автомат 16A EATON</t>
  </si>
  <si>
    <t>Монтаж світильників на підвісах</t>
  </si>
  <si>
    <t>X-LED 90ВТ ТРИКУТНИК білий (3X680) LSNTRI-90B</t>
  </si>
  <si>
    <t xml:space="preserve">З’єднувач Т-подібний LightMaster для шинопроводу однофазного 1 шт./уп. </t>
  </si>
  <si>
    <t xml:space="preserve">Монтаж кабелю </t>
  </si>
  <si>
    <t>Кабель силовой монолит ЗЗЦМ ВВГнгд 3х1,5 медь</t>
  </si>
  <si>
    <t xml:space="preserve">Плівка поліетиленова 100 мк </t>
  </si>
  <si>
    <t>Фарба інтер'єрна акрилова  RAL 7047 ( в акті розписати)</t>
  </si>
  <si>
    <t>Фарба інтер'єрна акрилова  RAL 3020 (в акті розписати)</t>
  </si>
  <si>
    <t>Плитка Cersanit (в акті указати маркування)</t>
  </si>
  <si>
    <t>Саморіз зі свердлом по металу для гіпсокартону 3,5x9,5 мм 500 шт Expert Fix</t>
  </si>
  <si>
    <t>Піна монтажна SOUDAL PRO 750 мл</t>
  </si>
  <si>
    <t xml:space="preserve">Кріплення касового ящика </t>
  </si>
  <si>
    <t>Стяжка для кабелю нейлоновий 3.6x250 (100 шт./уп.)</t>
  </si>
  <si>
    <t>Розетка без заземлення UP! (Underprice) IP20 білий 2210 WHITE</t>
  </si>
  <si>
    <t>Затискач для троса подвійний 2 мм</t>
  </si>
  <si>
    <t>Кабель силовий багатожильний Одескабель ШВВП 2х0,5 мідь</t>
  </si>
  <si>
    <t>Найменування будови та її адреса : Відкриття магазину за адресою, м. Дніпро,вул. Нижньодніпровська 17 ТРЦ Караван</t>
  </si>
  <si>
    <t>Дефектний акт</t>
  </si>
  <si>
    <t>Найменування будови та її адреса : Відкриття магазину за адресою, м.Київ,вул.Лугова 12, ТРЦ Караван</t>
  </si>
  <si>
    <r>
      <t xml:space="preserve">       </t>
    </r>
    <r>
      <rPr>
        <b/>
        <sz val="11"/>
        <color theme="1"/>
        <rFont val="Times New Roman"/>
        <family val="1"/>
        <charset val="204"/>
      </rPr>
      <t xml:space="preserve"> Загальнобудівельни роботи</t>
    </r>
  </si>
  <si>
    <t>Затирання швів плитки торгового залу</t>
  </si>
  <si>
    <t>Фарбування стін (за 2 рази+грунт) ral 3020</t>
  </si>
  <si>
    <t>Монтаж скляних розсувних дверей 3020х1150</t>
  </si>
  <si>
    <t>Скляна дверь(є мат.ТРЦ Караван)</t>
  </si>
  <si>
    <t>Монтаж Т-образного профіля під світильники</t>
  </si>
  <si>
    <t>Т-образний профіль Армстронг 38мм</t>
  </si>
  <si>
    <t>Світильник Maxsus Т5 10W 4100K 600mm</t>
  </si>
  <si>
    <t>Світильник Maxsus Т5 15W 4100K 1200mm</t>
  </si>
  <si>
    <t>Монтаж електролічильника</t>
  </si>
  <si>
    <t>Плитка  (в акті указати маркування)</t>
  </si>
  <si>
    <t xml:space="preserve">Фуга Ceresit CE 40 aguastatic 5 кг </t>
  </si>
  <si>
    <t>Світильник врізний світлодіодний Horoz Electric CAPELLA</t>
  </si>
  <si>
    <t>Монтаж світильників лінійних</t>
  </si>
  <si>
    <t xml:space="preserve">Електролічильник </t>
  </si>
  <si>
    <t>Монтаж та підючення камери відеонагляду</t>
  </si>
  <si>
    <t>послуга</t>
  </si>
  <si>
    <t>Вивіз сміття (машина до 2 т)</t>
  </si>
  <si>
    <t>м,кв</t>
  </si>
  <si>
    <t>роздвижна система ( в акті розписати)</t>
  </si>
  <si>
    <t>Фарбування відкосів (за 2 рази + грунт) ral 7047</t>
  </si>
  <si>
    <t>Фарбування дверей  (за 2 рази+грунт) ral 3020</t>
  </si>
  <si>
    <t xml:space="preserve">Посилення ГКЛ в місцях встановлення дверей </t>
  </si>
  <si>
    <t>брус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</si>
</sst>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50">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sz val="11"/>
      <color indexed="8"/>
      <name val="Times New Roman"/>
      <family val="1"/>
      <charset val="204"/>
    </font>
    <font>
      <sz val="10"/>
      <name val="Calibri"/>
      <family val="2"/>
      <charset val="204"/>
    </font>
    <font>
      <sz val="12"/>
      <name val="Calibri"/>
      <family val="2"/>
      <charset val="204"/>
    </font>
  </fonts>
  <fills count="1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74">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3" fillId="0" borderId="0">
      <protection locked="0"/>
    </xf>
    <xf numFmtId="0" fontId="43" fillId="0" borderId="0"/>
    <xf numFmtId="0" fontId="45" fillId="0" borderId="0"/>
    <xf numFmtId="0" fontId="1" fillId="0" borderId="0"/>
    <xf numFmtId="0" fontId="1" fillId="0" borderId="0"/>
    <xf numFmtId="0" fontId="1" fillId="0" borderId="0"/>
    <xf numFmtId="0" fontId="4" fillId="0" borderId="0"/>
    <xf numFmtId="0" fontId="1" fillId="0" borderId="0"/>
    <xf numFmtId="0" fontId="2" fillId="0" borderId="0"/>
    <xf numFmtId="0" fontId="1" fillId="0" borderId="1"/>
    <xf numFmtId="0" fontId="1" fillId="0" borderId="0"/>
    <xf numFmtId="0" fontId="3" fillId="0" borderId="0">
      <alignment vertical="center"/>
    </xf>
    <xf numFmtId="0" fontId="1" fillId="0" borderId="0"/>
    <xf numFmtId="0" fontId="1" fillId="0" borderId="0"/>
    <xf numFmtId="0" fontId="1" fillId="0" borderId="0"/>
    <xf numFmtId="0" fontId="4" fillId="0" borderId="0">
      <protection locked="0"/>
    </xf>
    <xf numFmtId="0" fontId="4" fillId="0" borderId="0"/>
  </cellStyleXfs>
  <cellXfs count="235">
    <xf numFmtId="0" fontId="0" fillId="0" borderId="0" xfId="0"/>
    <xf numFmtId="0" fontId="4" fillId="0" borderId="0" xfId="4"/>
    <xf numFmtId="0" fontId="5" fillId="0" borderId="0" xfId="48" applyFont="1" applyAlignment="1">
      <alignment horizontal="left" vertical="top"/>
    </xf>
    <xf numFmtId="0" fontId="6" fillId="0" borderId="0" xfId="4" applyFont="1" applyAlignment="1">
      <alignment vertical="center" wrapText="1"/>
    </xf>
    <xf numFmtId="0" fontId="8" fillId="0" borderId="5" xfId="4" applyFont="1" applyBorder="1" applyAlignment="1">
      <alignment horizontal="left" vertical="top"/>
    </xf>
    <xf numFmtId="0" fontId="4" fillId="0" borderId="5" xfId="4" applyBorder="1" applyAlignment="1">
      <alignment horizontal="left" vertical="center"/>
    </xf>
    <xf numFmtId="0" fontId="4" fillId="0" borderId="0" xfId="4" applyAlignment="1">
      <alignment horizontal="left" vertical="center"/>
    </xf>
    <xf numFmtId="0" fontId="4" fillId="0" borderId="5" xfId="4" applyBorder="1"/>
    <xf numFmtId="0" fontId="4" fillId="0" borderId="10" xfId="4" applyBorder="1" applyAlignment="1">
      <alignment horizontal="left" vertical="center"/>
    </xf>
    <xf numFmtId="0" fontId="4" fillId="0" borderId="10" xfId="4" applyBorder="1"/>
    <xf numFmtId="0" fontId="9" fillId="0" borderId="0" xfId="9" applyFont="1"/>
    <xf numFmtId="0" fontId="11" fillId="0" borderId="0" xfId="9" applyFont="1"/>
    <xf numFmtId="0" fontId="5" fillId="0" borderId="0" xfId="48" applyFont="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Alignment="1">
      <alignment horizontal="left" wrapText="1"/>
    </xf>
    <xf numFmtId="0" fontId="11" fillId="0" borderId="0" xfId="9" applyFont="1" applyAlignment="1">
      <alignment horizontal="left"/>
    </xf>
    <xf numFmtId="0" fontId="42" fillId="4" borderId="1" xfId="48" applyFont="1" applyFill="1" applyBorder="1" applyAlignment="1">
      <alignment horizontal="center" vertical="center" wrapText="1"/>
    </xf>
    <xf numFmtId="4" fontId="42" fillId="4" borderId="1" xfId="48" applyNumberFormat="1" applyFont="1" applyFill="1" applyBorder="1" applyAlignment="1">
      <alignment horizontal="center" vertical="center" wrapText="1"/>
    </xf>
    <xf numFmtId="4" fontId="42" fillId="4" borderId="1" xfId="48" applyNumberFormat="1" applyFont="1" applyFill="1" applyBorder="1" applyAlignment="1">
      <alignment horizontal="center" vertical="center"/>
    </xf>
    <xf numFmtId="49" fontId="42" fillId="4" borderId="1" xfId="48" applyNumberFormat="1" applyFont="1" applyFill="1" applyBorder="1" applyAlignment="1" applyProtection="1">
      <alignment horizontal="center" vertical="center" wrapText="1"/>
      <protection locked="0"/>
    </xf>
    <xf numFmtId="0" fontId="44" fillId="9" borderId="1" xfId="28" applyFont="1" applyFill="1" applyBorder="1" applyAlignment="1">
      <alignment horizontal="center" vertical="center" wrapText="1"/>
    </xf>
    <xf numFmtId="4" fontId="44" fillId="9" borderId="1" xfId="48" applyNumberFormat="1" applyFont="1" applyFill="1" applyBorder="1" applyAlignment="1">
      <alignment horizontal="center" vertical="center" wrapText="1"/>
    </xf>
    <xf numFmtId="0" fontId="44" fillId="9" borderId="1" xfId="19" applyFont="1" applyFill="1" applyBorder="1" applyAlignment="1" applyProtection="1">
      <alignment horizontal="left" vertical="center" wrapText="1"/>
    </xf>
    <xf numFmtId="49" fontId="44" fillId="9" borderId="1" xfId="48" applyNumberFormat="1" applyFont="1" applyFill="1" applyBorder="1" applyAlignment="1" applyProtection="1">
      <alignment horizontal="center" vertical="center" wrapText="1"/>
      <protection locked="0"/>
    </xf>
    <xf numFmtId="4" fontId="44" fillId="9" borderId="1" xfId="48" applyNumberFormat="1" applyFont="1" applyFill="1" applyBorder="1" applyAlignment="1">
      <alignment horizontal="center" vertical="center"/>
    </xf>
    <xf numFmtId="0" fontId="42" fillId="0" borderId="0" xfId="0" applyFont="1" applyAlignment="1">
      <alignment horizontal="center" vertical="center"/>
    </xf>
    <xf numFmtId="1" fontId="42" fillId="4" borderId="1" xfId="48" applyNumberFormat="1" applyFont="1" applyFill="1" applyBorder="1" applyAlignment="1">
      <alignment horizontal="center" vertical="center"/>
    </xf>
    <xf numFmtId="166" fontId="44" fillId="4" borderId="0" xfId="0" applyNumberFormat="1" applyFont="1" applyFill="1" applyAlignment="1">
      <alignment horizontal="center" vertical="center" wrapText="1"/>
    </xf>
    <xf numFmtId="0" fontId="42" fillId="0" borderId="1" xfId="0" applyFont="1" applyBorder="1" applyAlignment="1">
      <alignment horizontal="center" vertical="center"/>
    </xf>
    <xf numFmtId="4" fontId="42" fillId="2" borderId="1" xfId="48" applyNumberFormat="1" applyFont="1" applyFill="1" applyBorder="1" applyAlignment="1">
      <alignment horizontal="center" vertical="center"/>
    </xf>
    <xf numFmtId="0" fontId="44" fillId="2" borderId="1" xfId="48" applyFont="1" applyFill="1" applyBorder="1" applyAlignment="1">
      <alignment horizontal="center" vertical="center" wrapText="1"/>
    </xf>
    <xf numFmtId="166" fontId="42" fillId="2" borderId="1" xfId="48" applyNumberFormat="1" applyFont="1" applyFill="1" applyBorder="1" applyAlignment="1">
      <alignment horizontal="center" vertical="center"/>
    </xf>
    <xf numFmtId="166" fontId="44" fillId="2" borderId="1" xfId="48" applyNumberFormat="1" applyFont="1" applyFill="1" applyBorder="1" applyAlignment="1">
      <alignment horizontal="center" vertical="center"/>
    </xf>
    <xf numFmtId="4" fontId="44" fillId="2" borderId="1" xfId="48" applyNumberFormat="1" applyFont="1" applyFill="1" applyBorder="1" applyAlignment="1">
      <alignment horizontal="center" vertical="center"/>
    </xf>
    <xf numFmtId="10" fontId="44" fillId="2" borderId="1" xfId="48" applyNumberFormat="1" applyFont="1" applyFill="1" applyBorder="1" applyAlignment="1">
      <alignment horizontal="center" vertical="center" wrapText="1"/>
    </xf>
    <xf numFmtId="9" fontId="44" fillId="2" borderId="1" xfId="48" applyNumberFormat="1" applyFont="1" applyFill="1" applyBorder="1" applyAlignment="1">
      <alignment horizontal="center" vertical="center" wrapText="1"/>
    </xf>
    <xf numFmtId="0" fontId="42" fillId="2" borderId="1" xfId="48" applyFont="1" applyFill="1" applyBorder="1" applyAlignment="1">
      <alignment horizontal="center" vertical="center"/>
    </xf>
    <xf numFmtId="166" fontId="42" fillId="0" borderId="0" xfId="48" applyNumberFormat="1" applyFont="1" applyAlignment="1">
      <alignment horizontal="center" vertical="center"/>
    </xf>
    <xf numFmtId="0" fontId="42" fillId="4" borderId="17" xfId="48" applyFont="1" applyFill="1" applyBorder="1" applyAlignment="1">
      <alignment horizontal="center" vertical="center" wrapText="1"/>
    </xf>
    <xf numFmtId="4" fontId="42" fillId="4" borderId="17" xfId="48" applyNumberFormat="1" applyFont="1" applyFill="1" applyBorder="1" applyAlignment="1">
      <alignment horizontal="center" vertical="center" wrapText="1"/>
    </xf>
    <xf numFmtId="0" fontId="42" fillId="4" borderId="1" xfId="8" applyFont="1" applyFill="1" applyBorder="1" applyAlignment="1">
      <alignment horizontal="center" vertical="center" wrapText="1"/>
    </xf>
    <xf numFmtId="166" fontId="42" fillId="4" borderId="1" xfId="8" applyNumberFormat="1" applyFont="1" applyFill="1" applyBorder="1" applyAlignment="1">
      <alignment horizontal="center" vertical="center"/>
    </xf>
    <xf numFmtId="166" fontId="42" fillId="4" borderId="1" xfId="48" applyNumberFormat="1" applyFont="1" applyFill="1" applyBorder="1" applyAlignment="1">
      <alignment horizontal="center" vertical="center" wrapText="1"/>
    </xf>
    <xf numFmtId="166" fontId="42" fillId="9" borderId="1" xfId="8" applyNumberFormat="1" applyFont="1" applyFill="1" applyBorder="1" applyAlignment="1" applyProtection="1">
      <alignment horizontal="center" vertical="center" wrapText="1"/>
      <protection locked="0"/>
    </xf>
    <xf numFmtId="166" fontId="44" fillId="9" borderId="1" xfId="8" applyNumberFormat="1" applyFont="1" applyFill="1" applyBorder="1" applyAlignment="1" applyProtection="1">
      <alignment horizontal="center" vertical="center" wrapText="1"/>
      <protection locked="0"/>
    </xf>
    <xf numFmtId="166" fontId="42" fillId="4" borderId="1" xfId="0" applyNumberFormat="1" applyFont="1" applyFill="1" applyBorder="1" applyAlignment="1">
      <alignment horizontal="center" vertical="center"/>
    </xf>
    <xf numFmtId="166" fontId="42" fillId="4" borderId="1" xfId="48" applyNumberFormat="1" applyFont="1" applyFill="1" applyBorder="1" applyAlignment="1">
      <alignment horizontal="center" vertical="center"/>
    </xf>
    <xf numFmtId="166" fontId="42" fillId="4" borderId="1" xfId="0" applyNumberFormat="1" applyFont="1" applyFill="1" applyBorder="1" applyAlignment="1">
      <alignment horizontal="left" vertical="center" wrapText="1"/>
    </xf>
    <xf numFmtId="166" fontId="42" fillId="4" borderId="1" xfId="8" applyNumberFormat="1" applyFont="1" applyFill="1" applyBorder="1" applyAlignment="1" applyProtection="1">
      <alignment horizontal="center" vertical="center" wrapText="1"/>
      <protection locked="0"/>
    </xf>
    <xf numFmtId="49" fontId="42" fillId="4" borderId="1" xfId="48" applyNumberFormat="1" applyFont="1" applyFill="1" applyBorder="1" applyAlignment="1" applyProtection="1">
      <alignment horizontal="left" vertical="center" wrapText="1"/>
      <protection locked="0"/>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0" fontId="42" fillId="4" borderId="1" xfId="28" applyFont="1" applyFill="1" applyBorder="1" applyAlignment="1">
      <alignment horizontal="center" vertical="center" wrapText="1"/>
    </xf>
    <xf numFmtId="166" fontId="42" fillId="9" borderId="1" xfId="48" applyNumberFormat="1" applyFont="1" applyFill="1" applyBorder="1" applyAlignment="1">
      <alignment horizontal="center" vertical="center" wrapText="1"/>
    </xf>
    <xf numFmtId="0" fontId="42" fillId="4" borderId="1" xfId="48" applyFont="1" applyFill="1" applyBorder="1" applyAlignment="1">
      <alignment horizontal="left" vertical="center" wrapText="1"/>
    </xf>
    <xf numFmtId="166" fontId="42" fillId="4" borderId="1" xfId="0" applyNumberFormat="1" applyFont="1" applyFill="1" applyBorder="1" applyAlignment="1">
      <alignment horizontal="left" vertical="center"/>
    </xf>
    <xf numFmtId="0" fontId="42" fillId="4" borderId="1" xfId="0" applyFont="1" applyFill="1" applyBorder="1" applyAlignment="1">
      <alignment horizontal="left" vertical="center" wrapText="1"/>
    </xf>
    <xf numFmtId="0" fontId="46" fillId="0" borderId="0" xfId="0" applyFont="1" applyAlignment="1">
      <alignment horizontal="left" vertical="center"/>
    </xf>
    <xf numFmtId="0" fontId="46" fillId="4" borderId="1" xfId="48" applyFont="1" applyFill="1" applyBorder="1" applyAlignment="1">
      <alignment horizontal="center" vertical="center" wrapText="1"/>
    </xf>
    <xf numFmtId="166" fontId="46" fillId="4" borderId="1" xfId="48" applyNumberFormat="1" applyFont="1" applyFill="1" applyBorder="1" applyAlignment="1">
      <alignment horizontal="center" vertical="center" wrapText="1"/>
    </xf>
    <xf numFmtId="0" fontId="42" fillId="0" borderId="0" xfId="0" applyFont="1" applyAlignment="1">
      <alignment horizontal="left" vertical="center"/>
    </xf>
    <xf numFmtId="166" fontId="44" fillId="9" borderId="1" xfId="48" applyNumberFormat="1" applyFont="1" applyFill="1" applyBorder="1" applyAlignment="1">
      <alignment horizontal="center" vertical="center" wrapText="1"/>
    </xf>
    <xf numFmtId="0" fontId="42" fillId="4" borderId="1" xfId="57" applyFont="1" applyFill="1" applyBorder="1" applyAlignment="1" applyProtection="1">
      <alignment horizontal="left" vertical="center" wrapText="1"/>
    </xf>
    <xf numFmtId="0" fontId="42" fillId="4" borderId="1" xfId="58" applyFont="1" applyFill="1" applyBorder="1" applyAlignment="1">
      <alignment horizontal="center" vertical="center" wrapText="1"/>
    </xf>
    <xf numFmtId="166" fontId="42" fillId="4" borderId="1" xfId="3" applyNumberFormat="1" applyFont="1" applyFill="1" applyBorder="1" applyAlignment="1">
      <alignment horizontal="center" vertical="center" wrapText="1"/>
    </xf>
    <xf numFmtId="166" fontId="42" fillId="9" borderId="1" xfId="48" applyNumberFormat="1" applyFont="1" applyFill="1" applyBorder="1" applyAlignment="1">
      <alignment horizontal="center" vertical="center"/>
    </xf>
    <xf numFmtId="0" fontId="46" fillId="4" borderId="1" xfId="0" applyFont="1" applyFill="1" applyBorder="1" applyAlignment="1">
      <alignment vertical="center" wrapText="1"/>
    </xf>
    <xf numFmtId="0" fontId="46" fillId="4" borderId="0" xfId="0" applyFont="1" applyFill="1" applyAlignment="1">
      <alignment horizontal="left" vertical="center"/>
    </xf>
    <xf numFmtId="166" fontId="46" fillId="0" borderId="1" xfId="0" applyNumberFormat="1" applyFont="1" applyBorder="1" applyAlignment="1">
      <alignment horizontal="center" vertical="center"/>
    </xf>
    <xf numFmtId="4" fontId="46" fillId="4" borderId="1" xfId="48" applyNumberFormat="1" applyFont="1" applyFill="1" applyBorder="1" applyAlignment="1">
      <alignment horizontal="center" vertical="center" wrapText="1"/>
    </xf>
    <xf numFmtId="166" fontId="42" fillId="0" borderId="1" xfId="0" applyNumberFormat="1" applyFont="1" applyBorder="1" applyAlignment="1">
      <alignment horizontal="left" vertical="center" wrapText="1"/>
    </xf>
    <xf numFmtId="166" fontId="42" fillId="0" borderId="1" xfId="0" applyNumberFormat="1" applyFont="1" applyBorder="1" applyAlignment="1">
      <alignment horizontal="center" vertical="center"/>
    </xf>
    <xf numFmtId="166" fontId="46" fillId="4" borderId="1" xfId="48" applyNumberFormat="1" applyFont="1" applyFill="1" applyBorder="1" applyAlignment="1">
      <alignment horizontal="center" vertical="center"/>
    </xf>
    <xf numFmtId="166" fontId="46" fillId="4" borderId="1" xfId="0" applyNumberFormat="1" applyFont="1" applyFill="1" applyBorder="1" applyAlignment="1">
      <alignment horizontal="center" vertical="center"/>
    </xf>
    <xf numFmtId="166" fontId="42" fillId="4" borderId="1" xfId="48" applyNumberFormat="1" applyFont="1" applyFill="1" applyBorder="1" applyAlignment="1">
      <alignment horizontal="left" vertical="center" wrapText="1"/>
    </xf>
    <xf numFmtId="166" fontId="46" fillId="4" borderId="1" xfId="48" applyNumberFormat="1" applyFont="1" applyFill="1" applyBorder="1" applyAlignment="1">
      <alignment horizontal="left" vertical="center"/>
    </xf>
    <xf numFmtId="0" fontId="46" fillId="4" borderId="1" xfId="0" applyFont="1" applyFill="1" applyBorder="1" applyAlignment="1">
      <alignment horizontal="left" vertical="center"/>
    </xf>
    <xf numFmtId="0" fontId="46" fillId="4" borderId="1" xfId="0" applyFont="1" applyFill="1" applyBorder="1" applyAlignment="1">
      <alignment horizontal="left" vertical="center" wrapText="1"/>
    </xf>
    <xf numFmtId="2" fontId="46" fillId="4" borderId="1" xfId="0" applyNumberFormat="1" applyFont="1" applyFill="1" applyBorder="1" applyAlignment="1">
      <alignment horizontal="center" vertical="center"/>
    </xf>
    <xf numFmtId="2" fontId="46" fillId="4" borderId="1" xfId="48" applyNumberFormat="1" applyFont="1" applyFill="1" applyBorder="1" applyAlignment="1">
      <alignment horizontal="center" vertical="center" wrapText="1"/>
    </xf>
    <xf numFmtId="0" fontId="46" fillId="4" borderId="1" xfId="48" applyFont="1" applyFill="1" applyBorder="1" applyAlignment="1">
      <alignment horizontal="left" vertical="center" wrapText="1"/>
    </xf>
    <xf numFmtId="0" fontId="47" fillId="4" borderId="1" xfId="48" applyFont="1" applyFill="1" applyBorder="1" applyAlignment="1">
      <alignment horizontal="left" vertical="center" wrapText="1"/>
    </xf>
    <xf numFmtId="49" fontId="46" fillId="4" borderId="1" xfId="48" applyNumberFormat="1" applyFont="1" applyFill="1" applyBorder="1" applyAlignment="1" applyProtection="1">
      <alignment horizontal="center" vertical="center" wrapText="1"/>
      <protection locked="0"/>
    </xf>
    <xf numFmtId="0" fontId="46" fillId="4" borderId="1" xfId="8" applyFont="1" applyFill="1" applyBorder="1" applyAlignment="1">
      <alignment horizontal="left" vertical="center" wrapText="1"/>
    </xf>
    <xf numFmtId="0" fontId="46" fillId="4" borderId="1" xfId="8" applyFont="1" applyFill="1" applyBorder="1" applyAlignment="1">
      <alignment horizontal="center" vertical="center" wrapText="1"/>
    </xf>
    <xf numFmtId="0" fontId="42" fillId="4" borderId="1" xfId="0" applyFont="1" applyFill="1" applyBorder="1" applyAlignment="1">
      <alignment horizontal="left" vertical="center"/>
    </xf>
    <xf numFmtId="0" fontId="46" fillId="4" borderId="1" xfId="19" applyFont="1" applyFill="1" applyBorder="1" applyAlignment="1" applyProtection="1">
      <alignment horizontal="left" vertical="center" wrapText="1"/>
    </xf>
    <xf numFmtId="0" fontId="46" fillId="4" borderId="1" xfId="19" applyFont="1" applyFill="1" applyBorder="1" applyAlignment="1" applyProtection="1">
      <alignment horizontal="center" vertical="center" wrapText="1"/>
    </xf>
    <xf numFmtId="0" fontId="46" fillId="4" borderId="1" xfId="28" applyFont="1" applyFill="1" applyBorder="1" applyAlignment="1">
      <alignment horizontal="center" vertical="center" wrapText="1"/>
    </xf>
    <xf numFmtId="166" fontId="42" fillId="4" borderId="1" xfId="48" applyNumberFormat="1" applyFont="1" applyFill="1" applyBorder="1" applyAlignment="1" applyProtection="1">
      <alignment horizontal="center" vertical="center" wrapText="1"/>
      <protection locked="0"/>
    </xf>
    <xf numFmtId="166" fontId="46" fillId="4" borderId="1" xfId="48" applyNumberFormat="1" applyFont="1" applyFill="1" applyBorder="1" applyAlignment="1" applyProtection="1">
      <alignment horizontal="center" vertical="center" wrapText="1"/>
      <protection locked="0"/>
    </xf>
    <xf numFmtId="0" fontId="46" fillId="4" borderId="1" xfId="48" applyFont="1" applyFill="1" applyBorder="1" applyAlignment="1">
      <alignment horizontal="left" vertical="center"/>
    </xf>
    <xf numFmtId="0" fontId="46" fillId="4" borderId="1" xfId="48" applyFont="1" applyFill="1" applyBorder="1" applyAlignment="1">
      <alignment horizontal="center" vertical="center"/>
    </xf>
    <xf numFmtId="166" fontId="46" fillId="4" borderId="1" xfId="8" applyNumberFormat="1" applyFont="1" applyFill="1" applyBorder="1" applyAlignment="1" applyProtection="1">
      <alignment horizontal="center" vertical="center" wrapText="1"/>
      <protection locked="0"/>
    </xf>
    <xf numFmtId="166" fontId="46" fillId="4" borderId="16" xfId="0" applyNumberFormat="1" applyFont="1" applyFill="1" applyBorder="1" applyAlignment="1">
      <alignment horizontal="center" vertical="center"/>
    </xf>
    <xf numFmtId="0" fontId="42" fillId="4" borderId="16" xfId="28" applyFont="1" applyFill="1" applyBorder="1" applyAlignment="1">
      <alignment horizontal="center" vertical="center" wrapText="1"/>
    </xf>
    <xf numFmtId="0" fontId="42" fillId="4" borderId="1" xfId="19" applyFont="1" applyFill="1" applyBorder="1" applyAlignment="1" applyProtection="1">
      <alignment horizontal="left" vertical="center" wrapText="1"/>
    </xf>
    <xf numFmtId="4" fontId="46" fillId="4" borderId="1" xfId="48" applyNumberFormat="1" applyFont="1" applyFill="1" applyBorder="1" applyAlignment="1">
      <alignment horizontal="center" vertical="center"/>
    </xf>
    <xf numFmtId="0" fontId="42" fillId="0" borderId="1" xfId="48" applyFont="1" applyBorder="1" applyAlignment="1">
      <alignment horizontal="left" vertical="center" wrapText="1"/>
    </xf>
    <xf numFmtId="166" fontId="42" fillId="0" borderId="1" xfId="48" applyNumberFormat="1" applyFont="1" applyBorder="1" applyAlignment="1">
      <alignment horizontal="left" vertical="center" wrapText="1"/>
    </xf>
    <xf numFmtId="0" fontId="42" fillId="4" borderId="14" xfId="48" applyFont="1" applyFill="1" applyBorder="1" applyAlignment="1">
      <alignment horizontal="left" vertical="center" wrapText="1"/>
    </xf>
    <xf numFmtId="166" fontId="46" fillId="4" borderId="1" xfId="0" applyNumberFormat="1" applyFont="1" applyFill="1" applyBorder="1" applyAlignment="1">
      <alignment horizontal="left" vertical="center"/>
    </xf>
    <xf numFmtId="2" fontId="42" fillId="4" borderId="1" xfId="48" applyNumberFormat="1" applyFont="1" applyFill="1" applyBorder="1" applyAlignment="1">
      <alignment horizontal="center" vertical="center" wrapText="1"/>
    </xf>
    <xf numFmtId="2" fontId="42" fillId="4" borderId="1" xfId="48" applyNumberFormat="1" applyFont="1" applyFill="1" applyBorder="1" applyAlignment="1">
      <alignment horizontal="left" vertical="center" wrapText="1"/>
    </xf>
    <xf numFmtId="9" fontId="42" fillId="4" borderId="1" xfId="48" applyNumberFormat="1" applyFont="1" applyFill="1" applyBorder="1" applyAlignment="1">
      <alignment horizontal="center" vertical="center" wrapText="1"/>
    </xf>
    <xf numFmtId="0" fontId="44" fillId="3" borderId="1" xfId="48" applyFont="1" applyFill="1" applyBorder="1" applyAlignment="1">
      <alignment horizontal="center" vertical="center" wrapText="1"/>
    </xf>
    <xf numFmtId="0" fontId="44" fillId="3" borderId="1" xfId="48" applyFont="1" applyFill="1" applyBorder="1" applyAlignment="1">
      <alignment horizontal="left" vertical="center"/>
    </xf>
    <xf numFmtId="0" fontId="44" fillId="3" borderId="1" xfId="48" applyFont="1" applyFill="1" applyBorder="1" applyAlignment="1">
      <alignment horizontal="left" vertical="center" wrapText="1"/>
    </xf>
    <xf numFmtId="4" fontId="44" fillId="3" borderId="1" xfId="48" applyNumberFormat="1" applyFont="1" applyFill="1" applyBorder="1" applyAlignment="1">
      <alignment horizontal="left" vertical="center" wrapText="1"/>
    </xf>
    <xf numFmtId="4" fontId="44" fillId="3" borderId="1" xfId="48" applyNumberFormat="1" applyFont="1" applyFill="1" applyBorder="1" applyAlignment="1">
      <alignment horizontal="center" vertical="center" wrapText="1"/>
    </xf>
    <xf numFmtId="0" fontId="42" fillId="0" borderId="0" xfId="0" applyFont="1" applyAlignment="1">
      <alignment vertical="center"/>
    </xf>
    <xf numFmtId="0" fontId="42" fillId="0" borderId="0" xfId="48" applyFont="1" applyAlignment="1">
      <alignment horizontal="left" vertical="center"/>
    </xf>
    <xf numFmtId="0" fontId="42" fillId="0" borderId="0" xfId="48" applyFont="1" applyAlignment="1">
      <alignment horizontal="center" vertical="center"/>
    </xf>
    <xf numFmtId="0" fontId="42" fillId="0" borderId="0" xfId="48" applyFont="1" applyAlignment="1">
      <alignment vertical="center"/>
    </xf>
    <xf numFmtId="0" fontId="44" fillId="4" borderId="1" xfId="48" applyFont="1" applyFill="1" applyBorder="1" applyAlignment="1">
      <alignment horizontal="center" vertical="center" wrapText="1"/>
    </xf>
    <xf numFmtId="4" fontId="42" fillId="4" borderId="1" xfId="48" applyNumberFormat="1" applyFont="1" applyFill="1" applyBorder="1" applyAlignment="1">
      <alignment horizontal="left" vertical="center" wrapText="1"/>
    </xf>
    <xf numFmtId="4" fontId="42" fillId="4" borderId="1" xfId="48" applyNumberFormat="1" applyFont="1" applyFill="1" applyBorder="1" applyAlignment="1">
      <alignment horizontal="left" vertical="center"/>
    </xf>
    <xf numFmtId="0" fontId="42" fillId="4" borderId="1" xfId="8" applyFont="1" applyFill="1" applyBorder="1" applyAlignment="1">
      <alignment horizontal="left" vertical="center" wrapText="1"/>
    </xf>
    <xf numFmtId="2" fontId="42" fillId="4" borderId="1" xfId="0" applyNumberFormat="1" applyFont="1" applyFill="1" applyBorder="1" applyAlignment="1">
      <alignment horizontal="center" vertical="center"/>
    </xf>
    <xf numFmtId="0" fontId="42" fillId="4" borderId="0" xfId="0" applyFont="1" applyFill="1" applyAlignment="1">
      <alignment vertical="center"/>
    </xf>
    <xf numFmtId="0" fontId="46" fillId="4" borderId="0" xfId="0" applyFont="1" applyFill="1" applyAlignment="1">
      <alignment vertical="center"/>
    </xf>
    <xf numFmtId="0" fontId="46" fillId="4" borderId="1" xfId="0" applyFont="1" applyFill="1" applyBorder="1" applyAlignment="1">
      <alignment vertical="center"/>
    </xf>
    <xf numFmtId="0" fontId="42" fillId="4" borderId="16" xfId="19" applyFont="1" applyFill="1" applyBorder="1" applyAlignment="1" applyProtection="1">
      <alignment horizontal="left" vertical="center" wrapText="1"/>
    </xf>
    <xf numFmtId="0" fontId="42" fillId="4" borderId="16" xfId="28" applyFont="1" applyFill="1" applyBorder="1" applyAlignment="1">
      <alignment horizontal="left" vertical="center" wrapText="1"/>
    </xf>
    <xf numFmtId="0" fontId="46" fillId="0" borderId="0" xfId="0" applyFont="1" applyAlignment="1">
      <alignment vertical="center"/>
    </xf>
    <xf numFmtId="0" fontId="44" fillId="9" borderId="14" xfId="48" applyFont="1" applyFill="1" applyBorder="1" applyAlignment="1">
      <alignment horizontal="left" vertical="center" wrapText="1"/>
    </xf>
    <xf numFmtId="0" fontId="44" fillId="9" borderId="1" xfId="48" applyFont="1" applyFill="1" applyBorder="1" applyAlignment="1">
      <alignment horizontal="left" vertical="center" wrapText="1"/>
    </xf>
    <xf numFmtId="0" fontId="44" fillId="9" borderId="1" xfId="48" applyFont="1" applyFill="1" applyBorder="1" applyAlignment="1">
      <alignment horizontal="center" vertical="center" wrapText="1"/>
    </xf>
    <xf numFmtId="0" fontId="44" fillId="4" borderId="17" xfId="48" applyFont="1" applyFill="1" applyBorder="1" applyAlignment="1">
      <alignment horizontal="center" vertical="center" wrapText="1"/>
    </xf>
    <xf numFmtId="0" fontId="44" fillId="4" borderId="17" xfId="48" applyFont="1" applyFill="1" applyBorder="1" applyAlignment="1">
      <alignment horizontal="left" vertical="center" wrapText="1"/>
    </xf>
    <xf numFmtId="166" fontId="44" fillId="4" borderId="17" xfId="48" applyNumberFormat="1" applyFont="1" applyFill="1" applyBorder="1" applyAlignment="1">
      <alignment horizontal="center" vertical="center" wrapText="1"/>
    </xf>
    <xf numFmtId="166" fontId="44" fillId="4" borderId="17" xfId="48" applyNumberFormat="1" applyFont="1" applyFill="1" applyBorder="1" applyAlignment="1">
      <alignment horizontal="left" vertical="center" wrapText="1"/>
    </xf>
    <xf numFmtId="0" fontId="44" fillId="4" borderId="1" xfId="48" applyFont="1" applyFill="1" applyBorder="1" applyAlignment="1">
      <alignment horizontal="left" vertical="center" wrapText="1"/>
    </xf>
    <xf numFmtId="0" fontId="42" fillId="0" borderId="1" xfId="0" applyFont="1" applyBorder="1" applyAlignment="1">
      <alignment horizontal="left" vertical="center"/>
    </xf>
    <xf numFmtId="0" fontId="44" fillId="2" borderId="1" xfId="48" applyFont="1" applyFill="1" applyBorder="1" applyAlignment="1">
      <alignment horizontal="left" vertical="center" wrapText="1"/>
    </xf>
    <xf numFmtId="4" fontId="42" fillId="2" borderId="1" xfId="48" applyNumberFormat="1" applyFont="1" applyFill="1" applyBorder="1" applyAlignment="1">
      <alignment horizontal="left" vertical="center" wrapText="1"/>
    </xf>
    <xf numFmtId="4" fontId="42" fillId="2" borderId="1" xfId="48" applyNumberFormat="1" applyFont="1" applyFill="1" applyBorder="1" applyAlignment="1">
      <alignment horizontal="center" vertical="center" wrapText="1"/>
    </xf>
    <xf numFmtId="0" fontId="44" fillId="2" borderId="1" xfId="28" applyFont="1" applyFill="1" applyBorder="1" applyAlignment="1">
      <alignment horizontal="left" vertical="center" wrapText="1"/>
    </xf>
    <xf numFmtId="4" fontId="42" fillId="2" borderId="1" xfId="48" applyNumberFormat="1" applyFont="1" applyFill="1" applyBorder="1" applyAlignment="1">
      <alignment horizontal="left" vertical="center"/>
    </xf>
    <xf numFmtId="0" fontId="44" fillId="2" borderId="1" xfId="48" applyFont="1" applyFill="1" applyBorder="1" applyAlignment="1">
      <alignment horizontal="left" vertical="center"/>
    </xf>
    <xf numFmtId="0" fontId="42" fillId="2" borderId="1" xfId="48" applyFont="1" applyFill="1" applyBorder="1" applyAlignment="1">
      <alignment horizontal="left" vertical="center"/>
    </xf>
    <xf numFmtId="0" fontId="42" fillId="4" borderId="0" xfId="48" applyFont="1" applyFill="1" applyAlignment="1">
      <alignment horizontal="left" vertical="center" wrapText="1"/>
    </xf>
    <xf numFmtId="0" fontId="42" fillId="2" borderId="0" xfId="59" applyFont="1" applyFill="1" applyAlignment="1">
      <alignment horizontal="left" vertical="center"/>
    </xf>
    <xf numFmtId="0" fontId="42" fillId="0" borderId="1" xfId="48" applyFont="1" applyBorder="1" applyAlignment="1">
      <alignment horizontal="center" vertical="center" wrapText="1"/>
    </xf>
    <xf numFmtId="4" fontId="42" fillId="0" borderId="1" xfId="48" applyNumberFormat="1" applyFont="1" applyBorder="1" applyAlignment="1">
      <alignment horizontal="center" vertical="center" wrapText="1"/>
    </xf>
    <xf numFmtId="4" fontId="42" fillId="0" borderId="17" xfId="48" applyNumberFormat="1" applyFont="1" applyFill="1" applyBorder="1" applyAlignment="1">
      <alignment horizontal="center" vertical="center" wrapText="1"/>
    </xf>
    <xf numFmtId="0" fontId="42" fillId="0" borderId="1" xfId="48" applyFont="1" applyFill="1" applyBorder="1" applyAlignment="1">
      <alignment horizontal="center" vertical="center" wrapText="1"/>
    </xf>
    <xf numFmtId="0" fontId="42" fillId="4" borderId="1" xfId="48" applyFont="1" applyFill="1" applyBorder="1" applyAlignment="1">
      <alignment horizontal="left" wrapText="1"/>
    </xf>
    <xf numFmtId="0" fontId="42" fillId="4" borderId="1" xfId="48" applyFont="1" applyFill="1" applyBorder="1" applyAlignment="1">
      <alignment horizontal="center" vertical="center" wrapText="1"/>
    </xf>
    <xf numFmtId="49" fontId="42" fillId="4" borderId="1" xfId="48" applyNumberFormat="1" applyFont="1" applyFill="1" applyBorder="1" applyAlignment="1" applyProtection="1">
      <alignment horizontal="center" vertical="center" wrapText="1"/>
      <protection locked="0"/>
    </xf>
    <xf numFmtId="166" fontId="42" fillId="4" borderId="1" xfId="48" applyNumberFormat="1" applyFont="1" applyFill="1" applyBorder="1" applyAlignment="1">
      <alignment horizontal="center" vertical="center" wrapText="1"/>
    </xf>
    <xf numFmtId="166" fontId="42" fillId="4" borderId="1" xfId="0" applyNumberFormat="1" applyFont="1" applyFill="1" applyBorder="1" applyAlignment="1">
      <alignment horizontal="center" vertical="center"/>
    </xf>
    <xf numFmtId="166" fontId="42" fillId="4" borderId="1" xfId="48" applyNumberFormat="1" applyFont="1" applyFill="1" applyBorder="1" applyAlignment="1">
      <alignment horizontal="center" vertical="center"/>
    </xf>
    <xf numFmtId="49" fontId="42" fillId="4" borderId="1" xfId="48" applyNumberFormat="1" applyFont="1" applyFill="1" applyBorder="1" applyAlignment="1" applyProtection="1">
      <alignment horizontal="left" vertical="center" wrapText="1"/>
      <protection locked="0"/>
    </xf>
    <xf numFmtId="0" fontId="42" fillId="4" borderId="1" xfId="48" applyFont="1" applyFill="1" applyBorder="1" applyAlignment="1">
      <alignment horizontal="left" vertical="center" wrapText="1"/>
    </xf>
    <xf numFmtId="166" fontId="47" fillId="4" borderId="1" xfId="48" applyNumberFormat="1" applyFont="1" applyFill="1" applyBorder="1" applyAlignment="1">
      <alignment horizontal="center" vertical="center" wrapText="1"/>
    </xf>
    <xf numFmtId="166" fontId="46" fillId="4" borderId="1" xfId="48" applyNumberFormat="1" applyFont="1" applyFill="1" applyBorder="1" applyAlignment="1">
      <alignment horizontal="center" vertical="center" wrapText="1"/>
    </xf>
    <xf numFmtId="0" fontId="46" fillId="4" borderId="0" xfId="0" applyFont="1" applyFill="1" applyAlignment="1">
      <alignment horizontal="left" vertical="center"/>
    </xf>
    <xf numFmtId="0" fontId="46" fillId="0" borderId="0" xfId="0" applyFont="1" applyAlignment="1">
      <alignment vertical="center"/>
    </xf>
    <xf numFmtId="0" fontId="42" fillId="4" borderId="14" xfId="48" applyFont="1" applyFill="1" applyBorder="1" applyAlignment="1">
      <alignment horizontal="left" vertical="center" wrapText="1"/>
    </xf>
    <xf numFmtId="166" fontId="42" fillId="4" borderId="1" xfId="48" applyNumberFormat="1" applyFont="1" applyFill="1" applyBorder="1" applyAlignment="1">
      <alignment horizontal="left" vertical="center" wrapText="1"/>
    </xf>
    <xf numFmtId="0" fontId="46" fillId="4" borderId="1" xfId="0" applyFont="1" applyFill="1" applyBorder="1" applyAlignment="1">
      <alignment horizontal="center" vertical="center"/>
    </xf>
    <xf numFmtId="1" fontId="46" fillId="4" borderId="1" xfId="48" applyNumberFormat="1" applyFont="1" applyFill="1" applyBorder="1" applyAlignment="1">
      <alignment horizontal="center" vertical="center" wrapText="1"/>
    </xf>
    <xf numFmtId="0" fontId="48" fillId="4" borderId="0" xfId="0" applyFont="1" applyFill="1" applyAlignment="1">
      <alignment vertical="center"/>
    </xf>
    <xf numFmtId="0" fontId="49" fillId="4" borderId="0" xfId="0" applyFont="1" applyFill="1"/>
    <xf numFmtId="166" fontId="42" fillId="4" borderId="16" xfId="48" applyNumberFormat="1" applyFont="1" applyFill="1" applyBorder="1" applyAlignment="1">
      <alignment horizontal="center" vertical="center"/>
    </xf>
    <xf numFmtId="166" fontId="46" fillId="4" borderId="1" xfId="8" applyNumberFormat="1" applyFont="1" applyFill="1" applyBorder="1" applyAlignment="1">
      <alignment horizontal="left" vertical="center"/>
    </xf>
    <xf numFmtId="1" fontId="46" fillId="4" borderId="1" xfId="48" applyNumberFormat="1" applyFont="1" applyFill="1" applyBorder="1" applyAlignment="1">
      <alignment horizontal="left" vertical="center" wrapText="1"/>
    </xf>
    <xf numFmtId="2" fontId="42" fillId="4" borderId="1" xfId="48" applyNumberFormat="1" applyFont="1" applyFill="1" applyBorder="1" applyAlignment="1" applyProtection="1">
      <alignment horizontal="center" vertical="center" wrapText="1"/>
      <protection locked="0"/>
    </xf>
    <xf numFmtId="2" fontId="42" fillId="4" borderId="16" xfId="48" applyNumberFormat="1" applyFont="1" applyFill="1" applyBorder="1" applyAlignment="1" applyProtection="1">
      <alignment horizontal="center" vertical="center" wrapText="1"/>
      <protection locked="0"/>
    </xf>
    <xf numFmtId="49" fontId="46" fillId="4" borderId="1" xfId="48" applyNumberFormat="1" applyFont="1" applyFill="1" applyBorder="1" applyAlignment="1" applyProtection="1">
      <alignment horizontal="left" vertical="center" wrapText="1"/>
      <protection locked="0"/>
    </xf>
    <xf numFmtId="0" fontId="42" fillId="4" borderId="1" xfId="0" applyFont="1" applyFill="1" applyBorder="1" applyAlignment="1">
      <alignment vertical="center"/>
    </xf>
    <xf numFmtId="0" fontId="42" fillId="0" borderId="1" xfId="0" applyFont="1" applyBorder="1" applyAlignment="1">
      <alignment vertical="center"/>
    </xf>
    <xf numFmtId="166" fontId="42" fillId="0" borderId="1" xfId="3" applyNumberFormat="1" applyFont="1" applyFill="1" applyBorder="1" applyAlignment="1">
      <alignment horizontal="center" vertical="center" wrapText="1"/>
    </xf>
    <xf numFmtId="166" fontId="42" fillId="0" borderId="1" xfId="0" applyNumberFormat="1" applyFont="1" applyFill="1" applyBorder="1" applyAlignment="1">
      <alignment horizontal="left" vertical="center" wrapText="1"/>
    </xf>
    <xf numFmtId="2" fontId="42" fillId="4" borderId="16" xfId="48" applyNumberFormat="1" applyFont="1" applyFill="1" applyBorder="1" applyAlignment="1">
      <alignment horizontal="center" vertical="center" wrapText="1"/>
    </xf>
    <xf numFmtId="166" fontId="42" fillId="0" borderId="1" xfId="48" applyNumberFormat="1" applyFont="1" applyBorder="1" applyAlignment="1">
      <alignment horizontal="center" vertical="center" wrapText="1"/>
    </xf>
    <xf numFmtId="166" fontId="42" fillId="4" borderId="1" xfId="0" applyNumberFormat="1" applyFont="1" applyFill="1" applyBorder="1" applyAlignment="1">
      <alignment horizontal="center" vertical="center" wrapText="1"/>
    </xf>
    <xf numFmtId="166" fontId="46" fillId="4" borderId="1" xfId="8" applyNumberFormat="1" applyFont="1" applyFill="1" applyBorder="1" applyAlignment="1">
      <alignment horizontal="center" vertical="center"/>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6" fillId="0" borderId="1" xfId="9" applyFont="1" applyBorder="1" applyAlignment="1">
      <alignment horizontal="center"/>
    </xf>
    <xf numFmtId="0" fontId="15" fillId="0" borderId="1" xfId="9" applyFont="1" applyBorder="1" applyAlignment="1">
      <alignment horizontal="left"/>
    </xf>
    <xf numFmtId="0" fontId="15" fillId="0" borderId="1" xfId="9" applyFont="1" applyBorder="1" applyAlignment="1">
      <alignment horizontal="left" wrapText="1"/>
    </xf>
    <xf numFmtId="0" fontId="5" fillId="0" borderId="1" xfId="9" applyFont="1" applyBorder="1" applyAlignment="1">
      <alignment horizontal="center"/>
    </xf>
    <xf numFmtId="0" fontId="15" fillId="0" borderId="1" xfId="9" applyFont="1" applyBorder="1" applyAlignment="1">
      <alignment horizontal="center"/>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5" fillId="0" borderId="1" xfId="9" applyFont="1" applyBorder="1" applyAlignment="1">
      <alignment horizontal="left" vertical="top" wrapText="1"/>
    </xf>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6" xfId="4" applyBorder="1" applyAlignment="1">
      <alignment horizontal="left" vertical="center" wrapText="1"/>
    </xf>
    <xf numFmtId="0" fontId="4" fillId="0" borderId="9" xfId="4" applyBorder="1" applyAlignment="1">
      <alignment horizontal="left" vertical="center" wrapText="1"/>
    </xf>
    <xf numFmtId="0" fontId="4" fillId="0" borderId="5" xfId="4" applyBorder="1" applyAlignment="1">
      <alignment horizontal="left" vertical="center" wrapText="1"/>
    </xf>
    <xf numFmtId="0" fontId="4" fillId="0" borderId="0" xfId="4" applyAlignment="1">
      <alignment horizontal="left" vertical="center" wrapText="1"/>
    </xf>
    <xf numFmtId="0" fontId="4" fillId="0" borderId="10" xfId="4" applyBorder="1" applyAlignment="1">
      <alignment horizontal="left" vertical="center" wrapText="1"/>
    </xf>
    <xf numFmtId="0" fontId="4" fillId="0" borderId="5" xfId="4" applyBorder="1" applyAlignment="1">
      <alignment wrapText="1"/>
    </xf>
    <xf numFmtId="0" fontId="4" fillId="0" borderId="0" xfId="4"/>
    <xf numFmtId="0" fontId="4" fillId="0" borderId="10" xfId="4" applyBorder="1"/>
    <xf numFmtId="0" fontId="4" fillId="6" borderId="7" xfId="4" applyFill="1" applyBorder="1" applyAlignment="1">
      <alignment wrapText="1"/>
    </xf>
    <xf numFmtId="0" fontId="4" fillId="6" borderId="1" xfId="4" applyFill="1" applyBorder="1" applyAlignment="1">
      <alignment wrapText="1"/>
    </xf>
    <xf numFmtId="0" fontId="4" fillId="6" borderId="11" xfId="4" applyFill="1" applyBorder="1" applyAlignment="1">
      <alignment wrapText="1"/>
    </xf>
    <xf numFmtId="0" fontId="4" fillId="7" borderId="5" xfId="4" applyFill="1" applyBorder="1" applyAlignment="1">
      <alignment wrapText="1"/>
    </xf>
    <xf numFmtId="0" fontId="4" fillId="7" borderId="0" xfId="4" applyFill="1"/>
    <xf numFmtId="0" fontId="4" fillId="7" borderId="10" xfId="4" applyFill="1" applyBorder="1"/>
    <xf numFmtId="0" fontId="3" fillId="0" borderId="5" xfId="4" applyFont="1" applyBorder="1" applyAlignment="1">
      <alignment horizontal="left" vertical="center" wrapText="1"/>
    </xf>
    <xf numFmtId="0" fontId="3" fillId="0" borderId="0" xfId="4" applyFont="1" applyAlignment="1">
      <alignment horizontal="left" vertical="center" wrapText="1"/>
    </xf>
    <xf numFmtId="0" fontId="3" fillId="0" borderId="10" xfId="4" applyFont="1" applyBorder="1" applyAlignment="1">
      <alignment horizontal="left" vertical="center" wrapText="1"/>
    </xf>
    <xf numFmtId="0" fontId="44" fillId="0" borderId="0" xfId="59" applyFont="1" applyAlignment="1">
      <alignment horizontal="left" vertical="center"/>
    </xf>
    <xf numFmtId="0" fontId="44" fillId="4" borderId="0" xfId="0" applyFont="1" applyFill="1" applyAlignment="1">
      <alignment horizontal="left" vertical="center" wrapText="1"/>
    </xf>
    <xf numFmtId="0" fontId="44" fillId="4" borderId="0" xfId="0" applyFont="1" applyFill="1" applyAlignment="1">
      <alignment horizontal="center" vertical="center" wrapText="1"/>
    </xf>
  </cellXfs>
  <cellStyles count="74">
    <cellStyle name="60% — акцент2 2" xfId="22"/>
    <cellStyle name="Excel Built-in Normal" xfId="25"/>
    <cellStyle name="Heading 2 2" xfId="26"/>
    <cellStyle name="Normal 2" xfId="28"/>
    <cellStyle name="Normal 2 2" xfId="19"/>
    <cellStyle name="Normal 2 2 2" xfId="57"/>
    <cellStyle name="Normal 2 2 2 2" xfId="72"/>
    <cellStyle name="Normal 2 3" xfId="20"/>
    <cellStyle name="Normal 2 3 2" xfId="63"/>
    <cellStyle name="Normal 2 4" xfId="58"/>
    <cellStyle name="Normal 2 4 2" xfId="73"/>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2" xfId="46"/>
    <cellStyle name="для себестоимости" xfId="47"/>
    <cellStyle name="для себестоимости 2" xfId="66"/>
    <cellStyle name="Обычный" xfId="0" builtinId="0"/>
    <cellStyle name="Обычный 2" xfId="24"/>
    <cellStyle name="Обычный 2 2" xfId="48"/>
    <cellStyle name="Обычный 2 2 2" xfId="59"/>
    <cellStyle name="Обычный 3" xfId="6"/>
    <cellStyle name="Обычный 3 2" xfId="49"/>
    <cellStyle name="Обычный 3 2 2" xfId="67"/>
    <cellStyle name="Обычный 3 3" xfId="60"/>
    <cellStyle name="Обычный 4" xfId="1"/>
    <cellStyle name="Обычный 4 2" xfId="10"/>
    <cellStyle name="Обычный 4 2 2" xfId="50"/>
    <cellStyle name="Обычный 4 2 2 2" xfId="68"/>
    <cellStyle name="Обычный 5" xfId="4"/>
    <cellStyle name="Обычный 6" xfId="9"/>
    <cellStyle name="Обычный 6 2" xfId="51"/>
    <cellStyle name="Обычный 6 2 2" xfId="52"/>
    <cellStyle name="Обычный 6 2 2 2" xfId="70"/>
    <cellStyle name="Обычный 6 2 3" xfId="69"/>
    <cellStyle name="Обычный 6 3" xfId="53"/>
    <cellStyle name="Обычный 6 3 2" xfId="71"/>
    <cellStyle name="Обычный 6 4" xfId="61"/>
    <cellStyle name="Обычный 7" xfId="12"/>
    <cellStyle name="Обычный 7 2" xfId="29"/>
    <cellStyle name="Обычный 7 2 2" xfId="64"/>
    <cellStyle name="Обычный 7 3" xfId="62"/>
    <cellStyle name="Обычный 8" xfId="15"/>
    <cellStyle name="Обычный 8 2" xfId="54"/>
    <cellStyle name="Обычный 9" xfId="32"/>
    <cellStyle name="Обычный 9 2" xfId="65"/>
    <cellStyle name="Пояснение" xfId="8" builtinId="53"/>
    <cellStyle name="Стиль 1" xfId="55"/>
    <cellStyle name="Финансовый" xfId="3" builtinId="3"/>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topLeftCell="A31" workbookViewId="0">
      <selection activeCell="G76" sqref="G76"/>
    </sheetView>
  </sheetViews>
  <sheetFormatPr defaultColWidth="9.109375" defaultRowHeight="13.8"/>
  <cols>
    <col min="1" max="16384" width="9.109375" style="10"/>
  </cols>
  <sheetData>
    <row r="1" spans="1:17" ht="55.5" customHeight="1">
      <c r="A1" s="183" t="s">
        <v>0</v>
      </c>
      <c r="B1" s="184"/>
      <c r="C1" s="184"/>
      <c r="D1" s="184"/>
      <c r="E1" s="184"/>
      <c r="F1" s="184"/>
      <c r="G1" s="184"/>
      <c r="H1" s="184"/>
      <c r="I1" s="184"/>
      <c r="J1" s="184"/>
      <c r="K1" s="184"/>
      <c r="L1" s="184"/>
      <c r="M1" s="184"/>
      <c r="N1" s="184"/>
      <c r="O1" s="184"/>
      <c r="P1" s="184"/>
      <c r="Q1" s="184"/>
    </row>
    <row r="2" spans="1:17" ht="30" customHeight="1">
      <c r="A2" s="185" t="s">
        <v>1</v>
      </c>
      <c r="B2" s="186"/>
      <c r="C2" s="186"/>
      <c r="D2" s="186"/>
      <c r="E2" s="186"/>
      <c r="F2" s="186"/>
      <c r="G2" s="186"/>
      <c r="H2" s="186"/>
      <c r="I2" s="186"/>
      <c r="J2" s="186"/>
      <c r="K2" s="186"/>
      <c r="L2" s="186"/>
      <c r="M2" s="186"/>
      <c r="N2" s="186"/>
      <c r="O2" s="186"/>
      <c r="P2" s="186"/>
      <c r="Q2" s="186"/>
    </row>
    <row r="3" spans="1:17" ht="20.25" customHeight="1">
      <c r="B3" s="11"/>
      <c r="C3" s="11"/>
      <c r="D3" s="11"/>
      <c r="E3" s="187" t="s">
        <v>2</v>
      </c>
      <c r="F3" s="188"/>
      <c r="G3" s="189"/>
      <c r="H3" s="189"/>
      <c r="I3" s="189"/>
      <c r="J3" s="189"/>
      <c r="K3" s="189"/>
      <c r="L3" s="189"/>
      <c r="M3" s="189"/>
      <c r="N3" s="189"/>
      <c r="O3" s="11"/>
      <c r="P3" s="11"/>
      <c r="Q3" s="11"/>
    </row>
    <row r="4" spans="1:17">
      <c r="B4" s="11"/>
      <c r="C4" s="11"/>
      <c r="D4" s="11"/>
      <c r="E4" s="12"/>
      <c r="F4" s="13"/>
      <c r="G4" s="14"/>
      <c r="H4" s="14"/>
      <c r="I4" s="14"/>
      <c r="J4" s="14"/>
      <c r="K4" s="14"/>
      <c r="L4" s="14"/>
      <c r="M4" s="14"/>
      <c r="N4" s="14"/>
      <c r="O4" s="11"/>
      <c r="P4" s="11"/>
      <c r="Q4" s="11"/>
    </row>
    <row r="5" spans="1:17" ht="59.25" customHeight="1">
      <c r="A5" s="15"/>
      <c r="B5" s="190" t="s">
        <v>3</v>
      </c>
      <c r="C5" s="191"/>
      <c r="D5" s="191"/>
      <c r="E5" s="191"/>
      <c r="F5" s="191"/>
      <c r="G5" s="191"/>
      <c r="H5" s="191"/>
      <c r="I5" s="191"/>
      <c r="J5" s="191"/>
      <c r="K5" s="191"/>
      <c r="L5" s="191"/>
      <c r="M5" s="191"/>
      <c r="N5" s="191"/>
      <c r="O5" s="191"/>
      <c r="P5" s="191"/>
      <c r="Q5" s="192"/>
    </row>
    <row r="6" spans="1:17" ht="64.5" customHeight="1">
      <c r="A6" s="16">
        <v>1</v>
      </c>
      <c r="B6" s="193" t="s">
        <v>4</v>
      </c>
      <c r="C6" s="194"/>
      <c r="D6" s="194"/>
      <c r="E6" s="194"/>
      <c r="F6" s="194"/>
      <c r="G6" s="194"/>
      <c r="H6" s="194"/>
      <c r="I6" s="194"/>
      <c r="J6" s="194"/>
      <c r="K6" s="194"/>
      <c r="L6" s="194"/>
      <c r="M6" s="194"/>
      <c r="N6" s="194"/>
      <c r="O6" s="194"/>
      <c r="P6" s="194"/>
      <c r="Q6" s="195"/>
    </row>
    <row r="7" spans="1:17" ht="18" customHeight="1">
      <c r="A7" s="16">
        <v>2</v>
      </c>
      <c r="B7" s="193" t="s">
        <v>5</v>
      </c>
      <c r="C7" s="194"/>
      <c r="D7" s="194"/>
      <c r="E7" s="194"/>
      <c r="F7" s="194"/>
      <c r="G7" s="194"/>
      <c r="H7" s="194"/>
      <c r="I7" s="194"/>
      <c r="J7" s="194"/>
      <c r="K7" s="194"/>
      <c r="L7" s="194"/>
      <c r="M7" s="194"/>
      <c r="N7" s="194"/>
      <c r="O7" s="194"/>
      <c r="P7" s="194"/>
      <c r="Q7" s="195"/>
    </row>
    <row r="8" spans="1:17" ht="45" customHeight="1">
      <c r="A8" s="16">
        <v>3</v>
      </c>
      <c r="B8" s="193" t="s">
        <v>6</v>
      </c>
      <c r="C8" s="194"/>
      <c r="D8" s="194"/>
      <c r="E8" s="194"/>
      <c r="F8" s="194"/>
      <c r="G8" s="194"/>
      <c r="H8" s="194"/>
      <c r="I8" s="194"/>
      <c r="J8" s="194"/>
      <c r="K8" s="194"/>
      <c r="L8" s="194"/>
      <c r="M8" s="194"/>
      <c r="N8" s="194"/>
      <c r="O8" s="194"/>
      <c r="P8" s="194"/>
      <c r="Q8" s="195"/>
    </row>
    <row r="9" spans="1:17" ht="24" customHeight="1">
      <c r="A9" s="16">
        <v>4</v>
      </c>
      <c r="B9" s="193" t="s">
        <v>7</v>
      </c>
      <c r="C9" s="194"/>
      <c r="D9" s="194"/>
      <c r="E9" s="194"/>
      <c r="F9" s="194"/>
      <c r="G9" s="194"/>
      <c r="H9" s="194"/>
      <c r="I9" s="194"/>
      <c r="J9" s="194"/>
      <c r="K9" s="194"/>
      <c r="L9" s="194"/>
      <c r="M9" s="194"/>
      <c r="N9" s="194"/>
      <c r="O9" s="194"/>
      <c r="P9" s="194"/>
      <c r="Q9" s="195"/>
    </row>
    <row r="10" spans="1:17" ht="19.5" customHeight="1">
      <c r="A10" s="16">
        <v>5</v>
      </c>
      <c r="B10" s="193" t="s">
        <v>8</v>
      </c>
      <c r="C10" s="194"/>
      <c r="D10" s="194"/>
      <c r="E10" s="194"/>
      <c r="F10" s="194"/>
      <c r="G10" s="194"/>
      <c r="H10" s="194"/>
      <c r="I10" s="194"/>
      <c r="J10" s="194"/>
      <c r="K10" s="194"/>
      <c r="L10" s="194"/>
      <c r="M10" s="194"/>
      <c r="N10" s="194"/>
      <c r="O10" s="194"/>
      <c r="P10" s="194"/>
      <c r="Q10" s="195"/>
    </row>
    <row r="11" spans="1:17" ht="21" customHeight="1">
      <c r="A11" s="17"/>
      <c r="B11" s="196" t="s">
        <v>9</v>
      </c>
      <c r="C11" s="197"/>
      <c r="D11" s="197"/>
      <c r="E11" s="197"/>
      <c r="F11" s="197"/>
      <c r="G11" s="197"/>
      <c r="H11" s="197"/>
      <c r="I11" s="197"/>
      <c r="J11" s="197"/>
      <c r="K11" s="197"/>
      <c r="L11" s="197"/>
      <c r="M11" s="197"/>
      <c r="N11" s="197"/>
      <c r="O11" s="197"/>
      <c r="P11" s="197"/>
      <c r="Q11" s="197"/>
    </row>
    <row r="12" spans="1:17" ht="21" customHeight="1">
      <c r="A12" s="11"/>
      <c r="B12" s="18"/>
      <c r="C12" s="19"/>
      <c r="D12" s="19"/>
      <c r="E12" s="19"/>
      <c r="F12" s="19"/>
      <c r="G12" s="19"/>
      <c r="H12" s="19"/>
      <c r="I12" s="19"/>
      <c r="J12" s="19"/>
      <c r="K12" s="19"/>
      <c r="L12" s="19"/>
      <c r="M12" s="19"/>
      <c r="N12" s="19"/>
      <c r="O12" s="19"/>
      <c r="P12" s="19"/>
      <c r="Q12" s="19"/>
    </row>
    <row r="13" spans="1:17">
      <c r="A13" s="198" t="s">
        <v>10</v>
      </c>
      <c r="B13" s="198"/>
      <c r="C13" s="198"/>
      <c r="D13" s="198"/>
      <c r="E13" s="198"/>
      <c r="F13" s="198"/>
      <c r="G13" s="198"/>
      <c r="H13" s="198"/>
      <c r="I13" s="198"/>
      <c r="J13" s="198"/>
      <c r="K13" s="198"/>
      <c r="L13" s="198"/>
      <c r="M13" s="198"/>
      <c r="N13" s="198"/>
      <c r="O13" s="198"/>
      <c r="P13" s="198"/>
      <c r="Q13" s="198"/>
    </row>
    <row r="14" spans="1:17" ht="15.75" customHeight="1">
      <c r="A14" s="198" t="s">
        <v>11</v>
      </c>
      <c r="B14" s="198"/>
      <c r="C14" s="198"/>
      <c r="D14" s="198"/>
      <c r="E14" s="198" t="s">
        <v>12</v>
      </c>
      <c r="F14" s="198"/>
      <c r="G14" s="198"/>
      <c r="H14" s="198"/>
      <c r="I14" s="198"/>
      <c r="J14" s="198"/>
      <c r="K14" s="198"/>
      <c r="L14" s="198"/>
      <c r="M14" s="198"/>
      <c r="N14" s="198"/>
      <c r="O14" s="198"/>
      <c r="P14" s="198"/>
      <c r="Q14" s="198"/>
    </row>
    <row r="15" spans="1:17" ht="15.75" customHeight="1">
      <c r="A15" s="198" t="s">
        <v>13</v>
      </c>
      <c r="B15" s="198"/>
      <c r="C15" s="198"/>
      <c r="D15" s="198"/>
      <c r="E15" s="198"/>
      <c r="F15" s="198"/>
      <c r="G15" s="198"/>
      <c r="H15" s="198"/>
      <c r="I15" s="198"/>
      <c r="J15" s="198"/>
      <c r="K15" s="198"/>
      <c r="L15" s="198"/>
      <c r="M15" s="198"/>
      <c r="N15" s="198"/>
      <c r="O15" s="198"/>
      <c r="P15" s="198"/>
      <c r="Q15" s="198"/>
    </row>
    <row r="16" spans="1:17" ht="24" customHeight="1">
      <c r="A16" s="206" t="s">
        <v>14</v>
      </c>
      <c r="B16" s="206"/>
      <c r="C16" s="206"/>
      <c r="D16" s="206"/>
      <c r="E16" s="199" t="s">
        <v>15</v>
      </c>
      <c r="F16" s="199"/>
      <c r="G16" s="199"/>
      <c r="H16" s="199"/>
      <c r="I16" s="199"/>
      <c r="J16" s="199"/>
      <c r="K16" s="199"/>
      <c r="L16" s="199"/>
      <c r="M16" s="199"/>
      <c r="N16" s="199"/>
      <c r="O16" s="199"/>
      <c r="P16" s="199"/>
      <c r="Q16" s="199"/>
    </row>
    <row r="17" spans="1:17" ht="47.25" customHeight="1">
      <c r="A17" s="206"/>
      <c r="B17" s="206"/>
      <c r="C17" s="206"/>
      <c r="D17" s="206"/>
      <c r="E17" s="200" t="s">
        <v>16</v>
      </c>
      <c r="F17" s="200"/>
      <c r="G17" s="200"/>
      <c r="H17" s="200"/>
      <c r="I17" s="200"/>
      <c r="J17" s="200"/>
      <c r="K17" s="200"/>
      <c r="L17" s="200"/>
      <c r="M17" s="200"/>
      <c r="N17" s="200"/>
      <c r="O17" s="200"/>
      <c r="P17" s="200"/>
      <c r="Q17" s="200"/>
    </row>
    <row r="18" spans="1:17" ht="39.75" customHeight="1">
      <c r="A18" s="206"/>
      <c r="B18" s="206"/>
      <c r="C18" s="206"/>
      <c r="D18" s="206"/>
      <c r="E18" s="200" t="s">
        <v>17</v>
      </c>
      <c r="F18" s="200"/>
      <c r="G18" s="200"/>
      <c r="H18" s="200"/>
      <c r="I18" s="200"/>
      <c r="J18" s="200"/>
      <c r="K18" s="200"/>
      <c r="L18" s="200"/>
      <c r="M18" s="200"/>
      <c r="N18" s="200"/>
      <c r="O18" s="200"/>
      <c r="P18" s="200"/>
      <c r="Q18" s="200"/>
    </row>
    <row r="19" spans="1:17" ht="38.25" customHeight="1">
      <c r="A19" s="206"/>
      <c r="B19" s="206"/>
      <c r="C19" s="206"/>
      <c r="D19" s="206"/>
      <c r="E19" s="200" t="s">
        <v>18</v>
      </c>
      <c r="F19" s="200"/>
      <c r="G19" s="200"/>
      <c r="H19" s="200"/>
      <c r="I19" s="200"/>
      <c r="J19" s="200"/>
      <c r="K19" s="200"/>
      <c r="L19" s="200"/>
      <c r="M19" s="200"/>
      <c r="N19" s="200"/>
      <c r="O19" s="200"/>
      <c r="P19" s="200"/>
      <c r="Q19" s="200"/>
    </row>
    <row r="20" spans="1:17" ht="30" customHeight="1">
      <c r="A20" s="206"/>
      <c r="B20" s="206"/>
      <c r="C20" s="206"/>
      <c r="D20" s="206"/>
      <c r="E20" s="200" t="s">
        <v>19</v>
      </c>
      <c r="F20" s="200"/>
      <c r="G20" s="200"/>
      <c r="H20" s="200"/>
      <c r="I20" s="200"/>
      <c r="J20" s="200"/>
      <c r="K20" s="200"/>
      <c r="L20" s="200"/>
      <c r="M20" s="200"/>
      <c r="N20" s="200"/>
      <c r="O20" s="200"/>
      <c r="P20" s="200"/>
      <c r="Q20" s="200"/>
    </row>
    <row r="21" spans="1:17" ht="53.25" customHeight="1">
      <c r="A21" s="206"/>
      <c r="B21" s="206"/>
      <c r="C21" s="206"/>
      <c r="D21" s="206"/>
      <c r="E21" s="200" t="s">
        <v>20</v>
      </c>
      <c r="F21" s="200"/>
      <c r="G21" s="200"/>
      <c r="H21" s="200"/>
      <c r="I21" s="200"/>
      <c r="J21" s="200"/>
      <c r="K21" s="200"/>
      <c r="L21" s="200"/>
      <c r="M21" s="200"/>
      <c r="N21" s="200"/>
      <c r="O21" s="200"/>
      <c r="P21" s="200"/>
      <c r="Q21" s="200"/>
    </row>
    <row r="22" spans="1:17">
      <c r="A22" s="201" t="s">
        <v>21</v>
      </c>
      <c r="B22" s="202"/>
      <c r="C22" s="202"/>
      <c r="D22" s="202"/>
      <c r="E22" s="202"/>
      <c r="F22" s="202"/>
      <c r="G22" s="202"/>
      <c r="H22" s="202"/>
      <c r="I22" s="202"/>
      <c r="J22" s="202"/>
      <c r="K22" s="202"/>
      <c r="L22" s="202"/>
      <c r="M22" s="202"/>
      <c r="N22" s="202"/>
      <c r="O22" s="202"/>
      <c r="P22" s="202"/>
      <c r="Q22" s="202"/>
    </row>
    <row r="23" spans="1:17" ht="48" customHeight="1">
      <c r="A23" s="206" t="s">
        <v>22</v>
      </c>
      <c r="B23" s="207"/>
      <c r="C23" s="207"/>
      <c r="D23" s="207"/>
      <c r="E23" s="200" t="s">
        <v>23</v>
      </c>
      <c r="F23" s="200"/>
      <c r="G23" s="200"/>
      <c r="H23" s="200"/>
      <c r="I23" s="200"/>
      <c r="J23" s="200"/>
      <c r="K23" s="200"/>
      <c r="L23" s="200"/>
      <c r="M23" s="200"/>
      <c r="N23" s="200"/>
      <c r="O23" s="200"/>
      <c r="P23" s="200"/>
      <c r="Q23" s="200"/>
    </row>
    <row r="24" spans="1:17" ht="46.5" customHeight="1">
      <c r="A24" s="207"/>
      <c r="B24" s="207"/>
      <c r="C24" s="207"/>
      <c r="D24" s="207"/>
      <c r="E24" s="200" t="s">
        <v>24</v>
      </c>
      <c r="F24" s="200"/>
      <c r="G24" s="200"/>
      <c r="H24" s="200"/>
      <c r="I24" s="200"/>
      <c r="J24" s="200"/>
      <c r="K24" s="200"/>
      <c r="L24" s="200"/>
      <c r="M24" s="200"/>
      <c r="N24" s="200"/>
      <c r="O24" s="200"/>
      <c r="P24" s="200"/>
      <c r="Q24" s="200"/>
    </row>
    <row r="25" spans="1:17" ht="46.5" customHeight="1">
      <c r="A25" s="207"/>
      <c r="B25" s="207"/>
      <c r="C25" s="207"/>
      <c r="D25" s="207"/>
      <c r="E25" s="200" t="s">
        <v>25</v>
      </c>
      <c r="F25" s="200"/>
      <c r="G25" s="200"/>
      <c r="H25" s="200"/>
      <c r="I25" s="200"/>
      <c r="J25" s="200"/>
      <c r="K25" s="200"/>
      <c r="L25" s="200"/>
      <c r="M25" s="200"/>
      <c r="N25" s="200"/>
      <c r="O25" s="200"/>
      <c r="P25" s="200"/>
      <c r="Q25" s="200"/>
    </row>
    <row r="26" spans="1:17">
      <c r="A26" s="207"/>
      <c r="B26" s="207"/>
      <c r="C26" s="207"/>
      <c r="D26" s="207"/>
      <c r="E26" s="200" t="s">
        <v>26</v>
      </c>
      <c r="F26" s="200"/>
      <c r="G26" s="200"/>
      <c r="H26" s="200"/>
      <c r="I26" s="200"/>
      <c r="J26" s="200"/>
      <c r="K26" s="200"/>
      <c r="L26" s="200"/>
      <c r="M26" s="200"/>
      <c r="N26" s="200"/>
      <c r="O26" s="200"/>
      <c r="P26" s="200"/>
      <c r="Q26" s="200"/>
    </row>
    <row r="27" spans="1:17">
      <c r="A27" s="201" t="s">
        <v>27</v>
      </c>
      <c r="B27" s="201"/>
      <c r="C27" s="201"/>
      <c r="D27" s="201"/>
      <c r="E27" s="201"/>
      <c r="F27" s="201"/>
      <c r="G27" s="201"/>
      <c r="H27" s="201"/>
      <c r="I27" s="201"/>
      <c r="J27" s="201"/>
      <c r="K27" s="201"/>
      <c r="L27" s="201"/>
      <c r="M27" s="201"/>
      <c r="N27" s="201"/>
      <c r="O27" s="201"/>
      <c r="P27" s="201"/>
      <c r="Q27" s="201"/>
    </row>
    <row r="28" spans="1:17" ht="58.5" customHeight="1">
      <c r="A28" s="206" t="s">
        <v>28</v>
      </c>
      <c r="B28" s="206"/>
      <c r="C28" s="206"/>
      <c r="D28" s="206"/>
      <c r="E28" s="200" t="s">
        <v>29</v>
      </c>
      <c r="F28" s="200"/>
      <c r="G28" s="200"/>
      <c r="H28" s="200"/>
      <c r="I28" s="200"/>
      <c r="J28" s="200"/>
      <c r="K28" s="200"/>
      <c r="L28" s="200"/>
      <c r="M28" s="200"/>
      <c r="N28" s="200"/>
      <c r="O28" s="200"/>
      <c r="P28" s="200"/>
      <c r="Q28" s="200"/>
    </row>
    <row r="29" spans="1:17" ht="24" customHeight="1">
      <c r="A29" s="201" t="s">
        <v>30</v>
      </c>
      <c r="B29" s="201"/>
      <c r="C29" s="201"/>
      <c r="D29" s="201"/>
      <c r="E29" s="201"/>
      <c r="F29" s="201"/>
      <c r="G29" s="201"/>
      <c r="H29" s="201"/>
      <c r="I29" s="201"/>
      <c r="J29" s="201"/>
      <c r="K29" s="201"/>
      <c r="L29" s="201"/>
      <c r="M29" s="201"/>
      <c r="N29" s="201"/>
      <c r="O29" s="201"/>
      <c r="P29" s="201"/>
      <c r="Q29" s="201"/>
    </row>
    <row r="30" spans="1:17" ht="50.25" customHeight="1">
      <c r="A30" s="207">
        <v>4</v>
      </c>
      <c r="B30" s="207"/>
      <c r="C30" s="207"/>
      <c r="D30" s="207"/>
      <c r="E30" s="200" t="s">
        <v>31</v>
      </c>
      <c r="F30" s="200"/>
      <c r="G30" s="200"/>
      <c r="H30" s="200"/>
      <c r="I30" s="200"/>
      <c r="J30" s="200"/>
      <c r="K30" s="200"/>
      <c r="L30" s="200"/>
      <c r="M30" s="200"/>
      <c r="N30" s="200"/>
      <c r="O30" s="200"/>
      <c r="P30" s="200"/>
      <c r="Q30" s="200"/>
    </row>
    <row r="31" spans="1:17" ht="45.75" customHeight="1">
      <c r="A31" s="207"/>
      <c r="B31" s="207"/>
      <c r="C31" s="207"/>
      <c r="D31" s="207"/>
      <c r="E31" s="200" t="s">
        <v>32</v>
      </c>
      <c r="F31" s="200"/>
      <c r="G31" s="200"/>
      <c r="H31" s="200"/>
      <c r="I31" s="200"/>
      <c r="J31" s="200"/>
      <c r="K31" s="200"/>
      <c r="L31" s="200"/>
      <c r="M31" s="200"/>
      <c r="N31" s="200"/>
      <c r="O31" s="200"/>
      <c r="P31" s="200"/>
      <c r="Q31" s="200"/>
    </row>
    <row r="32" spans="1:17" ht="30" customHeight="1">
      <c r="A32" s="201" t="s">
        <v>33</v>
      </c>
      <c r="B32" s="201"/>
      <c r="C32" s="201"/>
      <c r="D32" s="201"/>
      <c r="E32" s="201"/>
      <c r="F32" s="201"/>
      <c r="G32" s="201"/>
      <c r="H32" s="201"/>
      <c r="I32" s="201"/>
      <c r="J32" s="201"/>
      <c r="K32" s="201"/>
      <c r="L32" s="201"/>
      <c r="M32" s="201"/>
      <c r="N32" s="201"/>
      <c r="O32" s="201"/>
      <c r="P32" s="201"/>
      <c r="Q32" s="201"/>
    </row>
    <row r="33" spans="1:17" ht="19.5" customHeight="1">
      <c r="A33" s="207">
        <v>5</v>
      </c>
      <c r="B33" s="207"/>
      <c r="C33" s="207"/>
      <c r="D33" s="207"/>
      <c r="E33" s="208" t="s">
        <v>34</v>
      </c>
      <c r="F33" s="208"/>
      <c r="G33" s="208"/>
      <c r="H33" s="208"/>
      <c r="I33" s="208"/>
      <c r="J33" s="208"/>
      <c r="K33" s="208"/>
      <c r="L33" s="208"/>
      <c r="M33" s="208"/>
      <c r="N33" s="208"/>
      <c r="O33" s="208"/>
      <c r="P33" s="208"/>
      <c r="Q33" s="208"/>
    </row>
    <row r="34" spans="1:17" ht="201.75" customHeight="1">
      <c r="A34" s="207"/>
      <c r="B34" s="207"/>
      <c r="C34" s="207"/>
      <c r="D34" s="207"/>
      <c r="E34" s="203" t="s">
        <v>35</v>
      </c>
      <c r="F34" s="203"/>
      <c r="G34" s="203"/>
      <c r="H34" s="203"/>
      <c r="I34" s="203"/>
      <c r="J34" s="203"/>
      <c r="K34" s="203"/>
      <c r="L34" s="203"/>
      <c r="M34" s="203"/>
      <c r="N34" s="203"/>
      <c r="O34" s="203"/>
      <c r="P34" s="203"/>
      <c r="Q34" s="203"/>
    </row>
    <row r="35" spans="1:17" ht="18.75" customHeight="1">
      <c r="A35" s="207"/>
      <c r="B35" s="207"/>
      <c r="C35" s="207"/>
      <c r="D35" s="207"/>
      <c r="E35" s="208" t="s">
        <v>36</v>
      </c>
      <c r="F35" s="208"/>
      <c r="G35" s="208"/>
      <c r="H35" s="208"/>
      <c r="I35" s="208"/>
      <c r="J35" s="208"/>
      <c r="K35" s="208"/>
      <c r="L35" s="208"/>
      <c r="M35" s="208"/>
      <c r="N35" s="208"/>
      <c r="O35" s="208"/>
      <c r="P35" s="208"/>
      <c r="Q35" s="208"/>
    </row>
    <row r="36" spans="1:17" ht="186.75" customHeight="1">
      <c r="A36" s="207"/>
      <c r="B36" s="207"/>
      <c r="C36" s="207"/>
      <c r="D36" s="207"/>
      <c r="E36" s="203" t="s">
        <v>37</v>
      </c>
      <c r="F36" s="204"/>
      <c r="G36" s="204"/>
      <c r="H36" s="204"/>
      <c r="I36" s="204"/>
      <c r="J36" s="204"/>
      <c r="K36" s="204"/>
      <c r="L36" s="204"/>
      <c r="M36" s="204"/>
      <c r="N36" s="204"/>
      <c r="O36" s="204"/>
      <c r="P36" s="204"/>
      <c r="Q36" s="204"/>
    </row>
    <row r="37" spans="1:17" ht="115.5" customHeight="1">
      <c r="A37" s="207"/>
      <c r="B37" s="207"/>
      <c r="C37" s="207"/>
      <c r="D37" s="207"/>
      <c r="E37" s="205" t="s">
        <v>38</v>
      </c>
      <c r="F37" s="205"/>
      <c r="G37" s="205"/>
      <c r="H37" s="205"/>
      <c r="I37" s="205"/>
      <c r="J37" s="205"/>
      <c r="K37" s="205"/>
      <c r="L37" s="205"/>
      <c r="M37" s="205"/>
      <c r="N37" s="205"/>
      <c r="O37" s="205"/>
      <c r="P37" s="205"/>
      <c r="Q37" s="205"/>
    </row>
    <row r="38" spans="1:17" ht="66.75" customHeight="1">
      <c r="A38" s="207"/>
      <c r="B38" s="207"/>
      <c r="C38" s="207"/>
      <c r="D38" s="207"/>
      <c r="E38" s="203" t="s">
        <v>39</v>
      </c>
      <c r="F38" s="204"/>
      <c r="G38" s="204"/>
      <c r="H38" s="204"/>
      <c r="I38" s="204"/>
      <c r="J38" s="204"/>
      <c r="K38" s="204"/>
      <c r="L38" s="204"/>
      <c r="M38" s="204"/>
      <c r="N38" s="204"/>
      <c r="O38" s="204"/>
      <c r="P38" s="204"/>
      <c r="Q38" s="204"/>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09" t="s">
        <v>41</v>
      </c>
      <c r="B2" s="210"/>
      <c r="C2" s="210"/>
      <c r="D2" s="210"/>
      <c r="E2" s="210"/>
      <c r="F2" s="210"/>
      <c r="G2" s="210"/>
      <c r="H2" s="210"/>
      <c r="I2" s="210"/>
      <c r="J2" s="210"/>
      <c r="K2" s="210"/>
      <c r="L2" s="210"/>
      <c r="M2" s="210"/>
      <c r="N2" s="211"/>
    </row>
    <row r="3" spans="1:14">
      <c r="A3" s="212" t="s">
        <v>42</v>
      </c>
      <c r="B3" s="213"/>
      <c r="C3" s="213"/>
      <c r="D3" s="213"/>
      <c r="E3" s="213"/>
      <c r="F3" s="213"/>
      <c r="G3" s="213"/>
      <c r="H3" s="213"/>
      <c r="I3" s="213"/>
      <c r="J3" s="213"/>
      <c r="K3" s="213"/>
      <c r="L3" s="213"/>
      <c r="M3" s="213"/>
      <c r="N3" s="214"/>
    </row>
    <row r="4" spans="1:14" ht="46.5" customHeight="1">
      <c r="A4" s="4" t="s">
        <v>43</v>
      </c>
      <c r="B4" s="215" t="s">
        <v>44</v>
      </c>
      <c r="C4" s="215"/>
      <c r="D4" s="215"/>
      <c r="E4" s="215"/>
      <c r="F4" s="215"/>
      <c r="G4" s="215"/>
      <c r="H4" s="215"/>
      <c r="I4" s="215"/>
      <c r="J4" s="215"/>
      <c r="K4" s="215"/>
      <c r="L4" s="215"/>
      <c r="M4" s="215"/>
      <c r="N4" s="216"/>
    </row>
    <row r="5" spans="1:14" ht="45.75" customHeight="1">
      <c r="A5" s="217" t="s">
        <v>45</v>
      </c>
      <c r="B5" s="218"/>
      <c r="C5" s="218"/>
      <c r="D5" s="218"/>
      <c r="E5" s="218"/>
      <c r="F5" s="218"/>
      <c r="G5" s="218"/>
      <c r="H5" s="218"/>
      <c r="I5" s="218"/>
      <c r="J5" s="218"/>
      <c r="K5" s="218"/>
      <c r="L5" s="218"/>
      <c r="M5" s="218"/>
      <c r="N5" s="219"/>
    </row>
    <row r="6" spans="1:14" ht="29.25" customHeight="1">
      <c r="A6" s="217" t="s">
        <v>46</v>
      </c>
      <c r="B6" s="218"/>
      <c r="C6" s="218"/>
      <c r="D6" s="218"/>
      <c r="E6" s="218"/>
      <c r="F6" s="218"/>
      <c r="G6" s="218"/>
      <c r="H6" s="218"/>
      <c r="I6" s="218"/>
      <c r="J6" s="218"/>
      <c r="K6" s="218"/>
      <c r="L6" s="218"/>
      <c r="M6" s="218"/>
      <c r="N6" s="219"/>
    </row>
    <row r="7" spans="1:14" ht="17.25" customHeight="1">
      <c r="A7" s="5" t="s">
        <v>47</v>
      </c>
      <c r="B7" s="6"/>
      <c r="C7" s="6"/>
      <c r="D7" s="6"/>
      <c r="E7" s="6"/>
      <c r="F7" s="6"/>
      <c r="G7" s="6"/>
      <c r="H7" s="6"/>
      <c r="I7" s="6"/>
      <c r="J7" s="6"/>
      <c r="K7" s="6"/>
      <c r="L7" s="6"/>
      <c r="M7" s="6"/>
      <c r="N7" s="8"/>
    </row>
    <row r="8" spans="1:14" ht="51" customHeight="1">
      <c r="A8" s="217" t="s">
        <v>48</v>
      </c>
      <c r="B8" s="218"/>
      <c r="C8" s="218"/>
      <c r="D8" s="218"/>
      <c r="E8" s="218"/>
      <c r="F8" s="218"/>
      <c r="G8" s="218"/>
      <c r="H8" s="218"/>
      <c r="I8" s="218"/>
      <c r="J8" s="218"/>
      <c r="K8" s="218"/>
      <c r="L8" s="218"/>
      <c r="M8" s="218"/>
      <c r="N8" s="219"/>
    </row>
    <row r="9" spans="1:14" ht="36" customHeight="1">
      <c r="A9" s="217" t="s">
        <v>49</v>
      </c>
      <c r="B9" s="218"/>
      <c r="C9" s="218"/>
      <c r="D9" s="218"/>
      <c r="E9" s="218"/>
      <c r="F9" s="218"/>
      <c r="G9" s="218"/>
      <c r="H9" s="218"/>
      <c r="I9" s="218"/>
      <c r="J9" s="218"/>
      <c r="K9" s="218"/>
      <c r="L9" s="218"/>
      <c r="M9" s="218"/>
      <c r="N9" s="219"/>
    </row>
    <row r="10" spans="1:14" ht="30" customHeight="1">
      <c r="A10" s="217" t="s">
        <v>50</v>
      </c>
      <c r="B10" s="218"/>
      <c r="C10" s="218"/>
      <c r="D10" s="218"/>
      <c r="E10" s="218"/>
      <c r="F10" s="218"/>
      <c r="G10" s="218"/>
      <c r="H10" s="218"/>
      <c r="I10" s="218"/>
      <c r="J10" s="218"/>
      <c r="K10" s="218"/>
      <c r="L10" s="218"/>
      <c r="M10" s="218"/>
      <c r="N10" s="219"/>
    </row>
    <row r="11" spans="1:14" ht="18.75" customHeight="1">
      <c r="A11" s="217" t="s">
        <v>51</v>
      </c>
      <c r="B11" s="218"/>
      <c r="C11" s="218"/>
      <c r="D11" s="218"/>
      <c r="E11" s="218"/>
      <c r="F11" s="218"/>
      <c r="G11" s="218"/>
      <c r="H11" s="218"/>
      <c r="I11" s="218"/>
      <c r="J11" s="218"/>
      <c r="K11" s="218"/>
      <c r="L11" s="218"/>
      <c r="M11" s="218"/>
      <c r="N11" s="219"/>
    </row>
    <row r="12" spans="1:14">
      <c r="A12" s="212" t="s">
        <v>52</v>
      </c>
      <c r="B12" s="213"/>
      <c r="C12" s="213"/>
      <c r="D12" s="213"/>
      <c r="E12" s="213"/>
      <c r="F12" s="213"/>
      <c r="G12" s="213"/>
      <c r="H12" s="213"/>
      <c r="I12" s="213"/>
      <c r="J12" s="213"/>
      <c r="K12" s="213"/>
      <c r="L12" s="213"/>
      <c r="M12" s="213"/>
      <c r="N12" s="214"/>
    </row>
    <row r="13" spans="1:14">
      <c r="A13" s="7" t="s">
        <v>53</v>
      </c>
      <c r="N13" s="9"/>
    </row>
    <row r="14" spans="1:14" ht="117" customHeight="1">
      <c r="A14" s="220" t="s">
        <v>54</v>
      </c>
      <c r="B14" s="221"/>
      <c r="C14" s="221"/>
      <c r="D14" s="221"/>
      <c r="E14" s="221"/>
      <c r="F14" s="221"/>
      <c r="G14" s="221"/>
      <c r="H14" s="221"/>
      <c r="I14" s="221"/>
      <c r="J14" s="221"/>
      <c r="K14" s="221"/>
      <c r="L14" s="221"/>
      <c r="M14" s="221"/>
      <c r="N14" s="222"/>
    </row>
    <row r="15" spans="1:14" ht="28.5" customHeight="1">
      <c r="A15" s="223" t="s">
        <v>55</v>
      </c>
      <c r="B15" s="224"/>
      <c r="C15" s="224"/>
      <c r="D15" s="224"/>
      <c r="E15" s="224"/>
      <c r="F15" s="224"/>
      <c r="G15" s="224"/>
      <c r="H15" s="224"/>
      <c r="I15" s="224"/>
      <c r="J15" s="224"/>
      <c r="K15" s="224"/>
      <c r="L15" s="224"/>
      <c r="M15" s="224"/>
      <c r="N15" s="225"/>
    </row>
    <row r="16" spans="1:14" ht="120" customHeight="1">
      <c r="A16" s="226" t="s">
        <v>56</v>
      </c>
      <c r="B16" s="227"/>
      <c r="C16" s="227"/>
      <c r="D16" s="227"/>
      <c r="E16" s="227"/>
      <c r="F16" s="227"/>
      <c r="G16" s="227"/>
      <c r="H16" s="227"/>
      <c r="I16" s="227"/>
      <c r="J16" s="227"/>
      <c r="K16" s="227"/>
      <c r="L16" s="227"/>
      <c r="M16" s="227"/>
      <c r="N16" s="228"/>
    </row>
    <row r="17" spans="1:14" ht="13.5" customHeight="1">
      <c r="A17" s="217" t="s">
        <v>57</v>
      </c>
      <c r="B17" s="218"/>
      <c r="C17" s="218"/>
      <c r="D17" s="218"/>
      <c r="E17" s="218"/>
      <c r="F17" s="218"/>
      <c r="G17" s="218"/>
      <c r="H17" s="218"/>
      <c r="I17" s="218"/>
      <c r="J17" s="218"/>
      <c r="K17" s="218"/>
      <c r="L17" s="218"/>
      <c r="M17" s="218"/>
      <c r="N17" s="219"/>
    </row>
    <row r="18" spans="1:14" ht="15" customHeight="1">
      <c r="A18" s="217" t="s">
        <v>58</v>
      </c>
      <c r="B18" s="218"/>
      <c r="C18" s="218"/>
      <c r="D18" s="218"/>
      <c r="E18" s="218"/>
      <c r="F18" s="218"/>
      <c r="G18" s="218"/>
      <c r="H18" s="218"/>
      <c r="I18" s="218"/>
      <c r="J18" s="218"/>
      <c r="K18" s="218"/>
      <c r="L18" s="218"/>
      <c r="M18" s="218"/>
      <c r="N18" s="219"/>
    </row>
    <row r="19" spans="1:14" ht="49.5" customHeight="1">
      <c r="A19" s="217" t="s">
        <v>59</v>
      </c>
      <c r="B19" s="218"/>
      <c r="C19" s="218"/>
      <c r="D19" s="218"/>
      <c r="E19" s="218"/>
      <c r="F19" s="218"/>
      <c r="G19" s="218"/>
      <c r="H19" s="218"/>
      <c r="I19" s="218"/>
      <c r="J19" s="218"/>
      <c r="K19" s="218"/>
      <c r="L19" s="218"/>
      <c r="M19" s="218"/>
      <c r="N19" s="219"/>
    </row>
    <row r="20" spans="1:14">
      <c r="A20" s="212" t="s">
        <v>60</v>
      </c>
      <c r="B20" s="213"/>
      <c r="C20" s="213"/>
      <c r="D20" s="213"/>
      <c r="E20" s="213"/>
      <c r="F20" s="213"/>
      <c r="G20" s="213"/>
      <c r="H20" s="213"/>
      <c r="I20" s="213"/>
      <c r="J20" s="213"/>
      <c r="K20" s="213"/>
      <c r="L20" s="213"/>
      <c r="M20" s="213"/>
      <c r="N20" s="214"/>
    </row>
    <row r="21" spans="1:14" ht="77.25" customHeight="1">
      <c r="A21" s="229" t="s">
        <v>61</v>
      </c>
      <c r="B21" s="230"/>
      <c r="C21" s="230"/>
      <c r="D21" s="230"/>
      <c r="E21" s="230"/>
      <c r="F21" s="230"/>
      <c r="G21" s="230"/>
      <c r="H21" s="230"/>
      <c r="I21" s="230"/>
      <c r="J21" s="230"/>
      <c r="K21" s="230"/>
      <c r="L21" s="230"/>
      <c r="M21" s="230"/>
      <c r="N21" s="231"/>
    </row>
    <row r="22" spans="1:14">
      <c r="A22" s="212" t="s">
        <v>62</v>
      </c>
      <c r="B22" s="213"/>
      <c r="C22" s="213"/>
      <c r="D22" s="213"/>
      <c r="E22" s="213"/>
      <c r="F22" s="213"/>
      <c r="G22" s="213"/>
      <c r="H22" s="213"/>
      <c r="I22" s="213"/>
      <c r="J22" s="213"/>
      <c r="K22" s="213"/>
      <c r="L22" s="213"/>
      <c r="M22" s="213"/>
      <c r="N22" s="214"/>
    </row>
    <row r="23" spans="1:14" ht="51.75" customHeight="1">
      <c r="A23" s="229" t="s">
        <v>63</v>
      </c>
      <c r="B23" s="230"/>
      <c r="C23" s="230"/>
      <c r="D23" s="230"/>
      <c r="E23" s="230"/>
      <c r="F23" s="230"/>
      <c r="G23" s="230"/>
      <c r="H23" s="230"/>
      <c r="I23" s="230"/>
      <c r="J23" s="230"/>
      <c r="K23" s="230"/>
      <c r="L23" s="230"/>
      <c r="M23" s="230"/>
      <c r="N23" s="231"/>
    </row>
    <row r="24" spans="1:14">
      <c r="A24" s="212" t="s">
        <v>64</v>
      </c>
      <c r="B24" s="213"/>
      <c r="C24" s="213"/>
      <c r="D24" s="213"/>
      <c r="E24" s="213"/>
      <c r="F24" s="213"/>
      <c r="G24" s="213"/>
      <c r="H24" s="213"/>
      <c r="I24" s="213"/>
      <c r="J24" s="213"/>
      <c r="K24" s="213"/>
      <c r="L24" s="213"/>
      <c r="M24" s="213"/>
      <c r="N24" s="214"/>
    </row>
    <row r="25" spans="1:14" ht="14.25" customHeight="1">
      <c r="A25" s="229" t="s">
        <v>65</v>
      </c>
      <c r="B25" s="230"/>
      <c r="C25" s="230"/>
      <c r="D25" s="230"/>
      <c r="E25" s="230"/>
      <c r="F25" s="230"/>
      <c r="G25" s="230"/>
      <c r="H25" s="230"/>
      <c r="I25" s="230"/>
      <c r="J25" s="230"/>
      <c r="K25" s="230"/>
      <c r="L25" s="230"/>
      <c r="M25" s="230"/>
      <c r="N25" s="231"/>
    </row>
    <row r="26" spans="1:14">
      <c r="A26" s="212" t="s">
        <v>66</v>
      </c>
      <c r="B26" s="213"/>
      <c r="C26" s="213"/>
      <c r="D26" s="213"/>
      <c r="E26" s="213"/>
      <c r="F26" s="213"/>
      <c r="G26" s="213"/>
      <c r="H26" s="213"/>
      <c r="I26" s="213"/>
      <c r="J26" s="213"/>
      <c r="K26" s="213"/>
      <c r="L26" s="213"/>
      <c r="M26" s="213"/>
      <c r="N26" s="214"/>
    </row>
    <row r="27" spans="1:14" ht="63" customHeight="1">
      <c r="A27" s="229" t="s">
        <v>67</v>
      </c>
      <c r="B27" s="230"/>
      <c r="C27" s="230"/>
      <c r="D27" s="230"/>
      <c r="E27" s="230"/>
      <c r="F27" s="230"/>
      <c r="G27" s="230"/>
      <c r="H27" s="230"/>
      <c r="I27" s="230"/>
      <c r="J27" s="230"/>
      <c r="K27" s="230"/>
      <c r="L27" s="230"/>
      <c r="M27" s="230"/>
      <c r="N27" s="231"/>
    </row>
    <row r="28" spans="1:14">
      <c r="A28" s="212" t="s">
        <v>68</v>
      </c>
      <c r="B28" s="213"/>
      <c r="C28" s="213"/>
      <c r="D28" s="213"/>
      <c r="E28" s="213"/>
      <c r="F28" s="213"/>
      <c r="G28" s="213"/>
      <c r="H28" s="213"/>
      <c r="I28" s="213"/>
      <c r="J28" s="213"/>
      <c r="K28" s="213"/>
      <c r="L28" s="213"/>
      <c r="M28" s="213"/>
      <c r="N28" s="214"/>
    </row>
    <row r="29" spans="1:14" ht="17.25" customHeight="1">
      <c r="A29" s="229" t="s">
        <v>69</v>
      </c>
      <c r="B29" s="230"/>
      <c r="C29" s="230"/>
      <c r="D29" s="230"/>
      <c r="E29" s="230"/>
      <c r="F29" s="230"/>
      <c r="G29" s="230"/>
      <c r="H29" s="230"/>
      <c r="I29" s="230"/>
      <c r="J29" s="230"/>
      <c r="K29" s="230"/>
      <c r="L29" s="230"/>
      <c r="M29" s="230"/>
      <c r="N29" s="231"/>
    </row>
    <row r="30" spans="1:14" ht="36" customHeight="1">
      <c r="A30" s="229" t="s">
        <v>70</v>
      </c>
      <c r="B30" s="230"/>
      <c r="C30" s="230"/>
      <c r="D30" s="230"/>
      <c r="E30" s="230"/>
      <c r="F30" s="230"/>
      <c r="G30" s="230"/>
      <c r="H30" s="230"/>
      <c r="I30" s="230"/>
      <c r="J30" s="230"/>
      <c r="K30" s="230"/>
      <c r="L30" s="230"/>
      <c r="M30" s="230"/>
      <c r="N30" s="231"/>
    </row>
    <row r="31" spans="1:14">
      <c r="A31" s="212" t="s">
        <v>71</v>
      </c>
      <c r="B31" s="213"/>
      <c r="C31" s="213"/>
      <c r="D31" s="213"/>
      <c r="E31" s="213"/>
      <c r="F31" s="213"/>
      <c r="G31" s="213"/>
      <c r="H31" s="213"/>
      <c r="I31" s="213"/>
      <c r="J31" s="213"/>
      <c r="K31" s="213"/>
      <c r="L31" s="213"/>
      <c r="M31" s="213"/>
      <c r="N31" s="214"/>
    </row>
    <row r="32" spans="1:14">
      <c r="A32" s="212" t="s">
        <v>72</v>
      </c>
      <c r="B32" s="213"/>
      <c r="C32" s="213"/>
      <c r="D32" s="213"/>
      <c r="E32" s="213"/>
      <c r="F32" s="213"/>
      <c r="G32" s="213"/>
      <c r="H32" s="213"/>
      <c r="I32" s="213"/>
      <c r="J32" s="213"/>
      <c r="K32" s="213"/>
      <c r="L32" s="213"/>
      <c r="M32" s="213"/>
      <c r="N32" s="214"/>
    </row>
    <row r="33" spans="1:14" ht="34.5" customHeight="1">
      <c r="A33" s="229" t="s">
        <v>73</v>
      </c>
      <c r="B33" s="230"/>
      <c r="C33" s="230"/>
      <c r="D33" s="230"/>
      <c r="E33" s="230"/>
      <c r="F33" s="230"/>
      <c r="G33" s="230"/>
      <c r="H33" s="230"/>
      <c r="I33" s="230"/>
      <c r="J33" s="230"/>
      <c r="K33" s="230"/>
      <c r="L33" s="230"/>
      <c r="M33" s="230"/>
      <c r="N33" s="231"/>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2"/>
  <sheetViews>
    <sheetView tabSelected="1" topLeftCell="A39" zoomScale="87" zoomScaleNormal="87" workbookViewId="0">
      <selection activeCell="A9" sqref="A9:A112"/>
    </sheetView>
  </sheetViews>
  <sheetFormatPr defaultColWidth="9.109375" defaultRowHeight="13.8"/>
  <cols>
    <col min="1" max="1" width="6.33203125" style="29" customWidth="1"/>
    <col min="2" max="2" width="45.5546875" style="114" customWidth="1"/>
    <col min="3" max="3" width="9.33203125" style="114" customWidth="1"/>
    <col min="4" max="4" width="11.109375" style="114" customWidth="1"/>
    <col min="5" max="5" width="13" style="29" customWidth="1"/>
    <col min="6" max="6" width="15.109375" style="114" customWidth="1"/>
    <col min="7" max="7" width="57.33203125" style="114" customWidth="1"/>
    <col min="8" max="8" width="9.109375" style="114"/>
    <col min="9" max="9" width="11" style="114" customWidth="1"/>
    <col min="10" max="10" width="10.6640625" style="114" customWidth="1"/>
    <col min="11" max="11" width="13.109375" style="114" customWidth="1"/>
    <col min="12" max="16384" width="9.109375" style="114"/>
  </cols>
  <sheetData>
    <row r="1" spans="1:12">
      <c r="A1" s="232"/>
      <c r="B1" s="232"/>
      <c r="C1" s="115"/>
      <c r="D1" s="115"/>
      <c r="E1" s="116"/>
      <c r="F1" s="115"/>
      <c r="G1" s="117"/>
      <c r="H1" s="117"/>
      <c r="I1" s="117"/>
      <c r="J1" s="41"/>
      <c r="K1" s="41"/>
    </row>
    <row r="2" spans="1:12">
      <c r="A2" s="232"/>
      <c r="B2" s="232"/>
      <c r="C2" s="115"/>
      <c r="D2" s="115"/>
      <c r="E2" s="116"/>
      <c r="F2" s="115"/>
      <c r="G2" s="115"/>
      <c r="H2" s="115"/>
      <c r="I2" s="41"/>
      <c r="J2" s="41"/>
      <c r="K2" s="41"/>
    </row>
    <row r="3" spans="1:12">
      <c r="A3" s="233"/>
      <c r="B3" s="233"/>
      <c r="C3" s="233"/>
      <c r="D3" s="233"/>
      <c r="E3" s="233"/>
      <c r="F3" s="233"/>
      <c r="G3" s="233"/>
      <c r="H3" s="233"/>
      <c r="I3" s="233"/>
      <c r="J3" s="233"/>
      <c r="K3" s="31"/>
    </row>
    <row r="4" spans="1:12">
      <c r="A4" s="233" t="s">
        <v>266</v>
      </c>
      <c r="B4" s="233"/>
      <c r="C4" s="233"/>
      <c r="D4" s="233"/>
      <c r="E4" s="233"/>
      <c r="F4" s="233"/>
      <c r="G4" s="233"/>
      <c r="H4" s="233"/>
      <c r="I4" s="233"/>
    </row>
    <row r="5" spans="1:12">
      <c r="A5" s="234" t="s">
        <v>265</v>
      </c>
      <c r="B5" s="234"/>
      <c r="C5" s="234"/>
      <c r="D5" s="234"/>
      <c r="E5" s="234"/>
      <c r="F5" s="234"/>
      <c r="G5" s="234"/>
      <c r="H5" s="234"/>
      <c r="I5" s="234"/>
      <c r="J5" s="234"/>
      <c r="K5" s="234"/>
    </row>
    <row r="6" spans="1:12">
      <c r="A6" s="234"/>
      <c r="B6" s="234"/>
      <c r="C6" s="234"/>
      <c r="D6" s="234"/>
      <c r="E6" s="234"/>
      <c r="F6" s="234"/>
      <c r="G6" s="234"/>
      <c r="H6" s="234"/>
      <c r="I6" s="234"/>
      <c r="J6" s="234"/>
      <c r="K6" s="234"/>
    </row>
    <row r="7" spans="1:12" ht="69">
      <c r="A7" s="109" t="s">
        <v>74</v>
      </c>
      <c r="B7" s="110" t="s">
        <v>75</v>
      </c>
      <c r="C7" s="111" t="s">
        <v>76</v>
      </c>
      <c r="D7" s="112" t="s">
        <v>112</v>
      </c>
      <c r="E7" s="113" t="s">
        <v>116</v>
      </c>
      <c r="F7" s="112" t="s">
        <v>117</v>
      </c>
      <c r="G7" s="111" t="s">
        <v>77</v>
      </c>
      <c r="H7" s="111" t="s">
        <v>78</v>
      </c>
      <c r="I7" s="112" t="s">
        <v>79</v>
      </c>
      <c r="J7" s="112" t="s">
        <v>118</v>
      </c>
      <c r="K7" s="112" t="s">
        <v>119</v>
      </c>
    </row>
    <row r="8" spans="1:12">
      <c r="A8" s="158"/>
      <c r="B8" s="158" t="s">
        <v>267</v>
      </c>
      <c r="C8" s="56"/>
      <c r="D8" s="154"/>
      <c r="E8" s="154"/>
      <c r="F8" s="154"/>
      <c r="G8" s="158"/>
      <c r="H8" s="152"/>
      <c r="I8" s="152"/>
      <c r="J8" s="152"/>
      <c r="K8" s="21"/>
    </row>
    <row r="9" spans="1:12" s="161" customFormat="1" ht="27.6">
      <c r="A9" s="158">
        <v>1</v>
      </c>
      <c r="B9" s="158" t="s">
        <v>210</v>
      </c>
      <c r="C9" s="56" t="s">
        <v>86</v>
      </c>
      <c r="D9" s="154">
        <v>3</v>
      </c>
      <c r="E9" s="154">
        <v>210</v>
      </c>
      <c r="F9" s="154">
        <f>D9*E9</f>
        <v>630</v>
      </c>
      <c r="G9" s="158" t="s">
        <v>149</v>
      </c>
      <c r="H9" s="152" t="s">
        <v>81</v>
      </c>
      <c r="I9" s="152">
        <f>5*D9</f>
        <v>15</v>
      </c>
      <c r="J9" s="152">
        <v>8.1999999999999993</v>
      </c>
      <c r="K9" s="21">
        <f t="shared" ref="K9:K34" si="0">J9*I9</f>
        <v>122.99999999999999</v>
      </c>
      <c r="L9" s="61"/>
    </row>
    <row r="10" spans="1:12" s="161" customFormat="1">
      <c r="A10" s="158">
        <v>2</v>
      </c>
      <c r="B10" s="158" t="s">
        <v>212</v>
      </c>
      <c r="C10" s="152" t="s">
        <v>224</v>
      </c>
      <c r="D10" s="154">
        <v>1.5</v>
      </c>
      <c r="E10" s="154">
        <v>42.5</v>
      </c>
      <c r="F10" s="154">
        <f t="shared" ref="F10:F44" si="1">D10*E10</f>
        <v>63.75</v>
      </c>
      <c r="G10" s="59" t="s">
        <v>162</v>
      </c>
      <c r="H10" s="155" t="s">
        <v>82</v>
      </c>
      <c r="I10" s="155">
        <f>D9*0.1</f>
        <v>0.30000000000000004</v>
      </c>
      <c r="J10" s="155">
        <v>41.25</v>
      </c>
      <c r="K10" s="21">
        <f t="shared" si="0"/>
        <v>12.375000000000002</v>
      </c>
      <c r="L10" s="61"/>
    </row>
    <row r="11" spans="1:12" s="161" customFormat="1">
      <c r="A11" s="158">
        <v>3</v>
      </c>
      <c r="B11" s="158"/>
      <c r="C11" s="152"/>
      <c r="D11" s="154"/>
      <c r="E11" s="154"/>
      <c r="F11" s="154">
        <f t="shared" si="1"/>
        <v>0</v>
      </c>
      <c r="G11" s="59" t="s">
        <v>277</v>
      </c>
      <c r="H11" s="155" t="s">
        <v>87</v>
      </c>
      <c r="I11" s="155">
        <f>D9*1.05</f>
        <v>3.1500000000000004</v>
      </c>
      <c r="J11" s="155">
        <v>1500</v>
      </c>
      <c r="K11" s="21">
        <f>J11*I11</f>
        <v>4725.0000000000009</v>
      </c>
      <c r="L11" s="61"/>
    </row>
    <row r="12" spans="1:12" s="161" customFormat="1">
      <c r="A12" s="158">
        <v>4</v>
      </c>
      <c r="B12" s="158" t="s">
        <v>268</v>
      </c>
      <c r="C12" s="152" t="s">
        <v>86</v>
      </c>
      <c r="D12" s="154">
        <v>61.65</v>
      </c>
      <c r="E12" s="154">
        <v>36</v>
      </c>
      <c r="F12" s="154">
        <f t="shared" si="1"/>
        <v>2219.4</v>
      </c>
      <c r="G12" s="59" t="s">
        <v>278</v>
      </c>
      <c r="H12" s="155" t="s">
        <v>81</v>
      </c>
      <c r="I12" s="155">
        <f>D12*0.3</f>
        <v>18.494999999999997</v>
      </c>
      <c r="J12" s="155">
        <v>92.44</v>
      </c>
      <c r="K12" s="21">
        <f t="shared" si="0"/>
        <v>1709.6777999999997</v>
      </c>
      <c r="L12" s="61"/>
    </row>
    <row r="13" spans="1:12" s="161" customFormat="1">
      <c r="A13" s="158">
        <v>5</v>
      </c>
      <c r="B13" s="158" t="s">
        <v>231</v>
      </c>
      <c r="C13" s="150" t="s">
        <v>80</v>
      </c>
      <c r="D13" s="154">
        <v>2</v>
      </c>
      <c r="E13" s="154">
        <v>60</v>
      </c>
      <c r="F13" s="154">
        <f>D13*E13</f>
        <v>120</v>
      </c>
      <c r="G13" s="80" t="s">
        <v>175</v>
      </c>
      <c r="H13" s="165" t="s">
        <v>80</v>
      </c>
      <c r="I13" s="82">
        <v>2</v>
      </c>
      <c r="J13" s="82">
        <v>233.34</v>
      </c>
      <c r="K13" s="83">
        <f t="shared" si="0"/>
        <v>466.68</v>
      </c>
      <c r="L13" s="61"/>
    </row>
    <row r="14" spans="1:12" s="161" customFormat="1" ht="27.6">
      <c r="A14" s="158">
        <v>6</v>
      </c>
      <c r="B14" s="87" t="s">
        <v>228</v>
      </c>
      <c r="C14" s="88" t="s">
        <v>86</v>
      </c>
      <c r="D14" s="21">
        <v>17.34</v>
      </c>
      <c r="E14" s="154">
        <v>176</v>
      </c>
      <c r="F14" s="154">
        <f t="shared" si="1"/>
        <v>3051.84</v>
      </c>
      <c r="G14" s="81" t="s">
        <v>185</v>
      </c>
      <c r="H14" s="165" t="s">
        <v>80</v>
      </c>
      <c r="I14" s="82">
        <v>12</v>
      </c>
      <c r="J14" s="82">
        <v>368.34</v>
      </c>
      <c r="K14" s="83">
        <f t="shared" si="0"/>
        <v>4420.08</v>
      </c>
      <c r="L14" s="61"/>
    </row>
    <row r="15" spans="1:12" s="161" customFormat="1">
      <c r="A15" s="158">
        <v>7</v>
      </c>
      <c r="B15" s="87"/>
      <c r="C15" s="88"/>
      <c r="D15" s="21"/>
      <c r="E15" s="154"/>
      <c r="F15" s="154"/>
      <c r="G15" s="80" t="s">
        <v>175</v>
      </c>
      <c r="H15" s="165" t="s">
        <v>80</v>
      </c>
      <c r="I15" s="82">
        <v>8</v>
      </c>
      <c r="J15" s="82">
        <v>233.34</v>
      </c>
      <c r="K15" s="83">
        <f t="shared" ref="K15:K20" si="2">J15*I15</f>
        <v>1866.72</v>
      </c>
      <c r="L15" s="61"/>
    </row>
    <row r="16" spans="1:12" s="161" customFormat="1">
      <c r="A16" s="158">
        <v>8</v>
      </c>
      <c r="B16" s="87"/>
      <c r="C16" s="87"/>
      <c r="D16" s="170"/>
      <c r="E16" s="171"/>
      <c r="F16" s="154"/>
      <c r="G16" s="80" t="s">
        <v>176</v>
      </c>
      <c r="H16" s="165" t="s">
        <v>80</v>
      </c>
      <c r="I16" s="82">
        <v>6</v>
      </c>
      <c r="J16" s="165">
        <v>156.66999999999999</v>
      </c>
      <c r="K16" s="73">
        <f t="shared" si="2"/>
        <v>940.02</v>
      </c>
      <c r="L16" s="61"/>
    </row>
    <row r="17" spans="1:12" s="161" customFormat="1">
      <c r="A17" s="158">
        <v>9</v>
      </c>
      <c r="B17" s="87"/>
      <c r="C17" s="87"/>
      <c r="D17" s="170"/>
      <c r="E17" s="171"/>
      <c r="F17" s="154"/>
      <c r="G17" s="80" t="s">
        <v>257</v>
      </c>
      <c r="H17" s="165" t="s">
        <v>80</v>
      </c>
      <c r="I17" s="82">
        <v>1</v>
      </c>
      <c r="J17" s="82">
        <v>113.75</v>
      </c>
      <c r="K17" s="83">
        <f t="shared" si="2"/>
        <v>113.75</v>
      </c>
      <c r="L17" s="61"/>
    </row>
    <row r="18" spans="1:12" s="161" customFormat="1">
      <c r="A18" s="158">
        <v>10</v>
      </c>
      <c r="B18" s="87"/>
      <c r="C18" s="87"/>
      <c r="D18" s="170"/>
      <c r="E18" s="171"/>
      <c r="F18" s="154"/>
      <c r="G18" s="81" t="s">
        <v>174</v>
      </c>
      <c r="H18" s="165" t="s">
        <v>81</v>
      </c>
      <c r="I18" s="82">
        <f>0.3*D15+0.3*D14+0.3*D14</f>
        <v>10.404</v>
      </c>
      <c r="J18" s="82">
        <v>13.54</v>
      </c>
      <c r="K18" s="83">
        <f t="shared" si="2"/>
        <v>140.87016</v>
      </c>
    </row>
    <row r="19" spans="1:12" s="161" customFormat="1">
      <c r="A19" s="158">
        <v>11</v>
      </c>
      <c r="B19" s="87"/>
      <c r="C19" s="87"/>
      <c r="D19" s="170"/>
      <c r="E19" s="171"/>
      <c r="F19" s="154"/>
      <c r="G19" s="80" t="s">
        <v>141</v>
      </c>
      <c r="H19" s="165" t="s">
        <v>80</v>
      </c>
      <c r="I19" s="82">
        <v>2</v>
      </c>
      <c r="J19" s="82">
        <v>20.84</v>
      </c>
      <c r="K19" s="83">
        <f t="shared" si="2"/>
        <v>41.68</v>
      </c>
    </row>
    <row r="20" spans="1:12" s="161" customFormat="1">
      <c r="A20" s="158">
        <v>12</v>
      </c>
      <c r="B20" s="87" t="s">
        <v>289</v>
      </c>
      <c r="C20" s="87" t="s">
        <v>224</v>
      </c>
      <c r="D20" s="182">
        <v>5.0999999999999996</v>
      </c>
      <c r="E20" s="166">
        <v>55</v>
      </c>
      <c r="F20" s="154">
        <f>D20*E20</f>
        <v>280.5</v>
      </c>
      <c r="G20" s="80" t="s">
        <v>290</v>
      </c>
      <c r="H20" s="165" t="s">
        <v>80</v>
      </c>
      <c r="I20" s="82">
        <v>2</v>
      </c>
      <c r="J20" s="82">
        <v>58</v>
      </c>
      <c r="K20" s="83">
        <f t="shared" si="2"/>
        <v>116</v>
      </c>
    </row>
    <row r="21" spans="1:12" s="161" customFormat="1" ht="27.6">
      <c r="A21" s="158">
        <v>13</v>
      </c>
      <c r="B21" s="54" t="s">
        <v>177</v>
      </c>
      <c r="C21" s="55" t="s">
        <v>80</v>
      </c>
      <c r="D21" s="155">
        <v>1</v>
      </c>
      <c r="E21" s="154">
        <v>589</v>
      </c>
      <c r="F21" s="154">
        <f t="shared" si="1"/>
        <v>589</v>
      </c>
      <c r="G21" s="157" t="s">
        <v>178</v>
      </c>
      <c r="H21" s="153" t="s">
        <v>80</v>
      </c>
      <c r="I21" s="172">
        <v>1</v>
      </c>
      <c r="J21" s="155">
        <v>2261.67</v>
      </c>
      <c r="K21" s="21">
        <f t="shared" si="0"/>
        <v>2261.67</v>
      </c>
      <c r="L21" s="61"/>
    </row>
    <row r="22" spans="1:12" s="161" customFormat="1">
      <c r="A22" s="158">
        <v>14</v>
      </c>
      <c r="B22" s="54"/>
      <c r="C22" s="55"/>
      <c r="D22" s="155"/>
      <c r="E22" s="154"/>
      <c r="F22" s="154"/>
      <c r="G22" s="157" t="s">
        <v>179</v>
      </c>
      <c r="H22" s="153" t="s">
        <v>180</v>
      </c>
      <c r="I22" s="172">
        <v>1</v>
      </c>
      <c r="J22" s="155">
        <v>2132.5</v>
      </c>
      <c r="K22" s="21">
        <f t="shared" si="0"/>
        <v>2132.5</v>
      </c>
      <c r="L22" s="61"/>
    </row>
    <row r="23" spans="1:12" s="161" customFormat="1" ht="27.6">
      <c r="A23" s="158">
        <v>15</v>
      </c>
      <c r="B23" s="54"/>
      <c r="C23" s="55"/>
      <c r="D23" s="155"/>
      <c r="E23" s="154"/>
      <c r="F23" s="154"/>
      <c r="G23" s="157" t="s">
        <v>181</v>
      </c>
      <c r="H23" s="153" t="s">
        <v>182</v>
      </c>
      <c r="I23" s="172">
        <v>1</v>
      </c>
      <c r="J23" s="155">
        <v>834.17</v>
      </c>
      <c r="K23" s="21">
        <f t="shared" si="0"/>
        <v>834.17</v>
      </c>
      <c r="L23" s="61"/>
    </row>
    <row r="24" spans="1:12" s="161" customFormat="1" ht="27.6">
      <c r="A24" s="158">
        <v>16</v>
      </c>
      <c r="B24" s="54"/>
      <c r="C24" s="55"/>
      <c r="D24" s="155"/>
      <c r="E24" s="154"/>
      <c r="F24" s="154"/>
      <c r="G24" s="157" t="s">
        <v>183</v>
      </c>
      <c r="H24" s="153" t="s">
        <v>80</v>
      </c>
      <c r="I24" s="172">
        <v>1</v>
      </c>
      <c r="J24" s="155">
        <v>825</v>
      </c>
      <c r="K24" s="21">
        <f t="shared" si="0"/>
        <v>825</v>
      </c>
      <c r="L24" s="61"/>
    </row>
    <row r="25" spans="1:12" s="161" customFormat="1">
      <c r="A25" s="158">
        <v>17</v>
      </c>
      <c r="B25" s="54"/>
      <c r="C25" s="55"/>
      <c r="D25" s="155"/>
      <c r="E25" s="154"/>
      <c r="F25" s="154"/>
      <c r="G25" s="157" t="s">
        <v>184</v>
      </c>
      <c r="H25" s="153" t="s">
        <v>80</v>
      </c>
      <c r="I25" s="172">
        <v>2</v>
      </c>
      <c r="J25" s="155">
        <v>99.17</v>
      </c>
      <c r="K25" s="21">
        <f t="shared" si="0"/>
        <v>198.34</v>
      </c>
      <c r="L25" s="61"/>
    </row>
    <row r="26" spans="1:12" s="161" customFormat="1">
      <c r="A26" s="158">
        <v>18</v>
      </c>
      <c r="B26" s="54"/>
      <c r="C26" s="55"/>
      <c r="D26" s="155"/>
      <c r="E26" s="154"/>
      <c r="F26" s="154"/>
      <c r="G26" s="157" t="s">
        <v>258</v>
      </c>
      <c r="H26" s="153" t="s">
        <v>80</v>
      </c>
      <c r="I26" s="173">
        <v>1</v>
      </c>
      <c r="J26" s="155">
        <v>182.5</v>
      </c>
      <c r="K26" s="21">
        <f t="shared" si="0"/>
        <v>182.5</v>
      </c>
      <c r="L26" s="61"/>
    </row>
    <row r="27" spans="1:12" s="161" customFormat="1" ht="27.6">
      <c r="A27" s="158">
        <v>19</v>
      </c>
      <c r="B27" s="54" t="s">
        <v>270</v>
      </c>
      <c r="C27" s="55" t="s">
        <v>80</v>
      </c>
      <c r="D27" s="155">
        <v>1</v>
      </c>
      <c r="E27" s="154">
        <v>913</v>
      </c>
      <c r="F27" s="154">
        <f>D27*E27</f>
        <v>913</v>
      </c>
      <c r="G27" s="157" t="s">
        <v>271</v>
      </c>
      <c r="H27" s="153" t="s">
        <v>80</v>
      </c>
      <c r="I27" s="173">
        <v>1</v>
      </c>
      <c r="J27" s="181" t="s">
        <v>104</v>
      </c>
      <c r="K27" s="21">
        <v>0</v>
      </c>
    </row>
    <row r="28" spans="1:12" s="161" customFormat="1">
      <c r="A28" s="158">
        <v>20</v>
      </c>
      <c r="B28" s="54"/>
      <c r="C28" s="55"/>
      <c r="D28" s="155"/>
      <c r="E28" s="154"/>
      <c r="F28" s="154"/>
      <c r="G28" s="157" t="s">
        <v>286</v>
      </c>
      <c r="H28" s="153" t="s">
        <v>182</v>
      </c>
      <c r="I28" s="173">
        <v>1</v>
      </c>
      <c r="J28" s="155">
        <v>5600</v>
      </c>
      <c r="K28" s="21">
        <f t="shared" si="0"/>
        <v>5600</v>
      </c>
    </row>
    <row r="29" spans="1:12" s="161" customFormat="1">
      <c r="A29" s="158">
        <v>21</v>
      </c>
      <c r="B29" s="158" t="s">
        <v>197</v>
      </c>
      <c r="C29" s="152" t="s">
        <v>88</v>
      </c>
      <c r="D29" s="154">
        <v>24.32</v>
      </c>
      <c r="E29" s="166">
        <v>29</v>
      </c>
      <c r="F29" s="154">
        <f t="shared" si="1"/>
        <v>705.28</v>
      </c>
      <c r="G29" s="174" t="s">
        <v>198</v>
      </c>
      <c r="H29" s="86" t="s">
        <v>80</v>
      </c>
      <c r="I29" s="76">
        <v>11</v>
      </c>
      <c r="J29" s="76">
        <v>51</v>
      </c>
      <c r="K29" s="73">
        <f t="shared" si="0"/>
        <v>561</v>
      </c>
    </row>
    <row r="30" spans="1:12" s="161" customFormat="1">
      <c r="A30" s="158">
        <v>22</v>
      </c>
      <c r="B30" s="158"/>
      <c r="C30" s="152"/>
      <c r="D30" s="154"/>
      <c r="E30" s="166"/>
      <c r="F30" s="154"/>
      <c r="G30" s="174" t="s">
        <v>199</v>
      </c>
      <c r="H30" s="86" t="s">
        <v>196</v>
      </c>
      <c r="I30" s="76">
        <v>5</v>
      </c>
      <c r="J30" s="76">
        <v>18.34</v>
      </c>
      <c r="K30" s="73">
        <f t="shared" si="0"/>
        <v>91.7</v>
      </c>
    </row>
    <row r="31" spans="1:12" s="161" customFormat="1">
      <c r="A31" s="158">
        <v>23</v>
      </c>
      <c r="B31" s="158"/>
      <c r="C31" s="152"/>
      <c r="D31" s="154"/>
      <c r="E31" s="166"/>
      <c r="F31" s="154"/>
      <c r="G31" s="174" t="s">
        <v>200</v>
      </c>
      <c r="H31" s="86" t="s">
        <v>196</v>
      </c>
      <c r="I31" s="76">
        <v>3</v>
      </c>
      <c r="J31" s="76">
        <v>18.34</v>
      </c>
      <c r="K31" s="73">
        <f t="shared" si="0"/>
        <v>55.019999999999996</v>
      </c>
    </row>
    <row r="32" spans="1:12" s="161" customFormat="1">
      <c r="A32" s="158">
        <v>24</v>
      </c>
      <c r="B32" s="158"/>
      <c r="C32" s="152"/>
      <c r="D32" s="154"/>
      <c r="E32" s="166"/>
      <c r="F32" s="154"/>
      <c r="G32" s="174" t="s">
        <v>201</v>
      </c>
      <c r="H32" s="86" t="s">
        <v>196</v>
      </c>
      <c r="I32" s="76">
        <v>4</v>
      </c>
      <c r="J32" s="76">
        <v>18.34</v>
      </c>
      <c r="K32" s="73">
        <f t="shared" si="0"/>
        <v>73.36</v>
      </c>
    </row>
    <row r="33" spans="1:12" s="161" customFormat="1">
      <c r="A33" s="158">
        <v>25</v>
      </c>
      <c r="B33" s="158"/>
      <c r="C33" s="152"/>
      <c r="D33" s="154"/>
      <c r="E33" s="166"/>
      <c r="F33" s="154"/>
      <c r="G33" s="174" t="s">
        <v>202</v>
      </c>
      <c r="H33" s="86" t="s">
        <v>196</v>
      </c>
      <c r="I33" s="76">
        <v>4</v>
      </c>
      <c r="J33" s="76">
        <v>18.34</v>
      </c>
      <c r="K33" s="73">
        <f t="shared" si="0"/>
        <v>73.36</v>
      </c>
    </row>
    <row r="34" spans="1:12" s="61" customFormat="1">
      <c r="A34" s="158">
        <v>26</v>
      </c>
      <c r="B34" s="84"/>
      <c r="C34" s="165"/>
      <c r="D34" s="160"/>
      <c r="E34" s="166"/>
      <c r="F34" s="160"/>
      <c r="G34" s="174" t="s">
        <v>203</v>
      </c>
      <c r="H34" s="86" t="s">
        <v>204</v>
      </c>
      <c r="I34" s="76">
        <v>1</v>
      </c>
      <c r="J34" s="76">
        <v>29.67</v>
      </c>
      <c r="K34" s="73">
        <f t="shared" si="0"/>
        <v>29.67</v>
      </c>
    </row>
    <row r="35" spans="1:12" s="123" customFormat="1" ht="27.6">
      <c r="A35" s="158">
        <v>27</v>
      </c>
      <c r="B35" s="54" t="s">
        <v>186</v>
      </c>
      <c r="C35" s="55" t="s">
        <v>87</v>
      </c>
      <c r="D35" s="155">
        <v>34.68</v>
      </c>
      <c r="E35" s="154">
        <v>102</v>
      </c>
      <c r="F35" s="154">
        <f t="shared" si="1"/>
        <v>3537.36</v>
      </c>
      <c r="G35" s="59" t="s">
        <v>130</v>
      </c>
      <c r="H35" s="155" t="s">
        <v>82</v>
      </c>
      <c r="I35" s="155">
        <v>6.94</v>
      </c>
      <c r="J35" s="155">
        <v>41.25</v>
      </c>
      <c r="K35" s="21">
        <f>J35*I35</f>
        <v>286.27500000000003</v>
      </c>
    </row>
    <row r="36" spans="1:12" s="123" customFormat="1">
      <c r="A36" s="158">
        <v>28</v>
      </c>
      <c r="B36" s="54" t="s">
        <v>288</v>
      </c>
      <c r="C36" s="55" t="s">
        <v>285</v>
      </c>
      <c r="D36" s="155">
        <v>1.85</v>
      </c>
      <c r="E36" s="154">
        <v>51</v>
      </c>
      <c r="F36" s="154">
        <f t="shared" si="1"/>
        <v>94.350000000000009</v>
      </c>
      <c r="G36" s="157" t="s">
        <v>163</v>
      </c>
      <c r="H36" s="153" t="s">
        <v>81</v>
      </c>
      <c r="I36" s="156">
        <v>41.64</v>
      </c>
      <c r="J36" s="155">
        <v>10.34</v>
      </c>
      <c r="K36" s="21">
        <f>J36*I36</f>
        <v>430.55759999999998</v>
      </c>
    </row>
    <row r="37" spans="1:12" s="123" customFormat="1">
      <c r="A37" s="158">
        <v>29</v>
      </c>
      <c r="B37" s="60" t="s">
        <v>142</v>
      </c>
      <c r="C37" s="55" t="s">
        <v>87</v>
      </c>
      <c r="D37" s="155">
        <f>96.43+5.49</f>
        <v>101.92</v>
      </c>
      <c r="E37" s="154">
        <v>51</v>
      </c>
      <c r="F37" s="154">
        <f t="shared" si="1"/>
        <v>5197.92</v>
      </c>
      <c r="G37" s="178" t="s">
        <v>254</v>
      </c>
      <c r="H37" s="155" t="s">
        <v>82</v>
      </c>
      <c r="I37" s="155">
        <f>D37*0.25+D38*0.3*0.25</f>
        <v>27.234999999999999</v>
      </c>
      <c r="J37" s="155">
        <v>250</v>
      </c>
      <c r="K37" s="21">
        <f>J37*I37</f>
        <v>6808.75</v>
      </c>
    </row>
    <row r="38" spans="1:12" s="123" customFormat="1">
      <c r="A38" s="158">
        <v>30</v>
      </c>
      <c r="B38" s="60" t="s">
        <v>287</v>
      </c>
      <c r="C38" s="55" t="s">
        <v>224</v>
      </c>
      <c r="D38" s="155">
        <v>23.4</v>
      </c>
      <c r="E38" s="154">
        <v>58</v>
      </c>
      <c r="F38" s="154">
        <f t="shared" ref="F38" si="3">D38*E38</f>
        <v>1357.1999999999998</v>
      </c>
      <c r="G38" s="51" t="s">
        <v>131</v>
      </c>
      <c r="H38" s="155" t="s">
        <v>82</v>
      </c>
      <c r="I38" s="155">
        <f>(D37+D39)*0.1</f>
        <v>11.955</v>
      </c>
      <c r="J38" s="155">
        <v>41.25</v>
      </c>
      <c r="K38" s="21">
        <f>J38*I38</f>
        <v>493.14375000000001</v>
      </c>
      <c r="L38" s="114"/>
    </row>
    <row r="39" spans="1:12" s="123" customFormat="1">
      <c r="A39" s="158">
        <v>31</v>
      </c>
      <c r="B39" s="60" t="s">
        <v>269</v>
      </c>
      <c r="C39" s="55" t="s">
        <v>285</v>
      </c>
      <c r="D39" s="155">
        <v>17.63</v>
      </c>
      <c r="E39" s="154">
        <v>51</v>
      </c>
      <c r="F39" s="154">
        <f t="shared" si="1"/>
        <v>899.13</v>
      </c>
      <c r="G39" s="51" t="s">
        <v>255</v>
      </c>
      <c r="H39" s="55" t="s">
        <v>82</v>
      </c>
      <c r="I39" s="155">
        <f>D39*0.25+D36*0.25</f>
        <v>4.87</v>
      </c>
      <c r="J39" s="155">
        <v>550</v>
      </c>
      <c r="K39" s="21">
        <f t="shared" ref="K39" si="4">J39*I39</f>
        <v>2678.5</v>
      </c>
      <c r="L39" s="114"/>
    </row>
    <row r="40" spans="1:12" s="124" customFormat="1" ht="27.6">
      <c r="A40" s="158">
        <v>32</v>
      </c>
      <c r="B40" s="90" t="s">
        <v>205</v>
      </c>
      <c r="C40" s="91" t="s">
        <v>80</v>
      </c>
      <c r="D40" s="91">
        <v>1</v>
      </c>
      <c r="E40" s="91">
        <v>169</v>
      </c>
      <c r="F40" s="154">
        <f t="shared" si="1"/>
        <v>169</v>
      </c>
      <c r="G40" s="90" t="s">
        <v>206</v>
      </c>
      <c r="H40" s="91" t="s">
        <v>80</v>
      </c>
      <c r="I40" s="91">
        <f>D40</f>
        <v>1</v>
      </c>
      <c r="J40" s="91" t="s">
        <v>104</v>
      </c>
      <c r="K40" s="91">
        <v>0</v>
      </c>
    </row>
    <row r="41" spans="1:12" s="124" customFormat="1">
      <c r="A41" s="158">
        <v>33</v>
      </c>
      <c r="B41" s="90" t="s">
        <v>259</v>
      </c>
      <c r="C41" s="91" t="s">
        <v>80</v>
      </c>
      <c r="D41" s="91">
        <v>1</v>
      </c>
      <c r="E41" s="91">
        <v>144</v>
      </c>
      <c r="F41" s="154">
        <f t="shared" si="1"/>
        <v>144</v>
      </c>
      <c r="G41" s="90" t="s">
        <v>207</v>
      </c>
      <c r="H41" s="91" t="s">
        <v>80</v>
      </c>
      <c r="I41" s="91">
        <f>4*D40</f>
        <v>4</v>
      </c>
      <c r="J41" s="91">
        <v>17.75</v>
      </c>
      <c r="K41" s="91">
        <f t="shared" ref="K41" si="5">I41*J41</f>
        <v>71</v>
      </c>
    </row>
    <row r="42" spans="1:12" s="123" customFormat="1" ht="27.6">
      <c r="A42" s="158">
        <v>34</v>
      </c>
      <c r="B42" s="90" t="s">
        <v>169</v>
      </c>
      <c r="C42" s="92" t="s">
        <v>80</v>
      </c>
      <c r="D42" s="160">
        <v>2</v>
      </c>
      <c r="E42" s="160">
        <v>50</v>
      </c>
      <c r="F42" s="154">
        <f t="shared" si="1"/>
        <v>100</v>
      </c>
      <c r="G42" s="157" t="s">
        <v>170</v>
      </c>
      <c r="H42" s="153" t="s">
        <v>80</v>
      </c>
      <c r="I42" s="93">
        <f>D42</f>
        <v>2</v>
      </c>
      <c r="J42" s="94" t="s">
        <v>104</v>
      </c>
      <c r="K42" s="73">
        <v>0</v>
      </c>
    </row>
    <row r="43" spans="1:12" s="123" customFormat="1">
      <c r="A43" s="158">
        <v>35</v>
      </c>
      <c r="B43" s="95"/>
      <c r="C43" s="96"/>
      <c r="D43" s="76"/>
      <c r="E43" s="160"/>
      <c r="F43" s="154"/>
      <c r="G43" s="51" t="s">
        <v>171</v>
      </c>
      <c r="H43" s="155" t="s">
        <v>80</v>
      </c>
      <c r="I43" s="155">
        <f>D42</f>
        <v>2</v>
      </c>
      <c r="J43" s="97">
        <v>10.25</v>
      </c>
      <c r="K43" s="73">
        <f>J43*I43</f>
        <v>20.5</v>
      </c>
    </row>
    <row r="44" spans="1:12" s="123" customFormat="1">
      <c r="A44" s="158">
        <v>36</v>
      </c>
      <c r="B44" s="95" t="s">
        <v>232</v>
      </c>
      <c r="C44" s="96" t="s">
        <v>80</v>
      </c>
      <c r="D44" s="76">
        <v>4</v>
      </c>
      <c r="E44" s="160">
        <v>238</v>
      </c>
      <c r="F44" s="154">
        <f t="shared" si="1"/>
        <v>952</v>
      </c>
      <c r="G44" s="125" t="s">
        <v>159</v>
      </c>
      <c r="H44" s="77" t="s">
        <v>88</v>
      </c>
      <c r="I44" s="98">
        <v>16</v>
      </c>
      <c r="J44" s="77">
        <v>8.34</v>
      </c>
      <c r="K44" s="73">
        <f t="shared" ref="K44:K45" si="6">J44*I44</f>
        <v>133.44</v>
      </c>
    </row>
    <row r="45" spans="1:12" s="123" customFormat="1">
      <c r="A45" s="158">
        <v>37</v>
      </c>
      <c r="B45" s="158"/>
      <c r="C45" s="152"/>
      <c r="D45" s="154"/>
      <c r="E45" s="154"/>
      <c r="F45" s="154"/>
      <c r="G45" s="125" t="s">
        <v>160</v>
      </c>
      <c r="H45" s="77" t="s">
        <v>80</v>
      </c>
      <c r="I45" s="98">
        <v>4</v>
      </c>
      <c r="J45" s="77">
        <v>15</v>
      </c>
      <c r="K45" s="73">
        <f t="shared" si="6"/>
        <v>60</v>
      </c>
    </row>
    <row r="46" spans="1:12" ht="41.4">
      <c r="A46" s="158">
        <v>38</v>
      </c>
      <c r="B46" s="26" t="s">
        <v>90</v>
      </c>
      <c r="C46" s="24"/>
      <c r="D46" s="25"/>
      <c r="E46" s="57"/>
      <c r="F46" s="25">
        <f>SUM(F8:F45)</f>
        <v>21023.730000000003</v>
      </c>
      <c r="G46" s="26" t="s">
        <v>91</v>
      </c>
      <c r="H46" s="27"/>
      <c r="I46" s="28"/>
      <c r="J46" s="47"/>
      <c r="K46" s="48">
        <f>SUM(K8:K45)</f>
        <v>38576.309310000011</v>
      </c>
    </row>
    <row r="47" spans="1:12">
      <c r="A47" s="158">
        <v>39</v>
      </c>
      <c r="B47" s="118" t="s">
        <v>83</v>
      </c>
      <c r="C47" s="152"/>
      <c r="D47" s="21"/>
      <c r="E47" s="21"/>
      <c r="F47" s="21"/>
      <c r="G47" s="158"/>
      <c r="H47" s="152"/>
      <c r="I47" s="22"/>
      <c r="J47" s="22"/>
      <c r="K47" s="22"/>
    </row>
    <row r="48" spans="1:12">
      <c r="A48" s="158">
        <v>40</v>
      </c>
      <c r="B48" s="158" t="s">
        <v>99</v>
      </c>
      <c r="C48" s="158" t="s">
        <v>88</v>
      </c>
      <c r="D48" s="154">
        <v>320</v>
      </c>
      <c r="E48" s="160">
        <v>18</v>
      </c>
      <c r="F48" s="160">
        <f>D48*E48</f>
        <v>5760</v>
      </c>
      <c r="G48" s="158" t="s">
        <v>120</v>
      </c>
      <c r="H48" s="84" t="s">
        <v>227</v>
      </c>
      <c r="I48" s="82">
        <v>150</v>
      </c>
      <c r="J48" s="160">
        <v>31.67</v>
      </c>
      <c r="K48" s="156">
        <f t="shared" ref="K48:K53" si="7">J48*I48</f>
        <v>4750.5</v>
      </c>
    </row>
    <row r="49" spans="1:12">
      <c r="A49" s="158">
        <v>41</v>
      </c>
      <c r="B49" s="81"/>
      <c r="C49" s="84"/>
      <c r="D49" s="160"/>
      <c r="E49" s="160"/>
      <c r="F49" s="160"/>
      <c r="G49" s="158" t="s">
        <v>146</v>
      </c>
      <c r="H49" s="84" t="s">
        <v>227</v>
      </c>
      <c r="I49" s="82">
        <v>170</v>
      </c>
      <c r="J49" s="160">
        <v>49.17</v>
      </c>
      <c r="K49" s="156">
        <f t="shared" si="7"/>
        <v>8358.9</v>
      </c>
    </row>
    <row r="50" spans="1:12">
      <c r="A50" s="158">
        <v>42</v>
      </c>
      <c r="B50" s="81"/>
      <c r="C50" s="84"/>
      <c r="D50" s="160"/>
      <c r="E50" s="160"/>
      <c r="F50" s="160"/>
      <c r="G50" s="80" t="s">
        <v>143</v>
      </c>
      <c r="H50" s="85" t="s">
        <v>80</v>
      </c>
      <c r="I50" s="82">
        <v>1</v>
      </c>
      <c r="J50" s="160">
        <v>20</v>
      </c>
      <c r="K50" s="156">
        <f t="shared" si="7"/>
        <v>20</v>
      </c>
    </row>
    <row r="51" spans="1:12">
      <c r="A51" s="158">
        <v>43</v>
      </c>
      <c r="B51" s="81"/>
      <c r="C51" s="84"/>
      <c r="D51" s="160"/>
      <c r="E51" s="160"/>
      <c r="F51" s="160"/>
      <c r="G51" s="157" t="s">
        <v>260</v>
      </c>
      <c r="H51" s="157" t="s">
        <v>89</v>
      </c>
      <c r="I51" s="82">
        <v>3</v>
      </c>
      <c r="J51" s="160">
        <v>88.33</v>
      </c>
      <c r="K51" s="156">
        <f t="shared" si="7"/>
        <v>264.99</v>
      </c>
    </row>
    <row r="52" spans="1:12" s="123" customFormat="1">
      <c r="A52" s="158">
        <v>44</v>
      </c>
      <c r="B52" s="158" t="s">
        <v>96</v>
      </c>
      <c r="C52" s="84" t="s">
        <v>88</v>
      </c>
      <c r="D52" s="154">
        <v>250</v>
      </c>
      <c r="E52" s="160">
        <v>11</v>
      </c>
      <c r="F52" s="160">
        <f t="shared" ref="F52:F95" si="8">D52*E52</f>
        <v>2750</v>
      </c>
      <c r="G52" s="157" t="s">
        <v>195</v>
      </c>
      <c r="H52" s="84" t="s">
        <v>227</v>
      </c>
      <c r="I52" s="76">
        <v>250</v>
      </c>
      <c r="J52" s="160">
        <v>6.45</v>
      </c>
      <c r="K52" s="156">
        <f t="shared" si="7"/>
        <v>1612.5</v>
      </c>
      <c r="L52" s="114"/>
    </row>
    <row r="53" spans="1:12" s="123" customFormat="1">
      <c r="A53" s="158">
        <v>45</v>
      </c>
      <c r="B53" s="158"/>
      <c r="C53" s="84"/>
      <c r="D53" s="164"/>
      <c r="E53" s="160"/>
      <c r="F53" s="160"/>
      <c r="G53" s="157" t="s">
        <v>260</v>
      </c>
      <c r="H53" s="157" t="s">
        <v>89</v>
      </c>
      <c r="I53" s="82">
        <v>3</v>
      </c>
      <c r="J53" s="160">
        <v>88.33</v>
      </c>
      <c r="K53" s="156">
        <f t="shared" si="7"/>
        <v>264.99</v>
      </c>
      <c r="L53" s="114"/>
    </row>
    <row r="54" spans="1:12" s="123" customFormat="1" ht="27.6">
      <c r="A54" s="158">
        <v>46</v>
      </c>
      <c r="B54" s="158" t="s">
        <v>134</v>
      </c>
      <c r="C54" s="152" t="s">
        <v>88</v>
      </c>
      <c r="D54" s="154">
        <v>15</v>
      </c>
      <c r="E54" s="154">
        <v>14</v>
      </c>
      <c r="F54" s="160">
        <f>D54*E54</f>
        <v>210</v>
      </c>
      <c r="G54" s="158" t="s">
        <v>148</v>
      </c>
      <c r="H54" s="152" t="s">
        <v>88</v>
      </c>
      <c r="I54" s="156">
        <v>15</v>
      </c>
      <c r="J54" s="154">
        <v>30</v>
      </c>
      <c r="K54" s="156">
        <f>J54*I54</f>
        <v>450</v>
      </c>
      <c r="L54" s="114"/>
    </row>
    <row r="55" spans="1:12" s="123" customFormat="1" ht="27.6">
      <c r="A55" s="158">
        <v>47</v>
      </c>
      <c r="B55" s="121" t="s">
        <v>135</v>
      </c>
      <c r="C55" s="44" t="s">
        <v>80</v>
      </c>
      <c r="D55" s="45">
        <v>1</v>
      </c>
      <c r="E55" s="154">
        <v>85</v>
      </c>
      <c r="F55" s="160">
        <f t="shared" si="8"/>
        <v>85</v>
      </c>
      <c r="G55" s="158" t="s">
        <v>136</v>
      </c>
      <c r="H55" s="152" t="s">
        <v>80</v>
      </c>
      <c r="I55" s="154">
        <v>1</v>
      </c>
      <c r="J55" s="154" t="s">
        <v>102</v>
      </c>
      <c r="K55" s="156">
        <v>0</v>
      </c>
    </row>
    <row r="56" spans="1:12" s="123" customFormat="1" ht="27.6">
      <c r="A56" s="158">
        <v>48</v>
      </c>
      <c r="B56" s="121" t="s">
        <v>137</v>
      </c>
      <c r="C56" s="44" t="s">
        <v>80</v>
      </c>
      <c r="D56" s="45">
        <v>1</v>
      </c>
      <c r="E56" s="154">
        <v>85</v>
      </c>
      <c r="F56" s="160">
        <f t="shared" si="8"/>
        <v>85</v>
      </c>
      <c r="G56" s="158" t="s">
        <v>138</v>
      </c>
      <c r="H56" s="152" t="s">
        <v>80</v>
      </c>
      <c r="I56" s="154">
        <v>1</v>
      </c>
      <c r="J56" s="154" t="s">
        <v>102</v>
      </c>
      <c r="K56" s="156">
        <v>0</v>
      </c>
    </row>
    <row r="57" spans="1:12" s="123" customFormat="1">
      <c r="A57" s="158">
        <v>49</v>
      </c>
      <c r="B57" s="158" t="s">
        <v>213</v>
      </c>
      <c r="C57" s="152" t="s">
        <v>80</v>
      </c>
      <c r="D57" s="154">
        <v>1</v>
      </c>
      <c r="E57" s="154">
        <v>765</v>
      </c>
      <c r="F57" s="160">
        <f t="shared" si="8"/>
        <v>765</v>
      </c>
      <c r="G57" s="158" t="s">
        <v>164</v>
      </c>
      <c r="H57" s="152" t="s">
        <v>80</v>
      </c>
      <c r="I57" s="154">
        <v>6</v>
      </c>
      <c r="J57" s="154">
        <v>135</v>
      </c>
      <c r="K57" s="156">
        <v>0</v>
      </c>
    </row>
    <row r="58" spans="1:12" s="123" customFormat="1">
      <c r="A58" s="158">
        <v>50</v>
      </c>
      <c r="B58" s="158"/>
      <c r="C58" s="152"/>
      <c r="D58" s="154"/>
      <c r="E58" s="154"/>
      <c r="F58" s="160"/>
      <c r="G58" s="158" t="s">
        <v>165</v>
      </c>
      <c r="H58" s="152" t="s">
        <v>80</v>
      </c>
      <c r="I58" s="154">
        <v>8</v>
      </c>
      <c r="J58" s="154">
        <v>146.66999999999999</v>
      </c>
      <c r="K58" s="156">
        <v>0</v>
      </c>
    </row>
    <row r="59" spans="1:12" s="123" customFormat="1">
      <c r="A59" s="158">
        <v>51</v>
      </c>
      <c r="B59" s="175"/>
      <c r="C59" s="175"/>
      <c r="D59" s="175"/>
      <c r="E59" s="175"/>
      <c r="F59" s="160"/>
      <c r="G59" s="158" t="s">
        <v>214</v>
      </c>
      <c r="H59" s="152" t="s">
        <v>80</v>
      </c>
      <c r="I59" s="154">
        <v>1</v>
      </c>
      <c r="J59" s="154">
        <v>800</v>
      </c>
      <c r="K59" s="156">
        <f>I59*J59</f>
        <v>800</v>
      </c>
    </row>
    <row r="60" spans="1:12" s="123" customFormat="1">
      <c r="A60" s="158">
        <v>52</v>
      </c>
      <c r="B60" s="158"/>
      <c r="C60" s="152"/>
      <c r="D60" s="154"/>
      <c r="E60" s="154"/>
      <c r="F60" s="160"/>
      <c r="G60" s="157" t="s">
        <v>247</v>
      </c>
      <c r="H60" s="153" t="s">
        <v>80</v>
      </c>
      <c r="I60" s="156">
        <v>5</v>
      </c>
      <c r="J60" s="154">
        <v>948.33</v>
      </c>
      <c r="K60" s="156">
        <f>I60*J60</f>
        <v>4741.6500000000005</v>
      </c>
    </row>
    <row r="61" spans="1:12" s="123" customFormat="1" ht="41.4">
      <c r="A61" s="158">
        <v>53</v>
      </c>
      <c r="B61" s="158" t="s">
        <v>153</v>
      </c>
      <c r="C61" s="152" t="s">
        <v>80</v>
      </c>
      <c r="D61" s="154">
        <v>5</v>
      </c>
      <c r="E61" s="154">
        <v>106</v>
      </c>
      <c r="F61" s="160">
        <f t="shared" si="8"/>
        <v>530</v>
      </c>
      <c r="G61" s="157" t="s">
        <v>156</v>
      </c>
      <c r="H61" s="153" t="s">
        <v>80</v>
      </c>
      <c r="I61" s="156">
        <v>5</v>
      </c>
      <c r="J61" s="154">
        <v>1380</v>
      </c>
      <c r="K61" s="156">
        <f>J61*I61</f>
        <v>6900</v>
      </c>
      <c r="L61" s="114"/>
    </row>
    <row r="62" spans="1:12" s="123" customFormat="1">
      <c r="A62" s="158">
        <v>54</v>
      </c>
      <c r="B62" s="158"/>
      <c r="C62" s="152"/>
      <c r="D62" s="154"/>
      <c r="E62" s="154"/>
      <c r="F62" s="160"/>
      <c r="G62" s="157" t="s">
        <v>193</v>
      </c>
      <c r="H62" s="153" t="s">
        <v>80</v>
      </c>
      <c r="I62" s="156">
        <v>5</v>
      </c>
      <c r="J62" s="154">
        <v>315.83</v>
      </c>
      <c r="K62" s="156">
        <f>J62*I62</f>
        <v>1579.1499999999999</v>
      </c>
    </row>
    <row r="63" spans="1:12" ht="15.75" customHeight="1">
      <c r="A63" s="158">
        <v>55</v>
      </c>
      <c r="B63" s="158" t="s">
        <v>97</v>
      </c>
      <c r="C63" s="152" t="s">
        <v>80</v>
      </c>
      <c r="D63" s="154">
        <v>20</v>
      </c>
      <c r="E63" s="154">
        <v>85</v>
      </c>
      <c r="F63" s="160">
        <f t="shared" si="8"/>
        <v>1700</v>
      </c>
      <c r="G63" s="60" t="s">
        <v>133</v>
      </c>
      <c r="H63" s="55" t="s">
        <v>80</v>
      </c>
      <c r="I63" s="156">
        <v>20</v>
      </c>
      <c r="J63" s="154">
        <v>13.08</v>
      </c>
      <c r="K63" s="156">
        <f t="shared" ref="K63:K70" si="9">J63*I63</f>
        <v>261.60000000000002</v>
      </c>
    </row>
    <row r="64" spans="1:12" ht="28.95" customHeight="1">
      <c r="A64" s="158">
        <v>56</v>
      </c>
      <c r="B64" s="158" t="s">
        <v>98</v>
      </c>
      <c r="C64" s="152" t="s">
        <v>80</v>
      </c>
      <c r="D64" s="154">
        <v>26</v>
      </c>
      <c r="E64" s="154">
        <v>68</v>
      </c>
      <c r="F64" s="160">
        <f t="shared" si="8"/>
        <v>1768</v>
      </c>
      <c r="G64" s="54" t="s">
        <v>144</v>
      </c>
      <c r="H64" s="152" t="s">
        <v>80</v>
      </c>
      <c r="I64" s="154">
        <v>26</v>
      </c>
      <c r="J64" s="154">
        <v>104.92</v>
      </c>
      <c r="K64" s="156">
        <f t="shared" si="9"/>
        <v>2727.92</v>
      </c>
    </row>
    <row r="65" spans="1:11" ht="15.75" customHeight="1">
      <c r="A65" s="158">
        <v>57</v>
      </c>
      <c r="B65" s="176"/>
      <c r="C65" s="176"/>
      <c r="D65" s="176"/>
      <c r="E65" s="175"/>
      <c r="F65" s="55"/>
      <c r="G65" s="123" t="s">
        <v>132</v>
      </c>
      <c r="H65" s="152" t="s">
        <v>80</v>
      </c>
      <c r="I65" s="154">
        <f>D64</f>
        <v>26</v>
      </c>
      <c r="J65" s="154">
        <v>4.17</v>
      </c>
      <c r="K65" s="156">
        <f t="shared" si="9"/>
        <v>108.42</v>
      </c>
    </row>
    <row r="66" spans="1:11" ht="19.2" customHeight="1">
      <c r="A66" s="158">
        <v>58</v>
      </c>
      <c r="B66" s="158"/>
      <c r="C66" s="152"/>
      <c r="D66" s="154"/>
      <c r="E66" s="154"/>
      <c r="F66" s="160"/>
      <c r="G66" s="158" t="s">
        <v>100</v>
      </c>
      <c r="H66" s="152" t="s">
        <v>80</v>
      </c>
      <c r="I66" s="154">
        <v>7</v>
      </c>
      <c r="J66" s="52">
        <v>51.17</v>
      </c>
      <c r="K66" s="156">
        <f t="shared" si="9"/>
        <v>358.19</v>
      </c>
    </row>
    <row r="67" spans="1:11" ht="27.6" customHeight="1">
      <c r="A67" s="158">
        <v>59</v>
      </c>
      <c r="B67" s="158" t="s">
        <v>103</v>
      </c>
      <c r="C67" s="152" t="s">
        <v>80</v>
      </c>
      <c r="D67" s="154">
        <v>4</v>
      </c>
      <c r="E67" s="154">
        <v>68</v>
      </c>
      <c r="F67" s="160">
        <f t="shared" si="8"/>
        <v>272</v>
      </c>
      <c r="G67" s="158" t="s">
        <v>145</v>
      </c>
      <c r="H67" s="152" t="s">
        <v>80</v>
      </c>
      <c r="I67" s="154">
        <v>2</v>
      </c>
      <c r="J67" s="154">
        <v>89</v>
      </c>
      <c r="K67" s="156">
        <f t="shared" si="9"/>
        <v>178</v>
      </c>
    </row>
    <row r="68" spans="1:11" ht="28.95" customHeight="1">
      <c r="A68" s="158">
        <v>60</v>
      </c>
      <c r="B68" s="158"/>
      <c r="C68" s="152"/>
      <c r="D68" s="154"/>
      <c r="E68" s="154"/>
      <c r="F68" s="160"/>
      <c r="G68" s="158" t="s">
        <v>147</v>
      </c>
      <c r="H68" s="152" t="s">
        <v>80</v>
      </c>
      <c r="I68" s="154">
        <v>2</v>
      </c>
      <c r="J68" s="154">
        <v>107.5</v>
      </c>
      <c r="K68" s="156">
        <f t="shared" si="9"/>
        <v>215</v>
      </c>
    </row>
    <row r="69" spans="1:11" ht="20.399999999999999" customHeight="1">
      <c r="A69" s="158">
        <v>61</v>
      </c>
      <c r="B69" s="158"/>
      <c r="C69" s="152"/>
      <c r="D69" s="154"/>
      <c r="E69" s="154"/>
      <c r="F69" s="160"/>
      <c r="G69" s="54" t="s">
        <v>132</v>
      </c>
      <c r="H69" s="152" t="s">
        <v>80</v>
      </c>
      <c r="I69" s="154">
        <v>4</v>
      </c>
      <c r="J69" s="154">
        <v>4.17</v>
      </c>
      <c r="K69" s="156">
        <f t="shared" si="9"/>
        <v>16.68</v>
      </c>
    </row>
    <row r="70" spans="1:11" ht="18" customHeight="1">
      <c r="A70" s="158">
        <v>62</v>
      </c>
      <c r="B70" s="126"/>
      <c r="C70" s="127"/>
      <c r="D70" s="154"/>
      <c r="E70" s="156"/>
      <c r="F70" s="160"/>
      <c r="G70" s="60" t="s">
        <v>208</v>
      </c>
      <c r="H70" s="152" t="s">
        <v>80</v>
      </c>
      <c r="I70" s="154">
        <v>1</v>
      </c>
      <c r="J70" s="52">
        <v>89</v>
      </c>
      <c r="K70" s="156">
        <f t="shared" si="9"/>
        <v>89</v>
      </c>
    </row>
    <row r="71" spans="1:11" ht="27.6">
      <c r="A71" s="158">
        <v>63</v>
      </c>
      <c r="B71" s="158" t="s">
        <v>233</v>
      </c>
      <c r="C71" s="152" t="s">
        <v>80</v>
      </c>
      <c r="D71" s="154">
        <v>2</v>
      </c>
      <c r="E71" s="154">
        <v>50</v>
      </c>
      <c r="F71" s="160">
        <f t="shared" ref="F71" si="10">D71*E71</f>
        <v>100</v>
      </c>
      <c r="G71" s="158" t="s">
        <v>261</v>
      </c>
      <c r="H71" s="152" t="s">
        <v>80</v>
      </c>
      <c r="I71" s="154">
        <v>2</v>
      </c>
      <c r="J71" s="52">
        <v>46.67</v>
      </c>
      <c r="K71" s="156">
        <f>J71*I71</f>
        <v>93.34</v>
      </c>
    </row>
    <row r="72" spans="1:11" ht="18" customHeight="1">
      <c r="A72" s="158">
        <v>64</v>
      </c>
      <c r="B72" s="126" t="s">
        <v>248</v>
      </c>
      <c r="C72" s="99" t="s">
        <v>80</v>
      </c>
      <c r="D72" s="154">
        <v>4</v>
      </c>
      <c r="E72" s="154">
        <v>170</v>
      </c>
      <c r="F72" s="160">
        <f t="shared" si="8"/>
        <v>680</v>
      </c>
      <c r="G72" s="158" t="s">
        <v>249</v>
      </c>
      <c r="H72" s="152" t="s">
        <v>80</v>
      </c>
      <c r="I72" s="154">
        <v>4</v>
      </c>
      <c r="J72" s="154">
        <v>3833.33</v>
      </c>
      <c r="K72" s="156">
        <f t="shared" ref="K72:K86" si="11">J72*I72</f>
        <v>15333.32</v>
      </c>
    </row>
    <row r="73" spans="1:11" ht="18" customHeight="1">
      <c r="A73" s="158">
        <v>65</v>
      </c>
      <c r="B73" s="126"/>
      <c r="C73" s="99"/>
      <c r="D73" s="154"/>
      <c r="E73" s="154"/>
      <c r="F73" s="160"/>
      <c r="G73" s="158" t="s">
        <v>194</v>
      </c>
      <c r="H73" s="165" t="s">
        <v>88</v>
      </c>
      <c r="I73" s="156">
        <v>27</v>
      </c>
      <c r="J73" s="160">
        <v>4.17</v>
      </c>
      <c r="K73" s="159">
        <f t="shared" si="11"/>
        <v>112.59</v>
      </c>
    </row>
    <row r="74" spans="1:11" ht="18" customHeight="1">
      <c r="A74" s="158">
        <v>66</v>
      </c>
      <c r="B74" s="126"/>
      <c r="C74" s="99"/>
      <c r="D74" s="154"/>
      <c r="E74" s="154"/>
      <c r="F74" s="160"/>
      <c r="G74" s="158" t="s">
        <v>262</v>
      </c>
      <c r="H74" s="165" t="s">
        <v>80</v>
      </c>
      <c r="I74" s="156">
        <v>12</v>
      </c>
      <c r="J74" s="160">
        <v>6.08</v>
      </c>
      <c r="K74" s="159">
        <f t="shared" si="11"/>
        <v>72.960000000000008</v>
      </c>
    </row>
    <row r="75" spans="1:11">
      <c r="A75" s="158">
        <v>67</v>
      </c>
      <c r="B75" s="126" t="s">
        <v>272</v>
      </c>
      <c r="C75" s="99" t="s">
        <v>88</v>
      </c>
      <c r="D75" s="154">
        <v>30.613</v>
      </c>
      <c r="E75" s="154">
        <v>30</v>
      </c>
      <c r="F75" s="160">
        <f>D75*E75</f>
        <v>918.39</v>
      </c>
      <c r="G75" s="158" t="s">
        <v>273</v>
      </c>
      <c r="H75" s="99" t="s">
        <v>88</v>
      </c>
      <c r="I75" s="156">
        <v>36</v>
      </c>
      <c r="J75" s="160">
        <v>38.200000000000003</v>
      </c>
      <c r="K75" s="159">
        <f t="shared" si="11"/>
        <v>1375.2</v>
      </c>
    </row>
    <row r="76" spans="1:11">
      <c r="A76" s="158">
        <v>68</v>
      </c>
      <c r="B76" s="126"/>
      <c r="C76" s="99"/>
      <c r="D76" s="154"/>
      <c r="E76" s="154"/>
      <c r="F76" s="160"/>
      <c r="G76" s="158" t="s">
        <v>262</v>
      </c>
      <c r="H76" s="99" t="s">
        <v>80</v>
      </c>
      <c r="I76" s="156">
        <v>12</v>
      </c>
      <c r="J76" s="160">
        <v>6.08</v>
      </c>
      <c r="K76" s="159">
        <f t="shared" si="11"/>
        <v>72.960000000000008</v>
      </c>
    </row>
    <row r="77" spans="1:11">
      <c r="A77" s="158">
        <v>69</v>
      </c>
      <c r="B77" s="126"/>
      <c r="C77" s="99"/>
      <c r="D77" s="154"/>
      <c r="E77" s="154"/>
      <c r="F77" s="160"/>
      <c r="G77" s="158" t="s">
        <v>194</v>
      </c>
      <c r="H77" s="99" t="s">
        <v>88</v>
      </c>
      <c r="I77" s="156">
        <v>16</v>
      </c>
      <c r="J77" s="160">
        <v>4.17</v>
      </c>
      <c r="K77" s="159">
        <f t="shared" si="11"/>
        <v>66.72</v>
      </c>
    </row>
    <row r="78" spans="1:11" ht="31.95" customHeight="1">
      <c r="A78" s="158">
        <v>70</v>
      </c>
      <c r="B78" s="158" t="s">
        <v>158</v>
      </c>
      <c r="C78" s="152" t="s">
        <v>80</v>
      </c>
      <c r="D78" s="154">
        <v>20</v>
      </c>
      <c r="E78" s="76">
        <v>64</v>
      </c>
      <c r="F78" s="160">
        <f t="shared" si="8"/>
        <v>1280</v>
      </c>
      <c r="G78" s="158" t="s">
        <v>238</v>
      </c>
      <c r="H78" s="153" t="s">
        <v>80</v>
      </c>
      <c r="I78" s="156">
        <f>D78</f>
        <v>20</v>
      </c>
      <c r="J78" s="160">
        <v>763.33</v>
      </c>
      <c r="K78" s="156">
        <f t="shared" si="11"/>
        <v>15266.6</v>
      </c>
    </row>
    <row r="79" spans="1:11" s="161" customFormat="1">
      <c r="A79" s="158">
        <v>71</v>
      </c>
      <c r="B79" s="158" t="s">
        <v>172</v>
      </c>
      <c r="C79" s="152" t="s">
        <v>88</v>
      </c>
      <c r="D79" s="154">
        <v>13</v>
      </c>
      <c r="E79" s="76">
        <v>67</v>
      </c>
      <c r="F79" s="160">
        <f t="shared" si="8"/>
        <v>871</v>
      </c>
      <c r="G79" s="158" t="s">
        <v>236</v>
      </c>
      <c r="H79" s="153" t="s">
        <v>80</v>
      </c>
      <c r="I79" s="156">
        <v>3</v>
      </c>
      <c r="J79" s="160">
        <v>166.67</v>
      </c>
      <c r="K79" s="159">
        <f t="shared" si="11"/>
        <v>500.01</v>
      </c>
    </row>
    <row r="80" spans="1:11" s="161" customFormat="1">
      <c r="A80" s="158">
        <v>72</v>
      </c>
      <c r="B80" s="158"/>
      <c r="C80" s="152"/>
      <c r="D80" s="154"/>
      <c r="E80" s="76"/>
      <c r="F80" s="160"/>
      <c r="G80" s="158" t="s">
        <v>237</v>
      </c>
      <c r="H80" s="153" t="s">
        <v>80</v>
      </c>
      <c r="I80" s="156">
        <v>5</v>
      </c>
      <c r="J80" s="160">
        <v>324.17</v>
      </c>
      <c r="K80" s="159">
        <f t="shared" si="11"/>
        <v>1620.8500000000001</v>
      </c>
    </row>
    <row r="81" spans="1:11" s="161" customFormat="1">
      <c r="A81" s="158">
        <v>73</v>
      </c>
      <c r="B81" s="158"/>
      <c r="C81" s="158"/>
      <c r="D81" s="164"/>
      <c r="E81" s="79"/>
      <c r="F81" s="160"/>
      <c r="G81" s="158" t="s">
        <v>173</v>
      </c>
      <c r="H81" s="165" t="s">
        <v>80</v>
      </c>
      <c r="I81" s="156">
        <v>3</v>
      </c>
      <c r="J81" s="160">
        <v>45.83</v>
      </c>
      <c r="K81" s="156">
        <f t="shared" si="11"/>
        <v>137.49</v>
      </c>
    </row>
    <row r="82" spans="1:11" s="161" customFormat="1" ht="27.6">
      <c r="A82" s="158">
        <v>74</v>
      </c>
      <c r="B82" s="158"/>
      <c r="C82" s="158"/>
      <c r="D82" s="164"/>
      <c r="E82" s="79"/>
      <c r="F82" s="160"/>
      <c r="G82" s="158" t="s">
        <v>250</v>
      </c>
      <c r="H82" s="165" t="s">
        <v>80</v>
      </c>
      <c r="I82" s="156">
        <v>1</v>
      </c>
      <c r="J82" s="160">
        <v>50.84</v>
      </c>
      <c r="K82" s="156">
        <f t="shared" si="11"/>
        <v>50.84</v>
      </c>
    </row>
    <row r="83" spans="1:11" s="161" customFormat="1">
      <c r="A83" s="158">
        <v>75</v>
      </c>
      <c r="B83" s="102"/>
      <c r="C83" s="102"/>
      <c r="D83" s="103"/>
      <c r="E83" s="79"/>
      <c r="F83" s="160"/>
      <c r="G83" s="158" t="s">
        <v>215</v>
      </c>
      <c r="H83" s="165" t="s">
        <v>167</v>
      </c>
      <c r="I83" s="156">
        <v>10</v>
      </c>
      <c r="J83" s="160">
        <v>136.66999999999999</v>
      </c>
      <c r="K83" s="159">
        <f t="shared" si="11"/>
        <v>1366.6999999999998</v>
      </c>
    </row>
    <row r="84" spans="1:11" s="161" customFormat="1">
      <c r="A84" s="158">
        <v>76</v>
      </c>
      <c r="B84" s="102" t="s">
        <v>280</v>
      </c>
      <c r="C84" s="147" t="s">
        <v>80</v>
      </c>
      <c r="D84" s="180">
        <v>27</v>
      </c>
      <c r="E84" s="76">
        <v>150</v>
      </c>
      <c r="F84" s="160">
        <f>D84*E84</f>
        <v>4050</v>
      </c>
      <c r="G84" s="158" t="s">
        <v>274</v>
      </c>
      <c r="H84" s="165" t="s">
        <v>80</v>
      </c>
      <c r="I84" s="156">
        <v>3</v>
      </c>
      <c r="J84" s="160">
        <v>204.17</v>
      </c>
      <c r="K84" s="159">
        <f t="shared" si="11"/>
        <v>612.51</v>
      </c>
    </row>
    <row r="85" spans="1:11" s="161" customFormat="1">
      <c r="A85" s="158">
        <v>77</v>
      </c>
      <c r="B85" s="102"/>
      <c r="C85" s="102"/>
      <c r="D85" s="103"/>
      <c r="E85" s="79"/>
      <c r="F85" s="160"/>
      <c r="G85" s="158" t="s">
        <v>275</v>
      </c>
      <c r="H85" s="165" t="s">
        <v>80</v>
      </c>
      <c r="I85" s="156">
        <v>24</v>
      </c>
      <c r="J85" s="160">
        <v>266.67</v>
      </c>
      <c r="K85" s="159">
        <f t="shared" si="11"/>
        <v>6400.08</v>
      </c>
    </row>
    <row r="86" spans="1:11" ht="27.6">
      <c r="A86" s="158">
        <v>78</v>
      </c>
      <c r="B86" s="158" t="s">
        <v>166</v>
      </c>
      <c r="C86" s="152" t="s">
        <v>80</v>
      </c>
      <c r="D86" s="154">
        <v>1</v>
      </c>
      <c r="E86" s="160">
        <v>125</v>
      </c>
      <c r="F86" s="160">
        <f t="shared" si="8"/>
        <v>125</v>
      </c>
      <c r="G86" s="158" t="s">
        <v>279</v>
      </c>
      <c r="H86" s="62" t="s">
        <v>80</v>
      </c>
      <c r="I86" s="160">
        <v>2</v>
      </c>
      <c r="J86" s="52">
        <v>450.84</v>
      </c>
      <c r="K86" s="156">
        <f t="shared" si="11"/>
        <v>901.68</v>
      </c>
    </row>
    <row r="87" spans="1:11" s="162" customFormat="1">
      <c r="A87" s="158">
        <v>79</v>
      </c>
      <c r="B87" s="163" t="s">
        <v>216</v>
      </c>
      <c r="C87" s="155" t="s">
        <v>80</v>
      </c>
      <c r="D87" s="155">
        <v>1</v>
      </c>
      <c r="E87" s="154">
        <v>200</v>
      </c>
      <c r="F87" s="160">
        <f t="shared" si="8"/>
        <v>200</v>
      </c>
      <c r="G87" s="158"/>
      <c r="H87" s="105"/>
      <c r="I87" s="98"/>
      <c r="J87" s="77"/>
      <c r="K87" s="73"/>
    </row>
    <row r="88" spans="1:11" s="162" customFormat="1" ht="27.6">
      <c r="A88" s="158">
        <v>80</v>
      </c>
      <c r="B88" s="158" t="s">
        <v>217</v>
      </c>
      <c r="C88" s="152" t="s">
        <v>80</v>
      </c>
      <c r="D88" s="106">
        <v>1</v>
      </c>
      <c r="E88" s="106">
        <v>403.75</v>
      </c>
      <c r="F88" s="160">
        <f t="shared" si="8"/>
        <v>403.75</v>
      </c>
      <c r="G88" s="158" t="s">
        <v>218</v>
      </c>
      <c r="H88" s="106" t="s">
        <v>80</v>
      </c>
      <c r="I88" s="106">
        <v>1</v>
      </c>
      <c r="J88" s="106">
        <v>137.5</v>
      </c>
      <c r="K88" s="106">
        <f t="shared" ref="K88" si="12">I88*J88</f>
        <v>137.5</v>
      </c>
    </row>
    <row r="89" spans="1:11" s="162" customFormat="1">
      <c r="A89" s="158">
        <v>81</v>
      </c>
      <c r="B89" s="158"/>
      <c r="C89" s="152"/>
      <c r="D89" s="106"/>
      <c r="E89" s="106"/>
      <c r="F89" s="160"/>
      <c r="G89" s="107" t="s">
        <v>219</v>
      </c>
      <c r="H89" s="106" t="s">
        <v>80</v>
      </c>
      <c r="I89" s="106">
        <v>1</v>
      </c>
      <c r="J89" s="106">
        <v>537.5</v>
      </c>
      <c r="K89" s="106">
        <f t="shared" ref="K89:K93" si="13">J89*I89</f>
        <v>537.5</v>
      </c>
    </row>
    <row r="90" spans="1:11" s="162" customFormat="1">
      <c r="A90" s="158">
        <v>82</v>
      </c>
      <c r="B90" s="158" t="s">
        <v>220</v>
      </c>
      <c r="C90" s="152" t="s">
        <v>80</v>
      </c>
      <c r="D90" s="106">
        <v>1</v>
      </c>
      <c r="E90" s="106">
        <v>62</v>
      </c>
      <c r="F90" s="160">
        <f t="shared" si="8"/>
        <v>62</v>
      </c>
      <c r="G90" s="107" t="s">
        <v>221</v>
      </c>
      <c r="H90" s="106" t="s">
        <v>80</v>
      </c>
      <c r="I90" s="106">
        <v>1</v>
      </c>
      <c r="J90" s="106">
        <v>75.83</v>
      </c>
      <c r="K90" s="106">
        <f t="shared" si="13"/>
        <v>75.83</v>
      </c>
    </row>
    <row r="91" spans="1:11" s="162" customFormat="1" ht="27.6">
      <c r="A91" s="158">
        <v>83</v>
      </c>
      <c r="B91" s="163" t="s">
        <v>276</v>
      </c>
      <c r="C91" s="152" t="s">
        <v>80</v>
      </c>
      <c r="D91" s="106">
        <v>1</v>
      </c>
      <c r="E91" s="106">
        <v>170</v>
      </c>
      <c r="F91" s="160">
        <f t="shared" si="8"/>
        <v>170</v>
      </c>
      <c r="G91" s="107" t="s">
        <v>281</v>
      </c>
      <c r="H91" s="106" t="s">
        <v>80</v>
      </c>
      <c r="I91" s="179"/>
      <c r="J91" s="106" t="s">
        <v>104</v>
      </c>
      <c r="K91" s="106"/>
    </row>
    <row r="92" spans="1:11" s="162" customFormat="1">
      <c r="A92" s="158">
        <v>84</v>
      </c>
      <c r="B92" s="163" t="s">
        <v>251</v>
      </c>
      <c r="C92" s="155" t="s">
        <v>88</v>
      </c>
      <c r="D92" s="155">
        <v>1</v>
      </c>
      <c r="E92" s="154">
        <v>14</v>
      </c>
      <c r="F92" s="154">
        <f>D92*E92</f>
        <v>14</v>
      </c>
      <c r="G92" s="151" t="s">
        <v>252</v>
      </c>
      <c r="H92" s="165" t="s">
        <v>88</v>
      </c>
      <c r="I92" s="169">
        <v>1</v>
      </c>
      <c r="J92" s="160">
        <v>31.67</v>
      </c>
      <c r="K92" s="159">
        <f t="shared" si="13"/>
        <v>31.67</v>
      </c>
    </row>
    <row r="93" spans="1:11" s="162" customFormat="1">
      <c r="A93" s="158">
        <v>85</v>
      </c>
      <c r="B93" s="163" t="s">
        <v>251</v>
      </c>
      <c r="C93" s="155" t="s">
        <v>88</v>
      </c>
      <c r="D93" s="155">
        <v>30</v>
      </c>
      <c r="E93" s="154">
        <v>14</v>
      </c>
      <c r="F93" s="154">
        <f>D93*E93</f>
        <v>420</v>
      </c>
      <c r="G93" s="157" t="s">
        <v>263</v>
      </c>
      <c r="H93" s="165" t="s">
        <v>88</v>
      </c>
      <c r="I93" s="169">
        <v>30</v>
      </c>
      <c r="J93" s="160">
        <v>7.67</v>
      </c>
      <c r="K93" s="159">
        <f t="shared" si="13"/>
        <v>230.1</v>
      </c>
    </row>
    <row r="94" spans="1:11" s="162" customFormat="1" ht="45" customHeight="1">
      <c r="A94" s="158">
        <v>86</v>
      </c>
      <c r="B94" s="158" t="s">
        <v>190</v>
      </c>
      <c r="C94" s="152" t="s">
        <v>101</v>
      </c>
      <c r="D94" s="154">
        <v>1</v>
      </c>
      <c r="E94" s="154">
        <v>1200</v>
      </c>
      <c r="F94" s="160">
        <f t="shared" si="8"/>
        <v>1200</v>
      </c>
      <c r="G94" s="54"/>
      <c r="H94" s="152"/>
      <c r="I94" s="154"/>
      <c r="J94" s="52"/>
      <c r="K94" s="156"/>
    </row>
    <row r="95" spans="1:11" s="162" customFormat="1" ht="27.6">
      <c r="A95" s="158">
        <v>87</v>
      </c>
      <c r="B95" s="158" t="s">
        <v>191</v>
      </c>
      <c r="C95" s="152" t="s">
        <v>80</v>
      </c>
      <c r="D95" s="154">
        <v>1</v>
      </c>
      <c r="E95" s="154">
        <v>3000</v>
      </c>
      <c r="F95" s="160">
        <f t="shared" si="8"/>
        <v>3000</v>
      </c>
      <c r="G95" s="158"/>
      <c r="H95" s="152"/>
      <c r="I95" s="154"/>
      <c r="J95" s="52"/>
      <c r="K95" s="52"/>
    </row>
    <row r="96" spans="1:11" ht="27.6">
      <c r="A96" s="158">
        <v>88</v>
      </c>
      <c r="B96" s="129" t="s">
        <v>92</v>
      </c>
      <c r="C96" s="130"/>
      <c r="D96" s="130"/>
      <c r="E96" s="131"/>
      <c r="F96" s="65">
        <f>SUM(F48:F95)</f>
        <v>27419.14</v>
      </c>
      <c r="G96" s="130" t="s">
        <v>93</v>
      </c>
      <c r="H96" s="130"/>
      <c r="I96" s="130"/>
      <c r="J96" s="130"/>
      <c r="K96" s="65">
        <f>SUM(K48:K95)</f>
        <v>78693.939999999988</v>
      </c>
    </row>
    <row r="97" spans="1:12">
      <c r="A97" s="158">
        <v>89</v>
      </c>
      <c r="B97" s="132" t="s">
        <v>84</v>
      </c>
      <c r="C97" s="133"/>
      <c r="D97" s="133"/>
      <c r="E97" s="132"/>
      <c r="F97" s="134"/>
      <c r="G97" s="133"/>
      <c r="H97" s="133"/>
      <c r="I97" s="133"/>
      <c r="J97" s="133"/>
      <c r="K97" s="135"/>
    </row>
    <row r="98" spans="1:12" s="123" customFormat="1" ht="27.6">
      <c r="A98" s="158">
        <v>90</v>
      </c>
      <c r="B98" s="100" t="s">
        <v>239</v>
      </c>
      <c r="C98" s="56" t="s">
        <v>80</v>
      </c>
      <c r="D98" s="154">
        <v>1</v>
      </c>
      <c r="E98" s="154">
        <v>204</v>
      </c>
      <c r="F98" s="154">
        <f>D98*E98</f>
        <v>204</v>
      </c>
      <c r="G98" s="157" t="s">
        <v>187</v>
      </c>
      <c r="H98" s="153" t="s">
        <v>88</v>
      </c>
      <c r="I98" s="156">
        <f>D98</f>
        <v>1</v>
      </c>
      <c r="J98" s="154" t="s">
        <v>102</v>
      </c>
      <c r="K98" s="156"/>
    </row>
    <row r="99" spans="1:12" s="123" customFormat="1" ht="27.6">
      <c r="A99" s="158">
        <v>91</v>
      </c>
      <c r="B99" s="100" t="s">
        <v>105</v>
      </c>
      <c r="C99" s="56" t="s">
        <v>88</v>
      </c>
      <c r="D99" s="154">
        <v>125</v>
      </c>
      <c r="E99" s="154">
        <v>15</v>
      </c>
      <c r="F99" s="154">
        <f t="shared" ref="F99:F101" si="14">D99*E99</f>
        <v>1875</v>
      </c>
      <c r="G99" s="157" t="s">
        <v>110</v>
      </c>
      <c r="H99" s="153" t="s">
        <v>88</v>
      </c>
      <c r="I99" s="156">
        <f>D99</f>
        <v>125</v>
      </c>
      <c r="J99" s="154">
        <v>19.170000000000002</v>
      </c>
      <c r="K99" s="156">
        <f>J99*I99</f>
        <v>2396.25</v>
      </c>
    </row>
    <row r="100" spans="1:12" s="123" customFormat="1">
      <c r="A100" s="158">
        <v>92</v>
      </c>
      <c r="B100" s="100" t="s">
        <v>240</v>
      </c>
      <c r="C100" s="56" t="s">
        <v>80</v>
      </c>
      <c r="D100" s="154">
        <v>8</v>
      </c>
      <c r="E100" s="154">
        <v>20</v>
      </c>
      <c r="F100" s="154">
        <f t="shared" si="14"/>
        <v>160</v>
      </c>
      <c r="G100" s="157"/>
      <c r="H100" s="153"/>
      <c r="I100" s="156"/>
      <c r="J100" s="154"/>
      <c r="K100" s="156"/>
    </row>
    <row r="101" spans="1:12" s="123" customFormat="1" ht="27.6">
      <c r="A101" s="158">
        <v>93</v>
      </c>
      <c r="B101" s="66" t="s">
        <v>106</v>
      </c>
      <c r="C101" s="67" t="s">
        <v>80</v>
      </c>
      <c r="D101" s="154">
        <v>8</v>
      </c>
      <c r="E101" s="154">
        <v>52</v>
      </c>
      <c r="F101" s="154">
        <f t="shared" si="14"/>
        <v>416</v>
      </c>
      <c r="G101" s="157" t="s">
        <v>111</v>
      </c>
      <c r="H101" s="153" t="s">
        <v>80</v>
      </c>
      <c r="I101" s="156">
        <f>D101</f>
        <v>8</v>
      </c>
      <c r="J101" s="154">
        <v>351</v>
      </c>
      <c r="K101" s="156">
        <f t="shared" ref="K101:K102" si="15">J101*I101</f>
        <v>2808</v>
      </c>
    </row>
    <row r="102" spans="1:12" s="123" customFormat="1" ht="27.6">
      <c r="A102" s="158">
        <v>94</v>
      </c>
      <c r="B102" s="66"/>
      <c r="C102" s="67"/>
      <c r="D102" s="154"/>
      <c r="E102" s="154"/>
      <c r="F102" s="154"/>
      <c r="G102" s="157" t="s">
        <v>121</v>
      </c>
      <c r="H102" s="153" t="s">
        <v>80</v>
      </c>
      <c r="I102" s="156">
        <f>D101</f>
        <v>8</v>
      </c>
      <c r="J102" s="154">
        <v>107.5</v>
      </c>
      <c r="K102" s="156">
        <f t="shared" si="15"/>
        <v>860</v>
      </c>
    </row>
    <row r="103" spans="1:12" s="61" customFormat="1" ht="27.6">
      <c r="A103" s="158">
        <v>95</v>
      </c>
      <c r="B103" s="26" t="s">
        <v>94</v>
      </c>
      <c r="C103" s="24"/>
      <c r="D103" s="25"/>
      <c r="E103" s="57"/>
      <c r="F103" s="65">
        <f>SUM(F98:F102)</f>
        <v>2655</v>
      </c>
      <c r="G103" s="26" t="s">
        <v>95</v>
      </c>
      <c r="H103" s="27"/>
      <c r="I103" s="28"/>
      <c r="J103" s="47"/>
      <c r="K103" s="65">
        <f>SUM(K98:K102)</f>
        <v>6064.25</v>
      </c>
    </row>
    <row r="104" spans="1:12" s="61" customFormat="1">
      <c r="A104" s="158">
        <v>96</v>
      </c>
      <c r="B104" s="136" t="s">
        <v>85</v>
      </c>
      <c r="C104" s="152"/>
      <c r="D104" s="21"/>
      <c r="E104" s="21"/>
      <c r="F104" s="21"/>
      <c r="G104" s="157"/>
      <c r="H104" s="153"/>
      <c r="I104" s="22"/>
      <c r="J104" s="22"/>
      <c r="K104" s="22"/>
    </row>
    <row r="105" spans="1:12" s="161" customFormat="1">
      <c r="A105" s="158">
        <v>97</v>
      </c>
      <c r="B105" s="60" t="s">
        <v>189</v>
      </c>
      <c r="C105" s="152" t="s">
        <v>87</v>
      </c>
      <c r="D105" s="68">
        <v>73</v>
      </c>
      <c r="E105" s="154">
        <v>37</v>
      </c>
      <c r="F105" s="154">
        <f>D105*E105</f>
        <v>2701</v>
      </c>
      <c r="G105" s="157"/>
      <c r="H105" s="153"/>
      <c r="I105" s="156"/>
      <c r="J105" s="156"/>
      <c r="K105" s="156"/>
    </row>
    <row r="106" spans="1:12" s="161" customFormat="1" ht="27.6">
      <c r="A106" s="158">
        <v>98</v>
      </c>
      <c r="B106" s="60" t="s">
        <v>188</v>
      </c>
      <c r="C106" s="152" t="s">
        <v>87</v>
      </c>
      <c r="D106" s="68">
        <v>38</v>
      </c>
      <c r="E106" s="160">
        <v>34</v>
      </c>
      <c r="F106" s="154">
        <f t="shared" ref="F106:F112" si="16">D106*E106</f>
        <v>1292</v>
      </c>
      <c r="G106" s="157"/>
      <c r="H106" s="153"/>
      <c r="I106" s="156"/>
      <c r="J106" s="156"/>
      <c r="K106" s="156"/>
    </row>
    <row r="107" spans="1:12" s="161" customFormat="1">
      <c r="A107" s="158">
        <v>99</v>
      </c>
      <c r="B107" s="60" t="s">
        <v>229</v>
      </c>
      <c r="C107" s="152" t="s">
        <v>87</v>
      </c>
      <c r="D107" s="177">
        <v>22.5</v>
      </c>
      <c r="E107" s="160">
        <v>130</v>
      </c>
      <c r="F107" s="154">
        <f t="shared" si="16"/>
        <v>2925</v>
      </c>
      <c r="G107" s="157"/>
      <c r="H107" s="153"/>
      <c r="I107" s="156"/>
      <c r="J107" s="156"/>
      <c r="K107" s="156"/>
    </row>
    <row r="108" spans="1:12" s="161" customFormat="1">
      <c r="A108" s="158">
        <v>100</v>
      </c>
      <c r="B108" s="60" t="s">
        <v>223</v>
      </c>
      <c r="C108" s="152" t="s">
        <v>86</v>
      </c>
      <c r="D108" s="177">
        <v>70</v>
      </c>
      <c r="E108" s="154">
        <v>32</v>
      </c>
      <c r="F108" s="154">
        <f t="shared" si="16"/>
        <v>2240</v>
      </c>
      <c r="G108" s="157" t="s">
        <v>253</v>
      </c>
      <c r="H108" s="153" t="s">
        <v>86</v>
      </c>
      <c r="I108" s="156">
        <v>70</v>
      </c>
      <c r="J108" s="156">
        <v>8.33</v>
      </c>
      <c r="K108" s="156">
        <f>I108*J108</f>
        <v>583.1</v>
      </c>
      <c r="L108" s="61"/>
    </row>
    <row r="109" spans="1:12" s="161" customFormat="1">
      <c r="A109" s="158">
        <v>101</v>
      </c>
      <c r="B109" s="60" t="s">
        <v>282</v>
      </c>
      <c r="C109" s="152" t="s">
        <v>80</v>
      </c>
      <c r="D109" s="68">
        <v>1</v>
      </c>
      <c r="E109" s="154">
        <v>1000</v>
      </c>
      <c r="F109" s="154">
        <f t="shared" si="16"/>
        <v>1000</v>
      </c>
      <c r="G109" s="84" t="s">
        <v>168</v>
      </c>
      <c r="H109" s="86" t="s">
        <v>80</v>
      </c>
      <c r="I109" s="101">
        <v>2</v>
      </c>
      <c r="J109" s="101">
        <v>89.58</v>
      </c>
      <c r="K109" s="77">
        <f>J109*I109</f>
        <v>179.16</v>
      </c>
      <c r="L109" s="61"/>
    </row>
    <row r="110" spans="1:12" s="161" customFormat="1">
      <c r="A110" s="158">
        <v>102</v>
      </c>
      <c r="B110" s="60" t="s">
        <v>107</v>
      </c>
      <c r="C110" s="152" t="s">
        <v>109</v>
      </c>
      <c r="D110" s="68">
        <v>0.1</v>
      </c>
      <c r="E110" s="154">
        <v>245</v>
      </c>
      <c r="F110" s="154">
        <f t="shared" si="16"/>
        <v>24.5</v>
      </c>
      <c r="G110" s="157" t="s">
        <v>129</v>
      </c>
      <c r="H110" s="153" t="s">
        <v>80</v>
      </c>
      <c r="I110" s="156">
        <v>15</v>
      </c>
      <c r="J110" s="156">
        <v>11.67</v>
      </c>
      <c r="K110" s="156">
        <f>I110*J110</f>
        <v>175.05</v>
      </c>
      <c r="L110" s="61"/>
    </row>
    <row r="111" spans="1:12" s="123" customFormat="1">
      <c r="A111" s="158">
        <v>103</v>
      </c>
      <c r="B111" s="60" t="s">
        <v>284</v>
      </c>
      <c r="C111" s="152" t="s">
        <v>108</v>
      </c>
      <c r="D111" s="154">
        <v>1</v>
      </c>
      <c r="E111" s="154">
        <v>935</v>
      </c>
      <c r="F111" s="154">
        <f t="shared" si="16"/>
        <v>935</v>
      </c>
      <c r="G111" s="157"/>
      <c r="H111" s="153"/>
      <c r="I111" s="22"/>
      <c r="J111" s="156"/>
      <c r="K111" s="156"/>
    </row>
    <row r="112" spans="1:12" s="124" customFormat="1" ht="27.6">
      <c r="A112" s="158">
        <v>104</v>
      </c>
      <c r="B112" s="158" t="s">
        <v>222</v>
      </c>
      <c r="C112" s="108" t="s">
        <v>283</v>
      </c>
      <c r="D112" s="156">
        <v>1</v>
      </c>
      <c r="E112" s="154">
        <v>1500</v>
      </c>
      <c r="F112" s="154">
        <f t="shared" si="16"/>
        <v>1500</v>
      </c>
      <c r="G112" s="157"/>
      <c r="H112" s="153"/>
      <c r="I112" s="22"/>
      <c r="J112" s="156"/>
      <c r="K112" s="156"/>
    </row>
    <row r="113" spans="1:11" s="162" customFormat="1" ht="27.6">
      <c r="A113" s="158"/>
      <c r="B113" s="26" t="s">
        <v>115</v>
      </c>
      <c r="C113" s="24"/>
      <c r="D113" s="25"/>
      <c r="E113" s="25"/>
      <c r="F113" s="25">
        <f>SUM(F105:F112)</f>
        <v>12617.5</v>
      </c>
      <c r="G113" s="130" t="s">
        <v>126</v>
      </c>
      <c r="H113" s="27"/>
      <c r="I113" s="28"/>
      <c r="J113" s="69"/>
      <c r="K113" s="65">
        <f>SUM(K105:K112)</f>
        <v>937.31</v>
      </c>
    </row>
    <row r="114" spans="1:11" s="162" customFormat="1">
      <c r="A114" s="158"/>
      <c r="B114" s="137"/>
      <c r="C114" s="32"/>
      <c r="D114" s="137"/>
      <c r="E114" s="32"/>
      <c r="F114" s="33"/>
      <c r="G114" s="138" t="s">
        <v>122</v>
      </c>
      <c r="H114" s="34"/>
      <c r="I114" s="35"/>
      <c r="J114" s="35"/>
      <c r="K114" s="36">
        <f>K113+K103+K96+K46</f>
        <v>124271.80931</v>
      </c>
    </row>
    <row r="115" spans="1:11" s="162" customFormat="1">
      <c r="A115" s="158"/>
      <c r="B115" s="138" t="s">
        <v>123</v>
      </c>
      <c r="C115" s="34"/>
      <c r="D115" s="139"/>
      <c r="E115" s="140"/>
      <c r="F115" s="37">
        <f>F113+F103+F96+F46</f>
        <v>63715.37</v>
      </c>
      <c r="G115" s="141" t="s">
        <v>124</v>
      </c>
      <c r="H115" s="38">
        <v>0.03</v>
      </c>
      <c r="I115" s="35"/>
      <c r="J115" s="35"/>
      <c r="K115" s="36">
        <f>K114*H115</f>
        <v>3728.1542792999999</v>
      </c>
    </row>
    <row r="116" spans="1:11" s="162" customFormat="1">
      <c r="A116" s="158"/>
      <c r="B116" s="141"/>
      <c r="C116" s="39"/>
      <c r="D116" s="142"/>
      <c r="E116" s="33"/>
      <c r="F116" s="37"/>
      <c r="G116" s="143" t="s">
        <v>114</v>
      </c>
      <c r="H116" s="34"/>
      <c r="I116" s="35"/>
      <c r="J116" s="35"/>
      <c r="K116" s="36">
        <f>K114+K115</f>
        <v>127999.96358929999</v>
      </c>
    </row>
    <row r="117" spans="1:11" s="162" customFormat="1">
      <c r="A117" s="158"/>
      <c r="B117" s="143" t="s">
        <v>113</v>
      </c>
      <c r="C117" s="40"/>
      <c r="D117" s="139"/>
      <c r="E117" s="140"/>
      <c r="F117" s="37">
        <f>F115</f>
        <v>63715.37</v>
      </c>
      <c r="G117" s="143" t="s">
        <v>127</v>
      </c>
      <c r="H117" s="40"/>
      <c r="I117" s="35"/>
      <c r="J117" s="35"/>
      <c r="K117" s="36">
        <f>F117+K116</f>
        <v>191715.33358929999</v>
      </c>
    </row>
    <row r="118" spans="1:11" s="162" customFormat="1">
      <c r="A118" s="158"/>
      <c r="B118" s="144"/>
      <c r="C118" s="40"/>
      <c r="D118" s="144"/>
      <c r="E118" s="40"/>
      <c r="F118" s="144"/>
      <c r="G118" s="143" t="s">
        <v>125</v>
      </c>
      <c r="H118" s="40"/>
      <c r="I118" s="35"/>
      <c r="J118" s="35"/>
      <c r="K118" s="36">
        <f>K119/6</f>
        <v>38343.066717859998</v>
      </c>
    </row>
    <row r="119" spans="1:11" s="162" customFormat="1">
      <c r="A119" s="158"/>
      <c r="B119" s="144"/>
      <c r="C119" s="40"/>
      <c r="D119" s="144"/>
      <c r="E119" s="40"/>
      <c r="F119" s="144"/>
      <c r="G119" s="143" t="s">
        <v>128</v>
      </c>
      <c r="H119" s="40"/>
      <c r="I119" s="35"/>
      <c r="J119" s="35"/>
      <c r="K119" s="36">
        <f>K117*1.2</f>
        <v>230058.40030715999</v>
      </c>
    </row>
    <row r="120" spans="1:11" s="162" customFormat="1">
      <c r="A120" s="145"/>
      <c r="B120" s="114"/>
      <c r="C120" s="114"/>
      <c r="D120" s="114"/>
      <c r="E120" s="29"/>
      <c r="F120" s="114"/>
      <c r="G120" s="114"/>
      <c r="H120" s="114"/>
      <c r="I120" s="114"/>
      <c r="J120" s="114"/>
      <c r="K120" s="114"/>
    </row>
    <row r="121" spans="1:11" s="162" customFormat="1">
      <c r="A121" s="145"/>
      <c r="B121" s="114"/>
      <c r="C121" s="114"/>
      <c r="D121" s="114"/>
      <c r="E121" s="29"/>
      <c r="F121" s="114"/>
      <c r="G121" s="114"/>
      <c r="H121" s="114"/>
      <c r="I121" s="114"/>
      <c r="J121" s="114"/>
      <c r="K121" s="114"/>
    </row>
    <row r="122" spans="1:11">
      <c r="A122" s="145"/>
      <c r="E122" s="114"/>
    </row>
    <row r="123" spans="1:11">
      <c r="A123" s="145"/>
      <c r="E123" s="114"/>
    </row>
    <row r="124" spans="1:11">
      <c r="A124" s="145"/>
      <c r="E124" s="114"/>
    </row>
    <row r="125" spans="1:11">
      <c r="A125" s="145"/>
      <c r="E125" s="114"/>
    </row>
    <row r="126" spans="1:11">
      <c r="A126" s="145"/>
      <c r="E126" s="114"/>
    </row>
    <row r="127" spans="1:11">
      <c r="A127" s="145"/>
      <c r="E127" s="114"/>
    </row>
    <row r="128" spans="1:11">
      <c r="A128" s="145"/>
      <c r="E128" s="114"/>
    </row>
    <row r="129" spans="1:5">
      <c r="A129" s="145"/>
      <c r="E129" s="114"/>
    </row>
    <row r="130" spans="1:5">
      <c r="A130" s="145"/>
      <c r="E130" s="114"/>
    </row>
    <row r="131" spans="1:5">
      <c r="A131" s="145"/>
      <c r="E131" s="114"/>
    </row>
    <row r="132" spans="1:5">
      <c r="A132" s="145"/>
      <c r="E132" s="114"/>
    </row>
    <row r="133" spans="1:5">
      <c r="A133" s="145"/>
      <c r="E133" s="114"/>
    </row>
    <row r="134" spans="1:5">
      <c r="A134" s="145"/>
      <c r="E134" s="114"/>
    </row>
    <row r="135" spans="1:5">
      <c r="A135" s="145"/>
      <c r="E135" s="114"/>
    </row>
    <row r="136" spans="1:5">
      <c r="A136" s="145"/>
      <c r="E136" s="114"/>
    </row>
    <row r="137" spans="1:5">
      <c r="A137" s="145"/>
      <c r="E137" s="114"/>
    </row>
    <row r="138" spans="1:5">
      <c r="A138" s="145"/>
      <c r="E138" s="114"/>
    </row>
    <row r="139" spans="1:5">
      <c r="A139" s="145"/>
      <c r="E139" s="114"/>
    </row>
    <row r="140" spans="1:5">
      <c r="A140" s="145"/>
      <c r="E140" s="114"/>
    </row>
    <row r="141" spans="1:5">
      <c r="A141" s="145"/>
      <c r="E141" s="114"/>
    </row>
    <row r="142" spans="1:5">
      <c r="A142" s="145"/>
      <c r="E142" s="114"/>
    </row>
    <row r="143" spans="1:5">
      <c r="A143" s="64"/>
      <c r="E143" s="114"/>
    </row>
    <row r="144" spans="1:5">
      <c r="A144" s="114"/>
      <c r="E144" s="114"/>
    </row>
    <row r="145" spans="1:11">
      <c r="E145" s="114"/>
    </row>
    <row r="146" spans="1:11">
      <c r="E146" s="114"/>
    </row>
    <row r="147" spans="1:11">
      <c r="E147" s="114"/>
    </row>
    <row r="148" spans="1:11">
      <c r="A148" s="115"/>
      <c r="E148" s="114"/>
    </row>
    <row r="149" spans="1:11">
      <c r="A149" s="115"/>
    </row>
    <row r="159" spans="1:11" s="124" customFormat="1">
      <c r="A159" s="29"/>
      <c r="B159" s="114"/>
      <c r="C159" s="114"/>
      <c r="D159" s="114"/>
      <c r="E159" s="29"/>
      <c r="F159" s="114"/>
      <c r="G159" s="114"/>
      <c r="H159" s="114"/>
      <c r="I159" s="114"/>
      <c r="J159" s="114"/>
      <c r="K159" s="114"/>
    </row>
    <row r="160" spans="1:11" s="124" customFormat="1">
      <c r="A160" s="29"/>
      <c r="B160" s="114"/>
      <c r="C160" s="114"/>
      <c r="D160" s="114"/>
      <c r="E160" s="29"/>
      <c r="F160" s="114"/>
      <c r="G160" s="114"/>
      <c r="H160" s="114"/>
      <c r="I160" s="114"/>
      <c r="J160" s="114"/>
      <c r="K160" s="114"/>
    </row>
    <row r="161" spans="1:11" s="124" customFormat="1">
      <c r="A161" s="29"/>
      <c r="B161" s="114"/>
      <c r="C161" s="114"/>
      <c r="D161" s="114"/>
      <c r="E161" s="29"/>
      <c r="F161" s="114"/>
      <c r="G161" s="114"/>
      <c r="H161" s="114"/>
      <c r="I161" s="114"/>
      <c r="J161" s="114"/>
      <c r="K161" s="114"/>
    </row>
    <row r="162" spans="1:11" s="124" customFormat="1">
      <c r="A162" s="29"/>
      <c r="B162" s="114"/>
      <c r="C162" s="114"/>
      <c r="D162" s="114"/>
      <c r="E162" s="29"/>
      <c r="F162" s="114"/>
      <c r="G162" s="114"/>
      <c r="H162" s="114"/>
      <c r="I162" s="114"/>
      <c r="J162" s="114"/>
      <c r="K162" s="114"/>
    </row>
    <row r="163" spans="1:11" s="124" customFormat="1">
      <c r="A163" s="29"/>
      <c r="B163" s="114"/>
      <c r="C163" s="114"/>
      <c r="D163" s="114"/>
      <c r="E163" s="29"/>
      <c r="F163" s="114"/>
      <c r="G163" s="114"/>
      <c r="H163" s="114"/>
      <c r="I163" s="114"/>
      <c r="J163" s="114"/>
      <c r="K163" s="114"/>
    </row>
    <row r="164" spans="1:11" s="162" customFormat="1">
      <c r="A164" s="29"/>
      <c r="B164" s="114"/>
      <c r="C164" s="114"/>
      <c r="D164" s="114"/>
      <c r="E164" s="29"/>
      <c r="F164" s="114"/>
      <c r="G164" s="114"/>
      <c r="H164" s="114"/>
      <c r="I164" s="114"/>
      <c r="J164" s="114"/>
      <c r="K164" s="114"/>
    </row>
    <row r="165" spans="1:11" s="162" customFormat="1">
      <c r="A165" s="29"/>
      <c r="B165" s="114"/>
      <c r="C165" s="114"/>
      <c r="D165" s="114"/>
      <c r="E165" s="29"/>
      <c r="F165" s="114"/>
      <c r="G165" s="114"/>
      <c r="H165" s="114"/>
      <c r="I165" s="114"/>
      <c r="J165" s="114"/>
      <c r="K165" s="114"/>
    </row>
    <row r="166" spans="1:11" s="146" customFormat="1" ht="29.4" customHeight="1">
      <c r="A166" s="29"/>
      <c r="B166" s="114"/>
      <c r="C166" s="114"/>
      <c r="D166" s="114"/>
      <c r="E166" s="29"/>
      <c r="F166" s="114"/>
      <c r="G166" s="114"/>
      <c r="H166" s="114"/>
      <c r="I166" s="114"/>
      <c r="J166" s="114"/>
      <c r="K166" s="114"/>
    </row>
    <row r="167" spans="1:11" s="146" customFormat="1" ht="29.4" customHeight="1">
      <c r="A167" s="29"/>
      <c r="B167" s="114"/>
      <c r="C167" s="114"/>
      <c r="D167" s="114"/>
      <c r="E167" s="29"/>
      <c r="F167" s="114"/>
      <c r="G167" s="114"/>
      <c r="H167" s="114"/>
      <c r="I167" s="114"/>
      <c r="J167" s="114"/>
      <c r="K167" s="114"/>
    </row>
    <row r="168" spans="1:11" s="146" customFormat="1" ht="29.4" customHeight="1">
      <c r="A168" s="29"/>
      <c r="B168" s="114"/>
      <c r="C168" s="114"/>
      <c r="D168" s="114"/>
      <c r="E168" s="29"/>
      <c r="F168" s="114"/>
      <c r="G168" s="114"/>
      <c r="H168" s="114"/>
      <c r="I168" s="114"/>
      <c r="J168" s="114"/>
      <c r="K168" s="114"/>
    </row>
    <row r="170" spans="1:11" s="64" customFormat="1">
      <c r="A170" s="29"/>
      <c r="B170" s="114"/>
      <c r="C170" s="114"/>
      <c r="D170" s="114"/>
      <c r="E170" s="29"/>
      <c r="F170" s="114"/>
      <c r="G170" s="114"/>
      <c r="H170" s="114"/>
      <c r="I170" s="114"/>
      <c r="J170" s="114"/>
      <c r="K170" s="114"/>
    </row>
    <row r="171" spans="1:11" s="64" customFormat="1">
      <c r="A171" s="29"/>
      <c r="B171" s="114"/>
      <c r="C171" s="114"/>
      <c r="D171" s="114"/>
      <c r="E171" s="29"/>
      <c r="F171" s="114"/>
      <c r="G171" s="114"/>
      <c r="H171" s="114"/>
      <c r="I171" s="114"/>
      <c r="J171" s="114"/>
      <c r="K171" s="114"/>
    </row>
    <row r="172" spans="1:11" s="64" customFormat="1">
      <c r="A172" s="29"/>
      <c r="B172" s="114"/>
      <c r="C172" s="114"/>
      <c r="D172" s="114"/>
      <c r="E172" s="29"/>
      <c r="F172" s="114"/>
      <c r="G172" s="114"/>
      <c r="H172" s="114"/>
      <c r="I172" s="114"/>
      <c r="J172" s="114"/>
      <c r="K172" s="114"/>
    </row>
  </sheetData>
  <protectedRanges>
    <protectedRange sqref="J14" name="Range1_3_3_1_2_1"/>
    <protectedRange sqref="J15 J13" name="Range1_4_1_1_1_2_1_2_1"/>
  </protectedRanges>
  <mergeCells count="5">
    <mergeCell ref="A1:B1"/>
    <mergeCell ref="A2:B2"/>
    <mergeCell ref="A3:J3"/>
    <mergeCell ref="A4:I4"/>
    <mergeCell ref="A5:K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7"/>
  <sheetViews>
    <sheetView topLeftCell="A13" workbookViewId="0">
      <selection activeCell="G13" sqref="G13"/>
    </sheetView>
  </sheetViews>
  <sheetFormatPr defaultColWidth="9.109375" defaultRowHeight="13.8"/>
  <cols>
    <col min="1" max="1" width="6.33203125" style="29" customWidth="1"/>
    <col min="2" max="2" width="45.5546875" style="114" customWidth="1"/>
    <col min="3" max="3" width="9.33203125" style="114" customWidth="1"/>
    <col min="4" max="4" width="11.109375" style="114" customWidth="1"/>
    <col min="5" max="5" width="13" style="29" customWidth="1"/>
    <col min="6" max="6" width="15.109375" style="114" customWidth="1"/>
    <col min="7" max="7" width="57.33203125" style="114" customWidth="1"/>
    <col min="8" max="8" width="9.109375" style="114"/>
    <col min="9" max="9" width="11" style="114" customWidth="1"/>
    <col min="10" max="10" width="10.6640625" style="114" customWidth="1"/>
    <col min="11" max="11" width="13.109375" style="114" customWidth="1"/>
    <col min="12" max="16384" width="9.109375" style="114"/>
  </cols>
  <sheetData>
    <row r="1" spans="1:11">
      <c r="A1" s="232"/>
      <c r="B1" s="232"/>
      <c r="C1" s="115"/>
      <c r="D1" s="115"/>
      <c r="E1" s="116"/>
      <c r="F1" s="115"/>
      <c r="G1" s="117"/>
      <c r="H1" s="117"/>
      <c r="I1" s="117"/>
      <c r="J1" s="41"/>
      <c r="K1" s="41"/>
    </row>
    <row r="2" spans="1:11">
      <c r="A2" s="232"/>
      <c r="B2" s="232"/>
      <c r="C2" s="115"/>
      <c r="D2" s="115"/>
      <c r="E2" s="116"/>
      <c r="F2" s="115"/>
      <c r="G2" s="115"/>
      <c r="H2" s="115"/>
      <c r="I2" s="41"/>
      <c r="J2" s="41"/>
      <c r="K2" s="41"/>
    </row>
    <row r="3" spans="1:11">
      <c r="A3" s="233"/>
      <c r="B3" s="233"/>
      <c r="C3" s="233"/>
      <c r="D3" s="233"/>
      <c r="E3" s="233"/>
      <c r="F3" s="233"/>
      <c r="G3" s="233"/>
      <c r="H3" s="233"/>
      <c r="I3" s="233"/>
      <c r="J3" s="233"/>
      <c r="K3" s="31"/>
    </row>
    <row r="4" spans="1:11">
      <c r="A4" s="233" t="s">
        <v>264</v>
      </c>
      <c r="B4" s="233"/>
      <c r="C4" s="233"/>
      <c r="D4" s="233"/>
      <c r="E4" s="233"/>
      <c r="F4" s="233"/>
      <c r="G4" s="233"/>
      <c r="H4" s="233"/>
      <c r="I4" s="233"/>
    </row>
    <row r="5" spans="1:11">
      <c r="A5" s="234" t="s">
        <v>265</v>
      </c>
      <c r="B5" s="234"/>
      <c r="C5" s="234"/>
      <c r="D5" s="234"/>
      <c r="E5" s="234"/>
      <c r="F5" s="234"/>
      <c r="G5" s="234"/>
      <c r="H5" s="234"/>
      <c r="I5" s="234"/>
      <c r="J5" s="234"/>
      <c r="K5" s="234"/>
    </row>
    <row r="6" spans="1:11">
      <c r="A6" s="234"/>
      <c r="B6" s="234"/>
      <c r="C6" s="234"/>
      <c r="D6" s="234"/>
      <c r="E6" s="234"/>
      <c r="F6" s="234"/>
      <c r="G6" s="234"/>
      <c r="H6" s="234"/>
      <c r="I6" s="234"/>
      <c r="J6" s="234"/>
      <c r="K6" s="234"/>
    </row>
    <row r="7" spans="1:11" ht="69">
      <c r="A7" s="109" t="s">
        <v>74</v>
      </c>
      <c r="B7" s="110" t="s">
        <v>75</v>
      </c>
      <c r="C7" s="111" t="s">
        <v>76</v>
      </c>
      <c r="D7" s="112" t="s">
        <v>112</v>
      </c>
      <c r="E7" s="113" t="s">
        <v>116</v>
      </c>
      <c r="F7" s="112" t="s">
        <v>117</v>
      </c>
      <c r="G7" s="111" t="s">
        <v>77</v>
      </c>
      <c r="H7" s="111" t="s">
        <v>78</v>
      </c>
      <c r="I7" s="112" t="s">
        <v>79</v>
      </c>
      <c r="J7" s="112" t="s">
        <v>118</v>
      </c>
      <c r="K7" s="112" t="s">
        <v>119</v>
      </c>
    </row>
    <row r="8" spans="1:11">
      <c r="A8" s="30"/>
      <c r="B8" s="118" t="s">
        <v>151</v>
      </c>
      <c r="C8" s="58"/>
      <c r="D8" s="119"/>
      <c r="E8" s="21"/>
      <c r="F8" s="119"/>
      <c r="G8" s="58"/>
      <c r="H8" s="58"/>
      <c r="I8" s="120"/>
      <c r="J8" s="120"/>
      <c r="K8" s="120"/>
    </row>
    <row r="9" spans="1:11">
      <c r="A9" s="58">
        <v>1</v>
      </c>
      <c r="B9" s="121" t="s">
        <v>211</v>
      </c>
      <c r="C9" s="42" t="s">
        <v>80</v>
      </c>
      <c r="D9" s="149">
        <v>25</v>
      </c>
      <c r="E9" s="43">
        <v>35</v>
      </c>
      <c r="F9" s="46">
        <f>D9*E9</f>
        <v>875</v>
      </c>
      <c r="G9" s="89"/>
      <c r="H9" s="89"/>
      <c r="I9" s="122"/>
      <c r="J9" s="55"/>
      <c r="K9" s="122"/>
    </row>
    <row r="10" spans="1:11" ht="27.6" customHeight="1">
      <c r="A10" s="58">
        <v>2</v>
      </c>
      <c r="B10" s="58" t="s">
        <v>209</v>
      </c>
      <c r="C10" s="20" t="s">
        <v>87</v>
      </c>
      <c r="D10" s="21">
        <v>3</v>
      </c>
      <c r="E10" s="21">
        <v>41</v>
      </c>
      <c r="F10" s="154">
        <f t="shared" ref="F10:F16" si="0">D10*E10</f>
        <v>123</v>
      </c>
      <c r="G10" s="60"/>
      <c r="H10" s="89"/>
      <c r="I10" s="122"/>
      <c r="J10" s="55"/>
      <c r="K10" s="122"/>
    </row>
    <row r="11" spans="1:11" ht="27.6" customHeight="1">
      <c r="A11" s="58">
        <v>3</v>
      </c>
      <c r="B11" s="102" t="s">
        <v>226</v>
      </c>
      <c r="C11" s="147" t="s">
        <v>87</v>
      </c>
      <c r="D11" s="148">
        <v>3</v>
      </c>
      <c r="E11" s="148">
        <v>41</v>
      </c>
      <c r="F11" s="154">
        <f t="shared" si="0"/>
        <v>123</v>
      </c>
      <c r="G11" s="60"/>
      <c r="H11" s="89"/>
      <c r="I11" s="122"/>
      <c r="J11" s="55"/>
      <c r="K11" s="122"/>
    </row>
    <row r="12" spans="1:11" ht="27.6" customHeight="1">
      <c r="A12" s="158">
        <v>4</v>
      </c>
      <c r="B12" s="121" t="s">
        <v>150</v>
      </c>
      <c r="C12" s="44" t="s">
        <v>80</v>
      </c>
      <c r="D12" s="45">
        <v>10</v>
      </c>
      <c r="E12" s="46">
        <v>17</v>
      </c>
      <c r="F12" s="154">
        <f t="shared" si="0"/>
        <v>170</v>
      </c>
      <c r="G12" s="60"/>
      <c r="H12" s="89"/>
      <c r="I12" s="122"/>
      <c r="J12" s="55"/>
      <c r="K12" s="122"/>
    </row>
    <row r="13" spans="1:11" ht="41.4">
      <c r="A13" s="158">
        <v>5</v>
      </c>
      <c r="B13" s="121" t="s">
        <v>155</v>
      </c>
      <c r="C13" s="44" t="s">
        <v>80</v>
      </c>
      <c r="D13" s="45">
        <v>1</v>
      </c>
      <c r="E13" s="46">
        <v>1300</v>
      </c>
      <c r="F13" s="154">
        <f t="shared" si="0"/>
        <v>1300</v>
      </c>
      <c r="G13" s="60"/>
      <c r="H13" s="89"/>
      <c r="I13" s="122"/>
      <c r="J13" s="55"/>
      <c r="K13" s="122"/>
    </row>
    <row r="14" spans="1:11">
      <c r="A14" s="158">
        <v>6</v>
      </c>
      <c r="B14" s="121" t="s">
        <v>245</v>
      </c>
      <c r="C14" s="44" t="s">
        <v>86</v>
      </c>
      <c r="D14" s="45">
        <v>107</v>
      </c>
      <c r="E14" s="154">
        <v>20.399999999999999</v>
      </c>
      <c r="F14" s="154">
        <f t="shared" si="0"/>
        <v>2182.7999999999997</v>
      </c>
      <c r="G14" s="60"/>
      <c r="H14" s="89"/>
      <c r="I14" s="122"/>
      <c r="J14" s="55"/>
      <c r="K14" s="122"/>
    </row>
    <row r="15" spans="1:11">
      <c r="A15" s="158">
        <v>7</v>
      </c>
      <c r="B15" s="121" t="s">
        <v>241</v>
      </c>
      <c r="C15" s="86" t="s">
        <v>80</v>
      </c>
      <c r="D15" s="49">
        <v>1</v>
      </c>
      <c r="E15" s="160">
        <v>160</v>
      </c>
      <c r="F15" s="154">
        <f t="shared" si="0"/>
        <v>160</v>
      </c>
      <c r="G15" s="74"/>
      <c r="H15" s="75"/>
      <c r="I15" s="72"/>
      <c r="J15" s="72"/>
      <c r="K15" s="72"/>
    </row>
    <row r="16" spans="1:11">
      <c r="A16" s="158">
        <v>8</v>
      </c>
      <c r="B16" s="121" t="s">
        <v>242</v>
      </c>
      <c r="C16" s="86" t="s">
        <v>86</v>
      </c>
      <c r="D16" s="49">
        <v>1.68</v>
      </c>
      <c r="E16" s="63">
        <v>60</v>
      </c>
      <c r="F16" s="154">
        <f t="shared" si="0"/>
        <v>100.8</v>
      </c>
      <c r="G16" s="74"/>
      <c r="H16" s="75"/>
      <c r="I16" s="72"/>
      <c r="J16" s="72"/>
      <c r="K16" s="72"/>
    </row>
    <row r="17" spans="1:12" ht="27.6">
      <c r="A17" s="158">
        <v>9</v>
      </c>
      <c r="B17" s="26" t="s">
        <v>161</v>
      </c>
      <c r="C17" s="24"/>
      <c r="D17" s="25"/>
      <c r="E17" s="25"/>
      <c r="F17" s="25">
        <f>SUM(F9:F16)</f>
        <v>5034.5999999999995</v>
      </c>
      <c r="G17" s="26" t="s">
        <v>152</v>
      </c>
      <c r="H17" s="27"/>
      <c r="I17" s="28"/>
      <c r="J17" s="47"/>
      <c r="K17" s="48">
        <f>SUM(K12:K16)</f>
        <v>0</v>
      </c>
    </row>
    <row r="18" spans="1:12">
      <c r="A18" s="158">
        <v>10</v>
      </c>
      <c r="B18" s="58"/>
      <c r="C18" s="56"/>
      <c r="D18" s="154"/>
      <c r="E18" s="154"/>
      <c r="F18" s="154"/>
      <c r="G18" s="158"/>
      <c r="H18" s="152"/>
      <c r="I18" s="152"/>
      <c r="J18" s="152"/>
      <c r="K18" s="21"/>
    </row>
    <row r="19" spans="1:12" s="71" customFormat="1" ht="27.6">
      <c r="A19" s="158">
        <v>11</v>
      </c>
      <c r="B19" s="58" t="s">
        <v>210</v>
      </c>
      <c r="C19" s="56" t="s">
        <v>86</v>
      </c>
      <c r="D19" s="154">
        <v>3</v>
      </c>
      <c r="E19" s="154">
        <v>210</v>
      </c>
      <c r="F19" s="154">
        <f>D19*E19</f>
        <v>630</v>
      </c>
      <c r="G19" s="158" t="s">
        <v>149</v>
      </c>
      <c r="H19" s="152" t="s">
        <v>81</v>
      </c>
      <c r="I19" s="152">
        <f>5*D19</f>
        <v>15</v>
      </c>
      <c r="J19" s="152">
        <v>8.1999999999999993</v>
      </c>
      <c r="K19" s="21">
        <f t="shared" ref="K19:K36" si="1">J19*I19</f>
        <v>122.99999999999999</v>
      </c>
      <c r="L19" s="61"/>
    </row>
    <row r="20" spans="1:12" s="71" customFormat="1">
      <c r="A20" s="158">
        <v>12</v>
      </c>
      <c r="B20" s="58" t="s">
        <v>212</v>
      </c>
      <c r="C20" s="20" t="s">
        <v>224</v>
      </c>
      <c r="D20" s="154">
        <v>1.5</v>
      </c>
      <c r="E20" s="154">
        <v>42.5</v>
      </c>
      <c r="F20" s="154">
        <f t="shared" ref="F20:F52" si="2">D20*E20</f>
        <v>63.75</v>
      </c>
      <c r="G20" s="59" t="s">
        <v>162</v>
      </c>
      <c r="H20" s="155" t="s">
        <v>82</v>
      </c>
      <c r="I20" s="155">
        <f>D19*0.1</f>
        <v>0.30000000000000004</v>
      </c>
      <c r="J20" s="155">
        <v>41.25</v>
      </c>
      <c r="K20" s="21">
        <f t="shared" si="1"/>
        <v>12.375000000000002</v>
      </c>
      <c r="L20" s="61"/>
    </row>
    <row r="21" spans="1:12" s="71" customFormat="1">
      <c r="A21" s="158">
        <v>13</v>
      </c>
      <c r="B21" s="58"/>
      <c r="C21" s="20"/>
      <c r="D21" s="154"/>
      <c r="E21" s="154"/>
      <c r="F21" s="154"/>
      <c r="G21" s="59" t="s">
        <v>256</v>
      </c>
      <c r="H21" s="155" t="s">
        <v>87</v>
      </c>
      <c r="I21" s="155">
        <f>D19*1.05</f>
        <v>3.1500000000000004</v>
      </c>
      <c r="J21" s="155">
        <v>1500</v>
      </c>
      <c r="K21" s="21">
        <f>J21*I21</f>
        <v>4725.0000000000009</v>
      </c>
      <c r="L21" s="61"/>
    </row>
    <row r="22" spans="1:12" s="71" customFormat="1">
      <c r="A22" s="158">
        <v>14</v>
      </c>
      <c r="B22" s="58"/>
      <c r="C22" s="20"/>
      <c r="D22" s="154"/>
      <c r="E22" s="154"/>
      <c r="F22" s="154"/>
      <c r="G22" s="59" t="s">
        <v>140</v>
      </c>
      <c r="H22" s="155" t="s">
        <v>81</v>
      </c>
      <c r="I22" s="155">
        <v>2</v>
      </c>
      <c r="J22" s="155">
        <v>110.5</v>
      </c>
      <c r="K22" s="21">
        <f t="shared" si="1"/>
        <v>221</v>
      </c>
      <c r="L22" s="61"/>
    </row>
    <row r="23" spans="1:12" s="71" customFormat="1">
      <c r="A23" s="158">
        <v>15</v>
      </c>
      <c r="B23" s="58" t="s">
        <v>231</v>
      </c>
      <c r="C23" s="150" t="s">
        <v>80</v>
      </c>
      <c r="D23" s="154">
        <v>2</v>
      </c>
      <c r="E23" s="154">
        <v>60</v>
      </c>
      <c r="F23" s="154">
        <f>D23*E23</f>
        <v>120</v>
      </c>
      <c r="G23" s="80" t="s">
        <v>175</v>
      </c>
      <c r="H23" s="165" t="s">
        <v>80</v>
      </c>
      <c r="I23" s="82">
        <v>2</v>
      </c>
      <c r="J23" s="82">
        <v>233.34</v>
      </c>
      <c r="K23" s="83">
        <f t="shared" ref="K23" si="3">J23*I23</f>
        <v>466.68</v>
      </c>
      <c r="L23" s="61"/>
    </row>
    <row r="24" spans="1:12" s="71" customFormat="1" ht="27.6">
      <c r="A24" s="158">
        <v>16</v>
      </c>
      <c r="B24" s="87" t="s">
        <v>228</v>
      </c>
      <c r="C24" s="88" t="s">
        <v>86</v>
      </c>
      <c r="D24" s="21">
        <v>1.68</v>
      </c>
      <c r="E24" s="154">
        <v>176</v>
      </c>
      <c r="F24" s="154">
        <f t="shared" si="2"/>
        <v>295.68</v>
      </c>
      <c r="G24" s="81" t="s">
        <v>185</v>
      </c>
      <c r="H24" s="165" t="s">
        <v>80</v>
      </c>
      <c r="I24" s="82">
        <v>7</v>
      </c>
      <c r="J24" s="82">
        <v>368.34</v>
      </c>
      <c r="K24" s="83">
        <f t="shared" si="1"/>
        <v>2578.3799999999997</v>
      </c>
      <c r="L24" s="61"/>
    </row>
    <row r="25" spans="1:12" s="71" customFormat="1">
      <c r="A25" s="158">
        <v>17</v>
      </c>
      <c r="B25" s="87" t="s">
        <v>230</v>
      </c>
      <c r="C25" s="88" t="s">
        <v>86</v>
      </c>
      <c r="D25" s="21">
        <v>16.2</v>
      </c>
      <c r="E25" s="154">
        <v>176</v>
      </c>
      <c r="F25" s="154">
        <f t="shared" ref="F25" si="4">D25*E25</f>
        <v>2851.2</v>
      </c>
      <c r="G25" s="80" t="s">
        <v>175</v>
      </c>
      <c r="H25" s="165" t="s">
        <v>80</v>
      </c>
      <c r="I25" s="82">
        <v>8</v>
      </c>
      <c r="J25" s="82">
        <v>233.34</v>
      </c>
      <c r="K25" s="83">
        <f>J25*I25</f>
        <v>1866.72</v>
      </c>
      <c r="L25" s="61"/>
    </row>
    <row r="26" spans="1:12" s="71" customFormat="1">
      <c r="A26" s="158">
        <v>18</v>
      </c>
      <c r="B26" s="87"/>
      <c r="C26" s="87"/>
      <c r="D26" s="170"/>
      <c r="E26" s="171"/>
      <c r="F26" s="154"/>
      <c r="G26" s="80" t="s">
        <v>176</v>
      </c>
      <c r="H26" s="165" t="s">
        <v>80</v>
      </c>
      <c r="I26" s="82">
        <v>6</v>
      </c>
      <c r="J26" s="165">
        <v>156.66999999999999</v>
      </c>
      <c r="K26" s="73">
        <f>J26*I26</f>
        <v>940.02</v>
      </c>
      <c r="L26" s="61"/>
    </row>
    <row r="27" spans="1:12" s="71" customFormat="1">
      <c r="A27" s="158">
        <v>19</v>
      </c>
      <c r="B27" s="87"/>
      <c r="C27" s="87"/>
      <c r="D27" s="170"/>
      <c r="E27" s="171"/>
      <c r="F27" s="154"/>
      <c r="G27" s="80" t="s">
        <v>257</v>
      </c>
      <c r="H27" s="165" t="s">
        <v>80</v>
      </c>
      <c r="I27" s="82">
        <v>1</v>
      </c>
      <c r="J27" s="82">
        <v>113.75</v>
      </c>
      <c r="K27" s="83">
        <f>J27*I27</f>
        <v>113.75</v>
      </c>
      <c r="L27" s="61"/>
    </row>
    <row r="28" spans="1:12" s="71" customFormat="1">
      <c r="A28" s="158">
        <v>20</v>
      </c>
      <c r="B28" s="87"/>
      <c r="C28" s="87"/>
      <c r="D28" s="170"/>
      <c r="E28" s="171"/>
      <c r="F28" s="154"/>
      <c r="G28" s="81" t="s">
        <v>174</v>
      </c>
      <c r="H28" s="165" t="s">
        <v>81</v>
      </c>
      <c r="I28" s="82">
        <f>0.3*D25+0.3*D24+0.3*D24</f>
        <v>5.8679999999999986</v>
      </c>
      <c r="J28" s="82">
        <v>13.54</v>
      </c>
      <c r="K28" s="83">
        <f>J28*I28</f>
        <v>79.452719999999971</v>
      </c>
    </row>
    <row r="29" spans="1:12" s="71" customFormat="1">
      <c r="A29" s="158">
        <v>21</v>
      </c>
      <c r="B29" s="87"/>
      <c r="C29" s="87"/>
      <c r="D29" s="170"/>
      <c r="E29" s="171"/>
      <c r="F29" s="154"/>
      <c r="G29" s="80" t="s">
        <v>141</v>
      </c>
      <c r="H29" s="165" t="s">
        <v>80</v>
      </c>
      <c r="I29" s="82">
        <v>2</v>
      </c>
      <c r="J29" s="82">
        <v>20.84</v>
      </c>
      <c r="K29" s="83">
        <f>J29*I29</f>
        <v>41.68</v>
      </c>
    </row>
    <row r="30" spans="1:12" s="71" customFormat="1" ht="27.6">
      <c r="A30" s="158">
        <v>22</v>
      </c>
      <c r="B30" s="54" t="s">
        <v>177</v>
      </c>
      <c r="C30" s="55" t="s">
        <v>80</v>
      </c>
      <c r="D30" s="155">
        <v>1</v>
      </c>
      <c r="E30" s="154">
        <v>589</v>
      </c>
      <c r="F30" s="154">
        <f t="shared" si="2"/>
        <v>589</v>
      </c>
      <c r="G30" s="157" t="s">
        <v>178</v>
      </c>
      <c r="H30" s="153" t="s">
        <v>80</v>
      </c>
      <c r="I30" s="172">
        <v>1</v>
      </c>
      <c r="J30" s="155">
        <v>2261.67</v>
      </c>
      <c r="K30" s="21">
        <f t="shared" si="1"/>
        <v>2261.67</v>
      </c>
      <c r="L30" s="61"/>
    </row>
    <row r="31" spans="1:12" s="71" customFormat="1">
      <c r="A31" s="158">
        <v>23</v>
      </c>
      <c r="B31" s="54"/>
      <c r="C31" s="55"/>
      <c r="D31" s="155"/>
      <c r="E31" s="154"/>
      <c r="F31" s="154"/>
      <c r="G31" s="157" t="s">
        <v>179</v>
      </c>
      <c r="H31" s="153" t="s">
        <v>180</v>
      </c>
      <c r="I31" s="172">
        <v>1</v>
      </c>
      <c r="J31" s="155">
        <v>2132.5</v>
      </c>
      <c r="K31" s="21">
        <f t="shared" si="1"/>
        <v>2132.5</v>
      </c>
      <c r="L31" s="61"/>
    </row>
    <row r="32" spans="1:12" s="71" customFormat="1" ht="27.6">
      <c r="A32" s="158">
        <v>24</v>
      </c>
      <c r="B32" s="54"/>
      <c r="C32" s="55"/>
      <c r="D32" s="155"/>
      <c r="E32" s="154"/>
      <c r="F32" s="154"/>
      <c r="G32" s="157" t="s">
        <v>181</v>
      </c>
      <c r="H32" s="153" t="s">
        <v>182</v>
      </c>
      <c r="I32" s="172">
        <v>1</v>
      </c>
      <c r="J32" s="155">
        <v>834.17</v>
      </c>
      <c r="K32" s="21">
        <f t="shared" si="1"/>
        <v>834.17</v>
      </c>
      <c r="L32" s="61"/>
    </row>
    <row r="33" spans="1:12" s="71" customFormat="1" ht="27.6">
      <c r="A33" s="158">
        <v>25</v>
      </c>
      <c r="B33" s="54"/>
      <c r="C33" s="55"/>
      <c r="D33" s="155"/>
      <c r="E33" s="154"/>
      <c r="F33" s="154"/>
      <c r="G33" s="157" t="s">
        <v>183</v>
      </c>
      <c r="H33" s="153" t="s">
        <v>80</v>
      </c>
      <c r="I33" s="172">
        <v>1</v>
      </c>
      <c r="J33" s="155">
        <v>825</v>
      </c>
      <c r="K33" s="21">
        <f t="shared" si="1"/>
        <v>825</v>
      </c>
      <c r="L33" s="61"/>
    </row>
    <row r="34" spans="1:12" s="71" customFormat="1">
      <c r="A34" s="158">
        <v>26</v>
      </c>
      <c r="B34" s="54"/>
      <c r="C34" s="55"/>
      <c r="D34" s="155"/>
      <c r="E34" s="154"/>
      <c r="F34" s="154"/>
      <c r="G34" s="157" t="s">
        <v>184</v>
      </c>
      <c r="H34" s="153" t="s">
        <v>80</v>
      </c>
      <c r="I34" s="172">
        <v>2</v>
      </c>
      <c r="J34" s="155">
        <v>99.17</v>
      </c>
      <c r="K34" s="21">
        <f t="shared" si="1"/>
        <v>198.34</v>
      </c>
      <c r="L34" s="61"/>
    </row>
    <row r="35" spans="1:12" s="161" customFormat="1">
      <c r="A35" s="158">
        <v>27</v>
      </c>
      <c r="B35" s="54"/>
      <c r="C35" s="55"/>
      <c r="D35" s="155"/>
      <c r="E35" s="154"/>
      <c r="F35" s="154"/>
      <c r="G35" s="157" t="s">
        <v>258</v>
      </c>
      <c r="H35" s="153" t="s">
        <v>80</v>
      </c>
      <c r="I35" s="173">
        <v>1</v>
      </c>
      <c r="J35" s="155">
        <v>182.5</v>
      </c>
      <c r="K35" s="21">
        <f t="shared" si="1"/>
        <v>182.5</v>
      </c>
      <c r="L35" s="61"/>
    </row>
    <row r="36" spans="1:12" s="71" customFormat="1">
      <c r="A36" s="158">
        <v>28</v>
      </c>
      <c r="B36" s="54" t="s">
        <v>243</v>
      </c>
      <c r="C36" s="55" t="s">
        <v>139</v>
      </c>
      <c r="D36" s="155">
        <v>9</v>
      </c>
      <c r="E36" s="154">
        <v>62</v>
      </c>
      <c r="F36" s="154">
        <f t="shared" si="2"/>
        <v>558</v>
      </c>
      <c r="G36" s="157" t="s">
        <v>244</v>
      </c>
      <c r="H36" s="153" t="s">
        <v>139</v>
      </c>
      <c r="I36" s="173">
        <v>9</v>
      </c>
      <c r="J36" s="155">
        <v>750</v>
      </c>
      <c r="K36" s="21">
        <f t="shared" si="1"/>
        <v>6750</v>
      </c>
    </row>
    <row r="37" spans="1:12" s="71" customFormat="1">
      <c r="A37" s="158">
        <v>29</v>
      </c>
      <c r="B37" s="58" t="s">
        <v>197</v>
      </c>
      <c r="C37" s="20" t="s">
        <v>88</v>
      </c>
      <c r="D37" s="154">
        <v>30.37</v>
      </c>
      <c r="E37" s="166">
        <v>29</v>
      </c>
      <c r="F37" s="154">
        <f t="shared" si="2"/>
        <v>880.73</v>
      </c>
      <c r="G37" s="174" t="s">
        <v>198</v>
      </c>
      <c r="H37" s="86" t="s">
        <v>80</v>
      </c>
      <c r="I37" s="76">
        <v>13</v>
      </c>
      <c r="J37" s="76">
        <v>51</v>
      </c>
      <c r="K37" s="73">
        <f t="shared" ref="K37:K42" si="5">J37*I37</f>
        <v>663</v>
      </c>
    </row>
    <row r="38" spans="1:12" s="71" customFormat="1">
      <c r="A38" s="158">
        <v>30</v>
      </c>
      <c r="B38" s="58"/>
      <c r="C38" s="20"/>
      <c r="D38" s="154"/>
      <c r="E38" s="166"/>
      <c r="F38" s="154"/>
      <c r="G38" s="174" t="s">
        <v>199</v>
      </c>
      <c r="H38" s="86" t="s">
        <v>196</v>
      </c>
      <c r="I38" s="76">
        <v>4</v>
      </c>
      <c r="J38" s="76">
        <v>18.34</v>
      </c>
      <c r="K38" s="73">
        <f t="shared" si="5"/>
        <v>73.36</v>
      </c>
    </row>
    <row r="39" spans="1:12" s="71" customFormat="1">
      <c r="A39" s="158">
        <v>31</v>
      </c>
      <c r="B39" s="58"/>
      <c r="C39" s="20"/>
      <c r="D39" s="154"/>
      <c r="E39" s="166"/>
      <c r="F39" s="154"/>
      <c r="G39" s="174" t="s">
        <v>200</v>
      </c>
      <c r="H39" s="86" t="s">
        <v>196</v>
      </c>
      <c r="I39" s="76">
        <v>2</v>
      </c>
      <c r="J39" s="76">
        <v>18.34</v>
      </c>
      <c r="K39" s="73">
        <f t="shared" si="5"/>
        <v>36.68</v>
      </c>
    </row>
    <row r="40" spans="1:12" s="71" customFormat="1">
      <c r="A40" s="158">
        <v>32</v>
      </c>
      <c r="B40" s="58"/>
      <c r="C40" s="20"/>
      <c r="D40" s="154"/>
      <c r="E40" s="166"/>
      <c r="F40" s="154"/>
      <c r="G40" s="174" t="s">
        <v>201</v>
      </c>
      <c r="H40" s="86" t="s">
        <v>196</v>
      </c>
      <c r="I40" s="76">
        <v>4</v>
      </c>
      <c r="J40" s="76">
        <v>18.34</v>
      </c>
      <c r="K40" s="73">
        <f t="shared" si="5"/>
        <v>73.36</v>
      </c>
    </row>
    <row r="41" spans="1:12" s="71" customFormat="1">
      <c r="A41" s="158">
        <v>33</v>
      </c>
      <c r="B41" s="58"/>
      <c r="C41" s="20"/>
      <c r="D41" s="154"/>
      <c r="E41" s="166"/>
      <c r="F41" s="154"/>
      <c r="G41" s="174" t="s">
        <v>202</v>
      </c>
      <c r="H41" s="86" t="s">
        <v>196</v>
      </c>
      <c r="I41" s="76">
        <v>4</v>
      </c>
      <c r="J41" s="76">
        <v>18.34</v>
      </c>
      <c r="K41" s="73">
        <f t="shared" si="5"/>
        <v>73.36</v>
      </c>
    </row>
    <row r="42" spans="1:12" s="61" customFormat="1">
      <c r="A42" s="158">
        <v>34</v>
      </c>
      <c r="B42" s="84" t="s">
        <v>246</v>
      </c>
      <c r="C42" s="165" t="s">
        <v>86</v>
      </c>
      <c r="D42" s="160">
        <v>35</v>
      </c>
      <c r="E42" s="166">
        <v>42.5</v>
      </c>
      <c r="F42" s="160">
        <f>D42*E42</f>
        <v>1487.5</v>
      </c>
      <c r="G42" s="174" t="s">
        <v>203</v>
      </c>
      <c r="H42" s="86" t="s">
        <v>204</v>
      </c>
      <c r="I42" s="76">
        <v>1</v>
      </c>
      <c r="J42" s="76">
        <v>29.67</v>
      </c>
      <c r="K42" s="73">
        <f t="shared" si="5"/>
        <v>29.67</v>
      </c>
    </row>
    <row r="43" spans="1:12" s="123" customFormat="1" ht="27.6">
      <c r="A43" s="158">
        <v>35</v>
      </c>
      <c r="B43" s="54" t="s">
        <v>186</v>
      </c>
      <c r="C43" s="55" t="s">
        <v>87</v>
      </c>
      <c r="D43" s="155">
        <v>107</v>
      </c>
      <c r="E43" s="154">
        <v>102</v>
      </c>
      <c r="F43" s="154">
        <f t="shared" si="2"/>
        <v>10914</v>
      </c>
      <c r="G43" s="59" t="s">
        <v>130</v>
      </c>
      <c r="H43" s="155" t="s">
        <v>82</v>
      </c>
      <c r="I43" s="155">
        <f>(D43*0.1)+12.7</f>
        <v>23.4</v>
      </c>
      <c r="J43" s="155">
        <v>41.25</v>
      </c>
      <c r="K43" s="21">
        <f>J43*I43</f>
        <v>965.24999999999989</v>
      </c>
    </row>
    <row r="44" spans="1:12" s="123" customFormat="1">
      <c r="A44" s="158">
        <v>36</v>
      </c>
      <c r="B44" s="54"/>
      <c r="C44" s="55"/>
      <c r="D44" s="155"/>
      <c r="E44" s="154"/>
      <c r="F44" s="154"/>
      <c r="G44" s="157" t="s">
        <v>163</v>
      </c>
      <c r="H44" s="153" t="s">
        <v>81</v>
      </c>
      <c r="I44" s="156">
        <f>(D43*3)+40.5</f>
        <v>361.5</v>
      </c>
      <c r="J44" s="155">
        <v>10.34</v>
      </c>
      <c r="K44" s="21">
        <f>J44*I44</f>
        <v>3737.91</v>
      </c>
    </row>
    <row r="45" spans="1:12" s="123" customFormat="1">
      <c r="A45" s="158">
        <v>37</v>
      </c>
      <c r="B45" s="60" t="s">
        <v>142</v>
      </c>
      <c r="C45" s="55" t="s">
        <v>87</v>
      </c>
      <c r="D45" s="155">
        <v>107</v>
      </c>
      <c r="E45" s="154">
        <v>51</v>
      </c>
      <c r="F45" s="154">
        <f t="shared" si="2"/>
        <v>5457</v>
      </c>
      <c r="G45" s="51" t="s">
        <v>254</v>
      </c>
      <c r="H45" s="155" t="s">
        <v>82</v>
      </c>
      <c r="I45" s="155">
        <f>(D45+D47*0.2)*0.25</f>
        <v>27.681999999999999</v>
      </c>
      <c r="J45" s="155">
        <v>250</v>
      </c>
      <c r="K45" s="21">
        <f>J45*I45</f>
        <v>6920.5</v>
      </c>
    </row>
    <row r="46" spans="1:12" s="123" customFormat="1">
      <c r="A46" s="158">
        <v>38</v>
      </c>
      <c r="B46" s="60"/>
      <c r="C46" s="55"/>
      <c r="D46" s="155"/>
      <c r="E46" s="154"/>
      <c r="F46" s="154"/>
      <c r="G46" s="51" t="s">
        <v>131</v>
      </c>
      <c r="H46" s="155" t="s">
        <v>82</v>
      </c>
      <c r="I46" s="155">
        <f>(D45+D47*0.2)*0.1</f>
        <v>11.072800000000001</v>
      </c>
      <c r="J46" s="155">
        <v>41.25</v>
      </c>
      <c r="K46" s="21">
        <f>J46*I46</f>
        <v>456.75300000000004</v>
      </c>
      <c r="L46" s="114"/>
    </row>
    <row r="47" spans="1:12" s="123" customFormat="1">
      <c r="A47" s="158">
        <v>39</v>
      </c>
      <c r="B47" s="60" t="s">
        <v>225</v>
      </c>
      <c r="C47" s="55" t="s">
        <v>224</v>
      </c>
      <c r="D47" s="155">
        <v>18.64</v>
      </c>
      <c r="E47" s="154">
        <v>58</v>
      </c>
      <c r="F47" s="154">
        <f t="shared" si="2"/>
        <v>1081.1200000000001</v>
      </c>
      <c r="G47" s="51" t="s">
        <v>255</v>
      </c>
      <c r="H47" s="55" t="s">
        <v>82</v>
      </c>
      <c r="I47" s="155">
        <f>D47*0.25</f>
        <v>4.66</v>
      </c>
      <c r="J47" s="155">
        <v>550</v>
      </c>
      <c r="K47" s="21">
        <f t="shared" ref="K47" si="6">J47*I47</f>
        <v>2563</v>
      </c>
      <c r="L47" s="114"/>
    </row>
    <row r="48" spans="1:12" s="124" customFormat="1" ht="27.6">
      <c r="A48" s="158">
        <v>40</v>
      </c>
      <c r="B48" s="90" t="s">
        <v>205</v>
      </c>
      <c r="C48" s="91" t="s">
        <v>80</v>
      </c>
      <c r="D48" s="91">
        <v>1</v>
      </c>
      <c r="E48" s="91">
        <v>169</v>
      </c>
      <c r="F48" s="154">
        <f t="shared" si="2"/>
        <v>169</v>
      </c>
      <c r="G48" s="90" t="s">
        <v>206</v>
      </c>
      <c r="H48" s="91" t="s">
        <v>80</v>
      </c>
      <c r="I48" s="91">
        <f>D48</f>
        <v>1</v>
      </c>
      <c r="J48" s="91" t="s">
        <v>104</v>
      </c>
      <c r="K48" s="91">
        <v>0</v>
      </c>
    </row>
    <row r="49" spans="1:12" s="124" customFormat="1">
      <c r="A49" s="158">
        <v>41</v>
      </c>
      <c r="B49" s="90" t="s">
        <v>259</v>
      </c>
      <c r="C49" s="91" t="s">
        <v>80</v>
      </c>
      <c r="D49" s="91">
        <v>1</v>
      </c>
      <c r="E49" s="91">
        <v>144</v>
      </c>
      <c r="F49" s="154">
        <f t="shared" si="2"/>
        <v>144</v>
      </c>
      <c r="G49" s="90" t="s">
        <v>207</v>
      </c>
      <c r="H49" s="91" t="s">
        <v>80</v>
      </c>
      <c r="I49" s="91">
        <f>4*D48</f>
        <v>4</v>
      </c>
      <c r="J49" s="91">
        <v>17.75</v>
      </c>
      <c r="K49" s="91">
        <f t="shared" ref="K49" si="7">I49*J49</f>
        <v>71</v>
      </c>
    </row>
    <row r="50" spans="1:12" s="123" customFormat="1" ht="27.6">
      <c r="A50" s="158">
        <v>42</v>
      </c>
      <c r="B50" s="90" t="s">
        <v>169</v>
      </c>
      <c r="C50" s="92" t="s">
        <v>80</v>
      </c>
      <c r="D50" s="160">
        <v>4</v>
      </c>
      <c r="E50" s="160">
        <v>50</v>
      </c>
      <c r="F50" s="154">
        <f t="shared" si="2"/>
        <v>200</v>
      </c>
      <c r="G50" s="157" t="s">
        <v>170</v>
      </c>
      <c r="H50" s="153" t="s">
        <v>80</v>
      </c>
      <c r="I50" s="93">
        <f>D50</f>
        <v>4</v>
      </c>
      <c r="J50" s="94" t="s">
        <v>104</v>
      </c>
      <c r="K50" s="73">
        <v>0</v>
      </c>
    </row>
    <row r="51" spans="1:12" s="123" customFormat="1">
      <c r="A51" s="158">
        <v>43</v>
      </c>
      <c r="B51" s="95"/>
      <c r="C51" s="96"/>
      <c r="D51" s="76"/>
      <c r="E51" s="160"/>
      <c r="F51" s="154"/>
      <c r="G51" s="51" t="s">
        <v>171</v>
      </c>
      <c r="H51" s="155" t="s">
        <v>80</v>
      </c>
      <c r="I51" s="155">
        <f>D50</f>
        <v>4</v>
      </c>
      <c r="J51" s="97">
        <v>10.25</v>
      </c>
      <c r="K51" s="73">
        <f>J51*I51</f>
        <v>41</v>
      </c>
    </row>
    <row r="52" spans="1:12" s="123" customFormat="1">
      <c r="A52" s="158">
        <v>44</v>
      </c>
      <c r="B52" s="95" t="s">
        <v>232</v>
      </c>
      <c r="C52" s="96" t="s">
        <v>80</v>
      </c>
      <c r="D52" s="76">
        <v>2</v>
      </c>
      <c r="E52" s="160">
        <v>238</v>
      </c>
      <c r="F52" s="154">
        <f t="shared" si="2"/>
        <v>476</v>
      </c>
      <c r="G52" s="125" t="s">
        <v>159</v>
      </c>
      <c r="H52" s="77" t="s">
        <v>88</v>
      </c>
      <c r="I52" s="98">
        <v>16</v>
      </c>
      <c r="J52" s="77">
        <v>8.34</v>
      </c>
      <c r="K52" s="73">
        <f t="shared" ref="K52:K53" si="8">J52*I52</f>
        <v>133.44</v>
      </c>
    </row>
    <row r="53" spans="1:12" s="123" customFormat="1">
      <c r="A53" s="158">
        <v>45</v>
      </c>
      <c r="B53" s="58"/>
      <c r="C53" s="20"/>
      <c r="D53" s="154"/>
      <c r="E53" s="154"/>
      <c r="F53" s="154"/>
      <c r="G53" s="125" t="s">
        <v>160</v>
      </c>
      <c r="H53" s="77" t="s">
        <v>80</v>
      </c>
      <c r="I53" s="98">
        <v>4</v>
      </c>
      <c r="J53" s="77">
        <v>15</v>
      </c>
      <c r="K53" s="73">
        <f t="shared" si="8"/>
        <v>60</v>
      </c>
    </row>
    <row r="54" spans="1:12" ht="41.4">
      <c r="A54" s="158">
        <v>46</v>
      </c>
      <c r="B54" s="26" t="s">
        <v>90</v>
      </c>
      <c r="C54" s="24"/>
      <c r="D54" s="25"/>
      <c r="E54" s="57"/>
      <c r="F54" s="25">
        <f>SUM(F18:F53)</f>
        <v>25916.98</v>
      </c>
      <c r="G54" s="26" t="s">
        <v>91</v>
      </c>
      <c r="H54" s="27"/>
      <c r="I54" s="28"/>
      <c r="J54" s="47"/>
      <c r="K54" s="48">
        <f>SUM(K18:K53)</f>
        <v>40250.52072</v>
      </c>
    </row>
    <row r="55" spans="1:12">
      <c r="A55" s="158">
        <v>47</v>
      </c>
      <c r="B55" s="118" t="s">
        <v>83</v>
      </c>
      <c r="C55" s="20"/>
      <c r="D55" s="21"/>
      <c r="E55" s="21"/>
      <c r="F55" s="21"/>
      <c r="G55" s="58"/>
      <c r="H55" s="20"/>
      <c r="I55" s="22"/>
      <c r="J55" s="22"/>
      <c r="K55" s="22"/>
    </row>
    <row r="56" spans="1:12">
      <c r="A56" s="158">
        <v>48</v>
      </c>
      <c r="B56" s="58" t="s">
        <v>99</v>
      </c>
      <c r="C56" s="58" t="s">
        <v>88</v>
      </c>
      <c r="D56" s="154">
        <v>450</v>
      </c>
      <c r="E56" s="160">
        <v>18</v>
      </c>
      <c r="F56" s="160">
        <f>D56*E56</f>
        <v>8100</v>
      </c>
      <c r="G56" s="158" t="s">
        <v>120</v>
      </c>
      <c r="H56" s="84" t="s">
        <v>227</v>
      </c>
      <c r="I56" s="82">
        <v>250</v>
      </c>
      <c r="J56" s="160">
        <v>31.67</v>
      </c>
      <c r="K56" s="156">
        <f t="shared" ref="K56:K60" si="9">J56*I56</f>
        <v>7917.5</v>
      </c>
    </row>
    <row r="57" spans="1:12">
      <c r="A57" s="158">
        <v>49</v>
      </c>
      <c r="B57" s="81"/>
      <c r="C57" s="84"/>
      <c r="D57" s="160"/>
      <c r="E57" s="160"/>
      <c r="F57" s="160"/>
      <c r="G57" s="158" t="s">
        <v>146</v>
      </c>
      <c r="H57" s="84" t="s">
        <v>227</v>
      </c>
      <c r="I57" s="82">
        <v>200</v>
      </c>
      <c r="J57" s="160">
        <v>49.17</v>
      </c>
      <c r="K57" s="156">
        <f t="shared" si="9"/>
        <v>9834</v>
      </c>
    </row>
    <row r="58" spans="1:12">
      <c r="A58" s="158">
        <v>50</v>
      </c>
      <c r="B58" s="81"/>
      <c r="C58" s="84"/>
      <c r="D58" s="160"/>
      <c r="E58" s="160"/>
      <c r="F58" s="160"/>
      <c r="G58" s="80" t="s">
        <v>143</v>
      </c>
      <c r="H58" s="85" t="s">
        <v>80</v>
      </c>
      <c r="I58" s="82">
        <v>1</v>
      </c>
      <c r="J58" s="160">
        <v>20</v>
      </c>
      <c r="K58" s="156">
        <f t="shared" si="9"/>
        <v>20</v>
      </c>
    </row>
    <row r="59" spans="1:12">
      <c r="A59" s="158">
        <v>51</v>
      </c>
      <c r="B59" s="81"/>
      <c r="C59" s="84"/>
      <c r="D59" s="160"/>
      <c r="E59" s="160"/>
      <c r="F59" s="160"/>
      <c r="G59" s="157" t="s">
        <v>260</v>
      </c>
      <c r="H59" s="157" t="s">
        <v>89</v>
      </c>
      <c r="I59" s="82">
        <v>3</v>
      </c>
      <c r="J59" s="160">
        <v>88.33</v>
      </c>
      <c r="K59" s="156">
        <f t="shared" si="9"/>
        <v>264.99</v>
      </c>
    </row>
    <row r="60" spans="1:12" s="123" customFormat="1">
      <c r="A60" s="158">
        <v>52</v>
      </c>
      <c r="B60" s="58" t="s">
        <v>96</v>
      </c>
      <c r="C60" s="84" t="s">
        <v>88</v>
      </c>
      <c r="D60" s="154">
        <v>300</v>
      </c>
      <c r="E60" s="160">
        <v>11</v>
      </c>
      <c r="F60" s="160">
        <f t="shared" ref="F60:F100" si="10">D60*E60</f>
        <v>3300</v>
      </c>
      <c r="G60" s="157" t="s">
        <v>195</v>
      </c>
      <c r="H60" s="84" t="s">
        <v>227</v>
      </c>
      <c r="I60" s="76">
        <v>300</v>
      </c>
      <c r="J60" s="160">
        <v>6.45</v>
      </c>
      <c r="K60" s="156">
        <f t="shared" si="9"/>
        <v>1935</v>
      </c>
      <c r="L60" s="114"/>
    </row>
    <row r="61" spans="1:12" s="123" customFormat="1">
      <c r="A61" s="158">
        <v>53</v>
      </c>
      <c r="B61" s="58"/>
      <c r="C61" s="84"/>
      <c r="D61" s="78"/>
      <c r="E61" s="160"/>
      <c r="F61" s="160"/>
      <c r="G61" s="157" t="s">
        <v>260</v>
      </c>
      <c r="H61" s="157" t="s">
        <v>89</v>
      </c>
      <c r="I61" s="82">
        <v>3</v>
      </c>
      <c r="J61" s="160">
        <v>88.33</v>
      </c>
      <c r="K61" s="156">
        <f t="shared" ref="K61" si="11">J61*I61</f>
        <v>264.99</v>
      </c>
      <c r="L61" s="114"/>
    </row>
    <row r="62" spans="1:12" s="123" customFormat="1" ht="27.6">
      <c r="A62" s="158">
        <v>54</v>
      </c>
      <c r="B62" s="58" t="s">
        <v>134</v>
      </c>
      <c r="C62" s="20" t="s">
        <v>88</v>
      </c>
      <c r="D62" s="46">
        <v>15</v>
      </c>
      <c r="E62" s="154">
        <v>14</v>
      </c>
      <c r="F62" s="160">
        <f>D62*E62</f>
        <v>210</v>
      </c>
      <c r="G62" s="158" t="s">
        <v>148</v>
      </c>
      <c r="H62" s="152" t="s">
        <v>88</v>
      </c>
      <c r="I62" s="156">
        <v>15</v>
      </c>
      <c r="J62" s="154">
        <v>30</v>
      </c>
      <c r="K62" s="156">
        <f>J62*I62</f>
        <v>450</v>
      </c>
      <c r="L62" s="114"/>
    </row>
    <row r="63" spans="1:12" s="123" customFormat="1" ht="27.6">
      <c r="A63" s="158">
        <v>55</v>
      </c>
      <c r="B63" s="121" t="s">
        <v>135</v>
      </c>
      <c r="C63" s="44" t="s">
        <v>80</v>
      </c>
      <c r="D63" s="45">
        <v>1</v>
      </c>
      <c r="E63" s="154">
        <v>85</v>
      </c>
      <c r="F63" s="160">
        <f t="shared" si="10"/>
        <v>85</v>
      </c>
      <c r="G63" s="158" t="s">
        <v>136</v>
      </c>
      <c r="H63" s="152" t="s">
        <v>80</v>
      </c>
      <c r="I63" s="154">
        <v>1</v>
      </c>
      <c r="J63" s="154" t="s">
        <v>102</v>
      </c>
      <c r="K63" s="156">
        <v>0</v>
      </c>
    </row>
    <row r="64" spans="1:12" s="123" customFormat="1" ht="27.6">
      <c r="A64" s="158">
        <v>56</v>
      </c>
      <c r="B64" s="121" t="s">
        <v>137</v>
      </c>
      <c r="C64" s="44" t="s">
        <v>80</v>
      </c>
      <c r="D64" s="45">
        <v>1</v>
      </c>
      <c r="E64" s="154">
        <v>85</v>
      </c>
      <c r="F64" s="160">
        <f t="shared" si="10"/>
        <v>85</v>
      </c>
      <c r="G64" s="158" t="s">
        <v>138</v>
      </c>
      <c r="H64" s="152" t="s">
        <v>80</v>
      </c>
      <c r="I64" s="154">
        <v>1</v>
      </c>
      <c r="J64" s="154" t="s">
        <v>102</v>
      </c>
      <c r="K64" s="156">
        <v>0</v>
      </c>
    </row>
    <row r="65" spans="1:12" s="123" customFormat="1">
      <c r="A65" s="158">
        <v>57</v>
      </c>
      <c r="B65" s="58" t="s">
        <v>213</v>
      </c>
      <c r="C65" s="20" t="s">
        <v>80</v>
      </c>
      <c r="D65" s="46">
        <v>1</v>
      </c>
      <c r="E65" s="154">
        <v>765</v>
      </c>
      <c r="F65" s="160">
        <f t="shared" si="10"/>
        <v>765</v>
      </c>
      <c r="G65" s="158" t="s">
        <v>164</v>
      </c>
      <c r="H65" s="152" t="s">
        <v>80</v>
      </c>
      <c r="I65" s="154">
        <v>6</v>
      </c>
      <c r="J65" s="154">
        <v>135</v>
      </c>
      <c r="K65" s="156">
        <v>0</v>
      </c>
    </row>
    <row r="66" spans="1:12" s="123" customFormat="1">
      <c r="A66" s="158">
        <v>58</v>
      </c>
      <c r="B66" s="58"/>
      <c r="C66" s="20"/>
      <c r="D66" s="46"/>
      <c r="E66" s="154"/>
      <c r="F66" s="160"/>
      <c r="G66" s="158" t="s">
        <v>165</v>
      </c>
      <c r="H66" s="152" t="s">
        <v>80</v>
      </c>
      <c r="I66" s="154">
        <v>8</v>
      </c>
      <c r="J66" s="154">
        <v>146.66999999999999</v>
      </c>
      <c r="K66" s="156">
        <v>0</v>
      </c>
    </row>
    <row r="67" spans="1:12" s="123" customFormat="1">
      <c r="A67" s="158">
        <v>59</v>
      </c>
      <c r="B67" s="175"/>
      <c r="C67" s="175"/>
      <c r="D67" s="175"/>
      <c r="E67" s="175"/>
      <c r="F67" s="160"/>
      <c r="G67" s="158" t="s">
        <v>214</v>
      </c>
      <c r="H67" s="152" t="s">
        <v>80</v>
      </c>
      <c r="I67" s="154">
        <v>1</v>
      </c>
      <c r="J67" s="154">
        <v>800</v>
      </c>
      <c r="K67" s="156">
        <f>I67*J67</f>
        <v>800</v>
      </c>
    </row>
    <row r="68" spans="1:12" s="123" customFormat="1">
      <c r="A68" s="158">
        <v>60</v>
      </c>
      <c r="B68" s="58"/>
      <c r="C68" s="20"/>
      <c r="D68" s="46"/>
      <c r="E68" s="154"/>
      <c r="F68" s="160"/>
      <c r="G68" s="157" t="s">
        <v>247</v>
      </c>
      <c r="H68" s="153" t="s">
        <v>80</v>
      </c>
      <c r="I68" s="156">
        <v>5</v>
      </c>
      <c r="J68" s="154">
        <v>948.33</v>
      </c>
      <c r="K68" s="156">
        <f>I68*J68</f>
        <v>4741.6500000000005</v>
      </c>
    </row>
    <row r="69" spans="1:12" s="123" customFormat="1" ht="41.4">
      <c r="A69" s="158">
        <v>61</v>
      </c>
      <c r="B69" s="58" t="s">
        <v>153</v>
      </c>
      <c r="C69" s="20" t="s">
        <v>80</v>
      </c>
      <c r="D69" s="46">
        <v>3</v>
      </c>
      <c r="E69" s="154">
        <v>106</v>
      </c>
      <c r="F69" s="160">
        <f t="shared" si="10"/>
        <v>318</v>
      </c>
      <c r="G69" s="157" t="s">
        <v>156</v>
      </c>
      <c r="H69" s="153" t="s">
        <v>80</v>
      </c>
      <c r="I69" s="156">
        <v>3</v>
      </c>
      <c r="J69" s="154">
        <v>1380</v>
      </c>
      <c r="K69" s="156">
        <f>J69*I69</f>
        <v>4140</v>
      </c>
      <c r="L69" s="114"/>
    </row>
    <row r="70" spans="1:12" s="123" customFormat="1">
      <c r="A70" s="158">
        <v>62</v>
      </c>
      <c r="B70" s="58"/>
      <c r="C70" s="20"/>
      <c r="D70" s="46"/>
      <c r="E70" s="154"/>
      <c r="F70" s="160"/>
      <c r="G70" s="157" t="s">
        <v>193</v>
      </c>
      <c r="H70" s="153" t="s">
        <v>80</v>
      </c>
      <c r="I70" s="156">
        <v>3</v>
      </c>
      <c r="J70" s="154">
        <v>315.83</v>
      </c>
      <c r="K70" s="156">
        <f>J70*I70</f>
        <v>947.49</v>
      </c>
    </row>
    <row r="71" spans="1:12" ht="15.75" customHeight="1">
      <c r="A71" s="158">
        <v>63</v>
      </c>
      <c r="B71" s="58" t="s">
        <v>97</v>
      </c>
      <c r="C71" s="20" t="s">
        <v>80</v>
      </c>
      <c r="D71" s="46">
        <v>20</v>
      </c>
      <c r="E71" s="154">
        <v>85</v>
      </c>
      <c r="F71" s="160">
        <f t="shared" si="10"/>
        <v>1700</v>
      </c>
      <c r="G71" s="60" t="s">
        <v>133</v>
      </c>
      <c r="H71" s="55" t="s">
        <v>80</v>
      </c>
      <c r="I71" s="156">
        <v>20</v>
      </c>
      <c r="J71" s="154">
        <v>13.08</v>
      </c>
      <c r="K71" s="156">
        <f t="shared" ref="K71:K78" si="12">J71*I71</f>
        <v>261.60000000000002</v>
      </c>
    </row>
    <row r="72" spans="1:12" ht="28.95" customHeight="1">
      <c r="A72" s="158">
        <v>64</v>
      </c>
      <c r="B72" s="58" t="s">
        <v>98</v>
      </c>
      <c r="C72" s="20" t="s">
        <v>80</v>
      </c>
      <c r="D72" s="46">
        <v>33</v>
      </c>
      <c r="E72" s="154">
        <v>68</v>
      </c>
      <c r="F72" s="160">
        <f t="shared" si="10"/>
        <v>2244</v>
      </c>
      <c r="G72" s="54" t="s">
        <v>144</v>
      </c>
      <c r="H72" s="152" t="s">
        <v>80</v>
      </c>
      <c r="I72" s="154">
        <v>33</v>
      </c>
      <c r="J72" s="154">
        <v>104.92</v>
      </c>
      <c r="K72" s="156">
        <f t="shared" si="12"/>
        <v>3462.36</v>
      </c>
    </row>
    <row r="73" spans="1:12" ht="15.75" customHeight="1">
      <c r="A73" s="158">
        <v>65</v>
      </c>
      <c r="B73" s="176"/>
      <c r="C73" s="176"/>
      <c r="D73" s="176"/>
      <c r="E73" s="175"/>
      <c r="F73" s="55"/>
      <c r="G73" s="123" t="s">
        <v>132</v>
      </c>
      <c r="H73" s="152" t="s">
        <v>80</v>
      </c>
      <c r="I73" s="154">
        <f>D72</f>
        <v>33</v>
      </c>
      <c r="J73" s="154">
        <v>4.17</v>
      </c>
      <c r="K73" s="156">
        <f t="shared" si="12"/>
        <v>137.60999999999999</v>
      </c>
    </row>
    <row r="74" spans="1:12" ht="19.2" customHeight="1">
      <c r="A74" s="158">
        <v>66</v>
      </c>
      <c r="B74" s="58"/>
      <c r="C74" s="20"/>
      <c r="D74" s="46"/>
      <c r="E74" s="154"/>
      <c r="F74" s="160"/>
      <c r="G74" s="158" t="s">
        <v>100</v>
      </c>
      <c r="H74" s="152" t="s">
        <v>80</v>
      </c>
      <c r="I74" s="154">
        <v>12</v>
      </c>
      <c r="J74" s="52">
        <v>51.17</v>
      </c>
      <c r="K74" s="156">
        <f t="shared" si="12"/>
        <v>614.04</v>
      </c>
    </row>
    <row r="75" spans="1:12" ht="27.6" customHeight="1">
      <c r="A75" s="158">
        <v>67</v>
      </c>
      <c r="B75" s="58" t="s">
        <v>103</v>
      </c>
      <c r="C75" s="20" t="s">
        <v>80</v>
      </c>
      <c r="D75" s="154">
        <v>4</v>
      </c>
      <c r="E75" s="154">
        <v>68</v>
      </c>
      <c r="F75" s="160">
        <f t="shared" si="10"/>
        <v>272</v>
      </c>
      <c r="G75" s="158" t="s">
        <v>145</v>
      </c>
      <c r="H75" s="152" t="s">
        <v>80</v>
      </c>
      <c r="I75" s="154">
        <v>2</v>
      </c>
      <c r="J75" s="154">
        <v>89</v>
      </c>
      <c r="K75" s="156">
        <f t="shared" si="12"/>
        <v>178</v>
      </c>
    </row>
    <row r="76" spans="1:12" ht="28.95" customHeight="1">
      <c r="A76" s="158">
        <v>68</v>
      </c>
      <c r="B76" s="58"/>
      <c r="C76" s="20"/>
      <c r="D76" s="46"/>
      <c r="E76" s="154"/>
      <c r="F76" s="160"/>
      <c r="G76" s="158" t="s">
        <v>147</v>
      </c>
      <c r="H76" s="152" t="s">
        <v>80</v>
      </c>
      <c r="I76" s="154">
        <v>2</v>
      </c>
      <c r="J76" s="154">
        <v>107.5</v>
      </c>
      <c r="K76" s="156">
        <f t="shared" si="12"/>
        <v>215</v>
      </c>
    </row>
    <row r="77" spans="1:12" ht="20.399999999999999" customHeight="1">
      <c r="A77" s="158">
        <v>69</v>
      </c>
      <c r="B77" s="58"/>
      <c r="C77" s="20"/>
      <c r="D77" s="46"/>
      <c r="E77" s="154"/>
      <c r="F77" s="160"/>
      <c r="G77" s="54" t="s">
        <v>132</v>
      </c>
      <c r="H77" s="152" t="s">
        <v>80</v>
      </c>
      <c r="I77" s="154">
        <v>4</v>
      </c>
      <c r="J77" s="154">
        <v>4.17</v>
      </c>
      <c r="K77" s="156">
        <f t="shared" si="12"/>
        <v>16.68</v>
      </c>
    </row>
    <row r="78" spans="1:12" ht="18" customHeight="1">
      <c r="A78" s="158">
        <v>70</v>
      </c>
      <c r="B78" s="126"/>
      <c r="C78" s="127"/>
      <c r="D78" s="46"/>
      <c r="E78" s="156"/>
      <c r="F78" s="160"/>
      <c r="G78" s="60" t="s">
        <v>208</v>
      </c>
      <c r="H78" s="152" t="s">
        <v>80</v>
      </c>
      <c r="I78" s="154">
        <v>1</v>
      </c>
      <c r="J78" s="52">
        <v>89</v>
      </c>
      <c r="K78" s="156">
        <f t="shared" si="12"/>
        <v>89</v>
      </c>
    </row>
    <row r="79" spans="1:12" ht="27.6">
      <c r="A79" s="158">
        <v>71</v>
      </c>
      <c r="B79" s="158" t="s">
        <v>233</v>
      </c>
      <c r="C79" s="152" t="s">
        <v>80</v>
      </c>
      <c r="D79" s="154">
        <v>2</v>
      </c>
      <c r="E79" s="154">
        <v>50</v>
      </c>
      <c r="F79" s="160">
        <f t="shared" ref="F79" si="13">D79*E79</f>
        <v>100</v>
      </c>
      <c r="G79" s="60" t="s">
        <v>261</v>
      </c>
      <c r="H79" s="152" t="s">
        <v>80</v>
      </c>
      <c r="I79" s="154">
        <v>2</v>
      </c>
      <c r="J79" s="52">
        <v>46.67</v>
      </c>
      <c r="K79" s="156">
        <f>J79*I79</f>
        <v>93.34</v>
      </c>
    </row>
    <row r="80" spans="1:12" ht="18" customHeight="1">
      <c r="A80" s="158">
        <v>72</v>
      </c>
      <c r="B80" s="126" t="s">
        <v>248</v>
      </c>
      <c r="C80" s="99" t="s">
        <v>80</v>
      </c>
      <c r="D80" s="154">
        <v>3</v>
      </c>
      <c r="E80" s="154">
        <v>170</v>
      </c>
      <c r="F80" s="160">
        <f t="shared" si="10"/>
        <v>510</v>
      </c>
      <c r="G80" s="167" t="s">
        <v>249</v>
      </c>
      <c r="H80" s="152" t="s">
        <v>80</v>
      </c>
      <c r="I80" s="154">
        <v>3</v>
      </c>
      <c r="J80" s="154">
        <v>3833.33</v>
      </c>
      <c r="K80" s="156">
        <f t="shared" ref="K80:K92" si="14">J80*I80</f>
        <v>11499.99</v>
      </c>
    </row>
    <row r="81" spans="1:11" ht="18" customHeight="1">
      <c r="A81" s="158">
        <v>73</v>
      </c>
      <c r="B81" s="126"/>
      <c r="C81" s="99"/>
      <c r="D81" s="154"/>
      <c r="E81" s="154"/>
      <c r="F81" s="160"/>
      <c r="G81" s="157" t="s">
        <v>194</v>
      </c>
      <c r="H81" s="165" t="s">
        <v>88</v>
      </c>
      <c r="I81" s="156">
        <v>27</v>
      </c>
      <c r="J81" s="160">
        <v>4.17</v>
      </c>
      <c r="K81" s="159">
        <f t="shared" si="14"/>
        <v>112.59</v>
      </c>
    </row>
    <row r="82" spans="1:11" ht="18" customHeight="1">
      <c r="A82" s="158">
        <v>74</v>
      </c>
      <c r="B82" s="126"/>
      <c r="C82" s="99"/>
      <c r="D82" s="46"/>
      <c r="E82" s="154"/>
      <c r="F82" s="160"/>
      <c r="G82" s="157" t="s">
        <v>262</v>
      </c>
      <c r="H82" s="165" t="s">
        <v>80</v>
      </c>
      <c r="I82" s="156">
        <v>12</v>
      </c>
      <c r="J82" s="160">
        <v>6.08</v>
      </c>
      <c r="K82" s="159">
        <f t="shared" si="14"/>
        <v>72.960000000000008</v>
      </c>
    </row>
    <row r="83" spans="1:11" ht="15.6">
      <c r="A83" s="158">
        <v>75</v>
      </c>
      <c r="B83" s="126" t="s">
        <v>235</v>
      </c>
      <c r="C83" s="99" t="s">
        <v>80</v>
      </c>
      <c r="D83" s="46">
        <v>26</v>
      </c>
      <c r="E83" s="154">
        <v>125</v>
      </c>
      <c r="F83" s="160">
        <f t="shared" si="10"/>
        <v>3250</v>
      </c>
      <c r="G83" s="168" t="s">
        <v>234</v>
      </c>
      <c r="H83" s="99" t="s">
        <v>80</v>
      </c>
      <c r="I83" s="156">
        <f>D83</f>
        <v>26</v>
      </c>
      <c r="J83" s="160">
        <v>370.83</v>
      </c>
      <c r="K83" s="159">
        <f t="shared" si="14"/>
        <v>9641.58</v>
      </c>
    </row>
    <row r="84" spans="1:11" ht="31.95" customHeight="1">
      <c r="A84" s="158">
        <v>76</v>
      </c>
      <c r="B84" s="58" t="s">
        <v>158</v>
      </c>
      <c r="C84" s="20" t="s">
        <v>80</v>
      </c>
      <c r="D84" s="46">
        <v>27</v>
      </c>
      <c r="E84" s="76">
        <v>64</v>
      </c>
      <c r="F84" s="160">
        <f t="shared" si="10"/>
        <v>1728</v>
      </c>
      <c r="G84" s="60" t="s">
        <v>238</v>
      </c>
      <c r="H84" s="153" t="s">
        <v>80</v>
      </c>
      <c r="I84" s="156">
        <f>D84</f>
        <v>27</v>
      </c>
      <c r="J84" s="160">
        <v>763.33</v>
      </c>
      <c r="K84" s="156">
        <f t="shared" si="14"/>
        <v>20609.91</v>
      </c>
    </row>
    <row r="85" spans="1:11" s="71" customFormat="1">
      <c r="A85" s="158">
        <v>77</v>
      </c>
      <c r="B85" s="58" t="s">
        <v>172</v>
      </c>
      <c r="C85" s="20" t="s">
        <v>88</v>
      </c>
      <c r="D85" s="46">
        <v>21</v>
      </c>
      <c r="E85" s="76">
        <v>67</v>
      </c>
      <c r="F85" s="160">
        <f t="shared" si="10"/>
        <v>1407</v>
      </c>
      <c r="G85" s="157" t="s">
        <v>236</v>
      </c>
      <c r="H85" s="153" t="s">
        <v>80</v>
      </c>
      <c r="I85" s="156">
        <v>3</v>
      </c>
      <c r="J85" s="160">
        <v>166.67</v>
      </c>
      <c r="K85" s="159">
        <f t="shared" si="14"/>
        <v>500.01</v>
      </c>
    </row>
    <row r="86" spans="1:11" s="71" customFormat="1">
      <c r="A86" s="158">
        <v>78</v>
      </c>
      <c r="B86" s="58"/>
      <c r="C86" s="20"/>
      <c r="D86" s="46"/>
      <c r="E86" s="76"/>
      <c r="F86" s="160"/>
      <c r="G86" s="157" t="s">
        <v>237</v>
      </c>
      <c r="H86" s="153" t="s">
        <v>80</v>
      </c>
      <c r="I86" s="156">
        <v>9</v>
      </c>
      <c r="J86" s="160">
        <v>324.17</v>
      </c>
      <c r="K86" s="159">
        <f t="shared" si="14"/>
        <v>2917.53</v>
      </c>
    </row>
    <row r="87" spans="1:11" s="71" customFormat="1">
      <c r="A87" s="158">
        <v>79</v>
      </c>
      <c r="B87" s="58"/>
      <c r="C87" s="58"/>
      <c r="D87" s="78"/>
      <c r="E87" s="79"/>
      <c r="F87" s="160"/>
      <c r="G87" s="157" t="s">
        <v>173</v>
      </c>
      <c r="H87" s="165" t="s">
        <v>80</v>
      </c>
      <c r="I87" s="156">
        <v>7</v>
      </c>
      <c r="J87" s="160">
        <v>45.83</v>
      </c>
      <c r="K87" s="156">
        <f t="shared" si="14"/>
        <v>320.81</v>
      </c>
    </row>
    <row r="88" spans="1:11" s="71" customFormat="1" ht="27.6">
      <c r="A88" s="158">
        <v>80</v>
      </c>
      <c r="B88" s="58"/>
      <c r="C88" s="58"/>
      <c r="D88" s="78"/>
      <c r="E88" s="79"/>
      <c r="F88" s="160"/>
      <c r="G88" s="157" t="s">
        <v>250</v>
      </c>
      <c r="H88" s="165" t="s">
        <v>80</v>
      </c>
      <c r="I88" s="156">
        <v>1</v>
      </c>
      <c r="J88" s="160">
        <v>45.83</v>
      </c>
      <c r="K88" s="156">
        <f t="shared" si="14"/>
        <v>45.83</v>
      </c>
    </row>
    <row r="89" spans="1:11" s="161" customFormat="1">
      <c r="A89" s="158">
        <v>81</v>
      </c>
      <c r="B89" s="158"/>
      <c r="C89" s="158"/>
      <c r="D89" s="164"/>
      <c r="E89" s="79"/>
      <c r="F89" s="160"/>
      <c r="G89" s="157" t="s">
        <v>194</v>
      </c>
      <c r="H89" s="165" t="s">
        <v>88</v>
      </c>
      <c r="I89" s="156">
        <v>20</v>
      </c>
      <c r="J89" s="160">
        <v>4.17</v>
      </c>
      <c r="K89" s="159">
        <f t="shared" ref="K89:K90" si="15">J89*I89</f>
        <v>83.4</v>
      </c>
    </row>
    <row r="90" spans="1:11" s="161" customFormat="1">
      <c r="A90" s="158">
        <v>82</v>
      </c>
      <c r="B90" s="158"/>
      <c r="C90" s="158"/>
      <c r="D90" s="164"/>
      <c r="E90" s="79"/>
      <c r="F90" s="160"/>
      <c r="G90" s="157" t="s">
        <v>262</v>
      </c>
      <c r="H90" s="165" t="s">
        <v>80</v>
      </c>
      <c r="I90" s="156">
        <v>12</v>
      </c>
      <c r="J90" s="160">
        <v>6.08</v>
      </c>
      <c r="K90" s="159">
        <f t="shared" si="15"/>
        <v>72.960000000000008</v>
      </c>
    </row>
    <row r="91" spans="1:11" s="71" customFormat="1">
      <c r="A91" s="158">
        <v>83</v>
      </c>
      <c r="B91" s="102"/>
      <c r="C91" s="102"/>
      <c r="D91" s="103"/>
      <c r="E91" s="79"/>
      <c r="F91" s="160"/>
      <c r="G91" s="157" t="s">
        <v>215</v>
      </c>
      <c r="H91" s="165" t="s">
        <v>167</v>
      </c>
      <c r="I91" s="156">
        <v>10</v>
      </c>
      <c r="J91" s="160">
        <v>136.66999999999999</v>
      </c>
      <c r="K91" s="159">
        <f t="shared" si="14"/>
        <v>1366.6999999999998</v>
      </c>
    </row>
    <row r="92" spans="1:11" ht="27.6">
      <c r="A92" s="158">
        <v>84</v>
      </c>
      <c r="B92" s="58" t="s">
        <v>166</v>
      </c>
      <c r="C92" s="20" t="s">
        <v>80</v>
      </c>
      <c r="D92" s="46">
        <v>2</v>
      </c>
      <c r="E92" s="160">
        <v>125</v>
      </c>
      <c r="F92" s="160">
        <f t="shared" si="10"/>
        <v>250</v>
      </c>
      <c r="G92" s="70" t="s">
        <v>192</v>
      </c>
      <c r="H92" s="62" t="s">
        <v>80</v>
      </c>
      <c r="I92" s="160">
        <v>2</v>
      </c>
      <c r="J92" s="52">
        <v>660</v>
      </c>
      <c r="K92" s="156">
        <f t="shared" si="14"/>
        <v>1320</v>
      </c>
    </row>
    <row r="93" spans="1:11" s="128" customFormat="1">
      <c r="A93" s="158">
        <v>85</v>
      </c>
      <c r="B93" s="104" t="s">
        <v>216</v>
      </c>
      <c r="C93" s="49" t="s">
        <v>80</v>
      </c>
      <c r="D93" s="49">
        <v>1</v>
      </c>
      <c r="E93" s="154">
        <v>200</v>
      </c>
      <c r="F93" s="160">
        <f t="shared" si="10"/>
        <v>200</v>
      </c>
      <c r="G93" s="125"/>
      <c r="H93" s="105"/>
      <c r="I93" s="98"/>
      <c r="J93" s="77"/>
      <c r="K93" s="73"/>
    </row>
    <row r="94" spans="1:11" s="128" customFormat="1" ht="27.6">
      <c r="A94" s="158">
        <v>86</v>
      </c>
      <c r="B94" s="58" t="s">
        <v>217</v>
      </c>
      <c r="C94" s="20" t="s">
        <v>80</v>
      </c>
      <c r="D94" s="106">
        <v>1</v>
      </c>
      <c r="E94" s="106">
        <v>403.75</v>
      </c>
      <c r="F94" s="160">
        <f t="shared" si="10"/>
        <v>403.75</v>
      </c>
      <c r="G94" s="107" t="s">
        <v>218</v>
      </c>
      <c r="H94" s="106" t="s">
        <v>80</v>
      </c>
      <c r="I94" s="106">
        <v>1</v>
      </c>
      <c r="J94" s="106">
        <v>137.5</v>
      </c>
      <c r="K94" s="106">
        <f t="shared" ref="K94" si="16">I94*J94</f>
        <v>137.5</v>
      </c>
    </row>
    <row r="95" spans="1:11" s="128" customFormat="1">
      <c r="A95" s="158">
        <v>87</v>
      </c>
      <c r="B95" s="58"/>
      <c r="C95" s="20"/>
      <c r="D95" s="106"/>
      <c r="E95" s="106"/>
      <c r="F95" s="160"/>
      <c r="G95" s="107" t="s">
        <v>219</v>
      </c>
      <c r="H95" s="106" t="s">
        <v>80</v>
      </c>
      <c r="I95" s="106">
        <v>1</v>
      </c>
      <c r="J95" s="106">
        <v>537.5</v>
      </c>
      <c r="K95" s="106">
        <f t="shared" ref="K95:K98" si="17">J95*I95</f>
        <v>537.5</v>
      </c>
    </row>
    <row r="96" spans="1:11" s="128" customFormat="1">
      <c r="A96" s="158">
        <v>88</v>
      </c>
      <c r="B96" s="58" t="s">
        <v>220</v>
      </c>
      <c r="C96" s="20" t="s">
        <v>80</v>
      </c>
      <c r="D96" s="106">
        <v>1</v>
      </c>
      <c r="E96" s="106">
        <v>62</v>
      </c>
      <c r="F96" s="160">
        <f t="shared" si="10"/>
        <v>62</v>
      </c>
      <c r="G96" s="107" t="s">
        <v>221</v>
      </c>
      <c r="H96" s="106" t="s">
        <v>80</v>
      </c>
      <c r="I96" s="106">
        <v>1</v>
      </c>
      <c r="J96" s="106">
        <v>75.83</v>
      </c>
      <c r="K96" s="106">
        <f t="shared" si="17"/>
        <v>75.83</v>
      </c>
    </row>
    <row r="97" spans="1:11" s="162" customFormat="1">
      <c r="A97" s="158">
        <v>89</v>
      </c>
      <c r="B97" s="163" t="s">
        <v>251</v>
      </c>
      <c r="C97" s="155" t="s">
        <v>88</v>
      </c>
      <c r="D97" s="155">
        <v>1</v>
      </c>
      <c r="E97" s="154">
        <v>14</v>
      </c>
      <c r="F97" s="154">
        <f>D97*E97</f>
        <v>14</v>
      </c>
      <c r="G97" s="151" t="s">
        <v>252</v>
      </c>
      <c r="H97" s="165" t="s">
        <v>88</v>
      </c>
      <c r="I97" s="169">
        <v>1</v>
      </c>
      <c r="J97" s="160">
        <v>31.67</v>
      </c>
      <c r="K97" s="159">
        <f t="shared" si="17"/>
        <v>31.67</v>
      </c>
    </row>
    <row r="98" spans="1:11" s="162" customFormat="1">
      <c r="A98" s="158">
        <v>90</v>
      </c>
      <c r="B98" s="163" t="s">
        <v>251</v>
      </c>
      <c r="C98" s="155" t="s">
        <v>88</v>
      </c>
      <c r="D98" s="155">
        <v>30</v>
      </c>
      <c r="E98" s="154">
        <v>14</v>
      </c>
      <c r="F98" s="154">
        <f>D98*E98</f>
        <v>420</v>
      </c>
      <c r="G98" s="157" t="s">
        <v>263</v>
      </c>
      <c r="H98" s="165" t="s">
        <v>88</v>
      </c>
      <c r="I98" s="169">
        <v>30</v>
      </c>
      <c r="J98" s="160">
        <v>7.67</v>
      </c>
      <c r="K98" s="159">
        <f t="shared" si="17"/>
        <v>230.1</v>
      </c>
    </row>
    <row r="99" spans="1:11" s="128" customFormat="1" ht="27.6">
      <c r="A99" s="158">
        <v>91</v>
      </c>
      <c r="B99" s="58" t="s">
        <v>190</v>
      </c>
      <c r="C99" s="20" t="s">
        <v>101</v>
      </c>
      <c r="D99" s="46">
        <v>1</v>
      </c>
      <c r="E99" s="154">
        <v>1200</v>
      </c>
      <c r="F99" s="160">
        <f t="shared" si="10"/>
        <v>1200</v>
      </c>
      <c r="G99" s="54"/>
      <c r="H99" s="152"/>
      <c r="I99" s="154"/>
      <c r="J99" s="52"/>
      <c r="K99" s="156"/>
    </row>
    <row r="100" spans="1:11" s="128" customFormat="1" ht="27.6">
      <c r="A100" s="158">
        <v>92</v>
      </c>
      <c r="B100" s="58" t="s">
        <v>191</v>
      </c>
      <c r="C100" s="20" t="s">
        <v>80</v>
      </c>
      <c r="D100" s="46">
        <v>1</v>
      </c>
      <c r="E100" s="154">
        <v>3000</v>
      </c>
      <c r="F100" s="160">
        <f t="shared" si="10"/>
        <v>3000</v>
      </c>
      <c r="G100" s="158"/>
      <c r="H100" s="152"/>
      <c r="I100" s="154"/>
      <c r="J100" s="52"/>
      <c r="K100" s="52"/>
    </row>
    <row r="101" spans="1:11" ht="27.6">
      <c r="A101" s="158">
        <v>93</v>
      </c>
      <c r="B101" s="129" t="s">
        <v>92</v>
      </c>
      <c r="C101" s="130"/>
      <c r="D101" s="130"/>
      <c r="E101" s="131"/>
      <c r="F101" s="65">
        <f>SUM(F56:F100)</f>
        <v>29623.75</v>
      </c>
      <c r="G101" s="130" t="s">
        <v>93</v>
      </c>
      <c r="H101" s="130"/>
      <c r="I101" s="130"/>
      <c r="J101" s="130"/>
      <c r="K101" s="65">
        <f>SUM(K56:K100)</f>
        <v>85960.12</v>
      </c>
    </row>
    <row r="102" spans="1:11">
      <c r="A102" s="158">
        <v>94</v>
      </c>
      <c r="B102" s="132" t="s">
        <v>84</v>
      </c>
      <c r="C102" s="133"/>
      <c r="D102" s="133"/>
      <c r="E102" s="132"/>
      <c r="F102" s="134"/>
      <c r="G102" s="133"/>
      <c r="H102" s="133"/>
      <c r="I102" s="133"/>
      <c r="J102" s="133"/>
      <c r="K102" s="135"/>
    </row>
    <row r="103" spans="1:11" s="123" customFormat="1" ht="27.6">
      <c r="A103" s="158">
        <v>95</v>
      </c>
      <c r="B103" s="100" t="s">
        <v>239</v>
      </c>
      <c r="C103" s="56" t="s">
        <v>80</v>
      </c>
      <c r="D103" s="46">
        <v>1</v>
      </c>
      <c r="E103" s="46">
        <v>204</v>
      </c>
      <c r="F103" s="46">
        <f>D103*E103</f>
        <v>204</v>
      </c>
      <c r="G103" s="53" t="s">
        <v>187</v>
      </c>
      <c r="H103" s="23" t="s">
        <v>88</v>
      </c>
      <c r="I103" s="50">
        <f>D103</f>
        <v>1</v>
      </c>
      <c r="J103" s="46" t="s">
        <v>102</v>
      </c>
      <c r="K103" s="50"/>
    </row>
    <row r="104" spans="1:11" s="123" customFormat="1" ht="27.6">
      <c r="A104" s="158">
        <v>96</v>
      </c>
      <c r="B104" s="100" t="s">
        <v>105</v>
      </c>
      <c r="C104" s="56" t="s">
        <v>88</v>
      </c>
      <c r="D104" s="46">
        <v>125</v>
      </c>
      <c r="E104" s="46">
        <v>15</v>
      </c>
      <c r="F104" s="46">
        <f t="shared" ref="F104:F106" si="18">D104*E104</f>
        <v>1875</v>
      </c>
      <c r="G104" s="53" t="s">
        <v>110</v>
      </c>
      <c r="H104" s="23" t="s">
        <v>88</v>
      </c>
      <c r="I104" s="50">
        <f>D104</f>
        <v>125</v>
      </c>
      <c r="J104" s="46">
        <v>19.170000000000002</v>
      </c>
      <c r="K104" s="50">
        <f>J104*I104</f>
        <v>2396.25</v>
      </c>
    </row>
    <row r="105" spans="1:11" s="123" customFormat="1">
      <c r="A105" s="158">
        <v>97</v>
      </c>
      <c r="B105" s="100" t="s">
        <v>240</v>
      </c>
      <c r="C105" s="56" t="s">
        <v>80</v>
      </c>
      <c r="D105" s="46">
        <v>8</v>
      </c>
      <c r="E105" s="46">
        <v>20</v>
      </c>
      <c r="F105" s="46">
        <f t="shared" si="18"/>
        <v>160</v>
      </c>
      <c r="G105" s="53"/>
      <c r="H105" s="23"/>
      <c r="I105" s="50"/>
      <c r="J105" s="46"/>
      <c r="K105" s="50"/>
    </row>
    <row r="106" spans="1:11" s="123" customFormat="1" ht="27.6">
      <c r="A106" s="158">
        <v>98</v>
      </c>
      <c r="B106" s="66" t="s">
        <v>106</v>
      </c>
      <c r="C106" s="67" t="s">
        <v>80</v>
      </c>
      <c r="D106" s="46">
        <v>8</v>
      </c>
      <c r="E106" s="46">
        <v>52</v>
      </c>
      <c r="F106" s="46">
        <f t="shared" si="18"/>
        <v>416</v>
      </c>
      <c r="G106" s="53" t="s">
        <v>111</v>
      </c>
      <c r="H106" s="23" t="s">
        <v>80</v>
      </c>
      <c r="I106" s="50">
        <f>D106</f>
        <v>8</v>
      </c>
      <c r="J106" s="46">
        <v>351</v>
      </c>
      <c r="K106" s="50">
        <f t="shared" ref="K106:K107" si="19">J106*I106</f>
        <v>2808</v>
      </c>
    </row>
    <row r="107" spans="1:11" s="123" customFormat="1" ht="27.6">
      <c r="A107" s="158">
        <v>99</v>
      </c>
      <c r="B107" s="66"/>
      <c r="C107" s="67"/>
      <c r="D107" s="46"/>
      <c r="E107" s="46"/>
      <c r="F107" s="46"/>
      <c r="G107" s="53" t="s">
        <v>121</v>
      </c>
      <c r="H107" s="23" t="s">
        <v>80</v>
      </c>
      <c r="I107" s="50">
        <f>D106</f>
        <v>8</v>
      </c>
      <c r="J107" s="46">
        <v>107.5</v>
      </c>
      <c r="K107" s="50">
        <f t="shared" si="19"/>
        <v>860</v>
      </c>
    </row>
    <row r="108" spans="1:11" s="61" customFormat="1" ht="27.6">
      <c r="A108" s="158">
        <v>100</v>
      </c>
      <c r="B108" s="26" t="s">
        <v>94</v>
      </c>
      <c r="C108" s="24"/>
      <c r="D108" s="25"/>
      <c r="E108" s="57"/>
      <c r="F108" s="65">
        <f>SUM(F103:F107)</f>
        <v>2655</v>
      </c>
      <c r="G108" s="26" t="s">
        <v>95</v>
      </c>
      <c r="H108" s="27"/>
      <c r="I108" s="28"/>
      <c r="J108" s="47"/>
      <c r="K108" s="65">
        <f>SUM(K103:K107)</f>
        <v>6064.25</v>
      </c>
    </row>
    <row r="109" spans="1:11" s="61" customFormat="1">
      <c r="A109" s="158">
        <v>101</v>
      </c>
      <c r="B109" s="136" t="s">
        <v>85</v>
      </c>
      <c r="C109" s="20"/>
      <c r="D109" s="21"/>
      <c r="E109" s="21"/>
      <c r="F109" s="21"/>
      <c r="G109" s="53"/>
      <c r="H109" s="23"/>
      <c r="I109" s="22"/>
      <c r="J109" s="22"/>
      <c r="K109" s="22"/>
    </row>
    <row r="110" spans="1:11" s="71" customFormat="1">
      <c r="A110" s="158">
        <v>102</v>
      </c>
      <c r="B110" s="60" t="s">
        <v>189</v>
      </c>
      <c r="C110" s="20" t="s">
        <v>87</v>
      </c>
      <c r="D110" s="68">
        <v>73</v>
      </c>
      <c r="E110" s="46">
        <v>75</v>
      </c>
      <c r="F110" s="46">
        <f>D110*E110</f>
        <v>5475</v>
      </c>
      <c r="G110" s="53"/>
      <c r="H110" s="23"/>
      <c r="I110" s="50"/>
      <c r="J110" s="50"/>
      <c r="K110" s="50"/>
    </row>
    <row r="111" spans="1:11" s="71" customFormat="1" ht="27.6">
      <c r="A111" s="158">
        <v>103</v>
      </c>
      <c r="B111" s="60" t="s">
        <v>188</v>
      </c>
      <c r="C111" s="20" t="s">
        <v>87</v>
      </c>
      <c r="D111" s="68">
        <v>38</v>
      </c>
      <c r="E111" s="63">
        <v>80</v>
      </c>
      <c r="F111" s="46">
        <f t="shared" ref="F111:F117" si="20">D111*E111</f>
        <v>3040</v>
      </c>
      <c r="G111" s="53"/>
      <c r="H111" s="23"/>
      <c r="I111" s="50"/>
      <c r="J111" s="50"/>
      <c r="K111" s="50"/>
    </row>
    <row r="112" spans="1:11" s="71" customFormat="1">
      <c r="A112" s="158">
        <v>104</v>
      </c>
      <c r="B112" s="60" t="s">
        <v>229</v>
      </c>
      <c r="C112" s="20" t="s">
        <v>87</v>
      </c>
      <c r="D112" s="177">
        <v>22.5</v>
      </c>
      <c r="E112" s="63">
        <v>130</v>
      </c>
      <c r="F112" s="46">
        <f t="shared" si="20"/>
        <v>2925</v>
      </c>
      <c r="G112" s="53"/>
      <c r="H112" s="23"/>
      <c r="I112" s="50"/>
      <c r="J112" s="50"/>
      <c r="K112" s="50"/>
    </row>
    <row r="113" spans="1:12" s="71" customFormat="1">
      <c r="A113" s="158">
        <v>105</v>
      </c>
      <c r="B113" s="60" t="s">
        <v>223</v>
      </c>
      <c r="C113" s="20" t="s">
        <v>86</v>
      </c>
      <c r="D113" s="177">
        <v>38</v>
      </c>
      <c r="E113" s="46">
        <v>32</v>
      </c>
      <c r="F113" s="46">
        <f t="shared" si="20"/>
        <v>1216</v>
      </c>
      <c r="G113" s="53" t="s">
        <v>253</v>
      </c>
      <c r="H113" s="153" t="s">
        <v>86</v>
      </c>
      <c r="I113" s="156">
        <v>40</v>
      </c>
      <c r="J113" s="156">
        <v>8.33</v>
      </c>
      <c r="K113" s="156">
        <f>I113*J113</f>
        <v>333.2</v>
      </c>
      <c r="L113" s="61"/>
    </row>
    <row r="114" spans="1:12" s="71" customFormat="1">
      <c r="A114" s="158">
        <v>106</v>
      </c>
      <c r="B114" s="60"/>
      <c r="C114" s="20"/>
      <c r="D114" s="68"/>
      <c r="E114" s="46"/>
      <c r="F114" s="46"/>
      <c r="G114" s="84" t="s">
        <v>168</v>
      </c>
      <c r="H114" s="86" t="s">
        <v>80</v>
      </c>
      <c r="I114" s="101">
        <v>2</v>
      </c>
      <c r="J114" s="101">
        <v>89.58</v>
      </c>
      <c r="K114" s="77">
        <f>J114*I114</f>
        <v>179.16</v>
      </c>
      <c r="L114" s="61"/>
    </row>
    <row r="115" spans="1:12" s="71" customFormat="1">
      <c r="A115" s="158">
        <v>107</v>
      </c>
      <c r="B115" s="60" t="s">
        <v>107</v>
      </c>
      <c r="C115" s="20" t="s">
        <v>109</v>
      </c>
      <c r="D115" s="68">
        <v>1</v>
      </c>
      <c r="E115" s="46">
        <v>600</v>
      </c>
      <c r="F115" s="46">
        <f t="shared" si="20"/>
        <v>600</v>
      </c>
      <c r="G115" s="53" t="s">
        <v>129</v>
      </c>
      <c r="H115" s="153" t="s">
        <v>80</v>
      </c>
      <c r="I115" s="156">
        <v>100</v>
      </c>
      <c r="J115" s="156">
        <v>11.67</v>
      </c>
      <c r="K115" s="156">
        <f>I115*J115</f>
        <v>1167</v>
      </c>
      <c r="L115" s="61"/>
    </row>
    <row r="116" spans="1:12" s="123" customFormat="1">
      <c r="A116" s="158">
        <v>108</v>
      </c>
      <c r="B116" s="60" t="s">
        <v>154</v>
      </c>
      <c r="C116" s="20" t="s">
        <v>108</v>
      </c>
      <c r="D116" s="46">
        <v>1</v>
      </c>
      <c r="E116" s="46">
        <v>3500</v>
      </c>
      <c r="F116" s="46">
        <f t="shared" si="20"/>
        <v>3500</v>
      </c>
      <c r="G116" s="53"/>
      <c r="H116" s="153"/>
      <c r="I116" s="22"/>
      <c r="J116" s="156"/>
      <c r="K116" s="156"/>
    </row>
    <row r="117" spans="1:12" s="124" customFormat="1" ht="27.6">
      <c r="A117" s="158">
        <v>109</v>
      </c>
      <c r="B117" s="58" t="s">
        <v>222</v>
      </c>
      <c r="C117" s="108" t="s">
        <v>157</v>
      </c>
      <c r="D117" s="156">
        <v>470</v>
      </c>
      <c r="E117" s="46">
        <v>10.8</v>
      </c>
      <c r="F117" s="46">
        <f t="shared" si="20"/>
        <v>5076</v>
      </c>
      <c r="G117" s="53"/>
      <c r="H117" s="153"/>
      <c r="I117" s="22"/>
      <c r="J117" s="156"/>
      <c r="K117" s="156"/>
    </row>
    <row r="118" spans="1:12" s="128" customFormat="1" ht="27.6">
      <c r="A118" s="58"/>
      <c r="B118" s="26" t="s">
        <v>115</v>
      </c>
      <c r="C118" s="24"/>
      <c r="D118" s="25"/>
      <c r="E118" s="25"/>
      <c r="F118" s="25">
        <f>SUM(F110:F117)</f>
        <v>21832</v>
      </c>
      <c r="G118" s="130" t="s">
        <v>126</v>
      </c>
      <c r="H118" s="27"/>
      <c r="I118" s="28"/>
      <c r="J118" s="69"/>
      <c r="K118" s="65">
        <f>SUM(K110:K117)</f>
        <v>1679.3600000000001</v>
      </c>
    </row>
    <row r="119" spans="1:12" s="128" customFormat="1">
      <c r="A119" s="58"/>
      <c r="B119" s="137"/>
      <c r="C119" s="32"/>
      <c r="D119" s="137"/>
      <c r="E119" s="32"/>
      <c r="F119" s="33"/>
      <c r="G119" s="138" t="s">
        <v>122</v>
      </c>
      <c r="H119" s="34"/>
      <c r="I119" s="35"/>
      <c r="J119" s="35"/>
      <c r="K119" s="36">
        <f>K118+K108+K101+K54+K17</f>
        <v>133954.25072000001</v>
      </c>
    </row>
    <row r="120" spans="1:12" s="128" customFormat="1">
      <c r="A120" s="58"/>
      <c r="B120" s="138" t="s">
        <v>123</v>
      </c>
      <c r="C120" s="34"/>
      <c r="D120" s="139"/>
      <c r="E120" s="140"/>
      <c r="F120" s="37">
        <f>F17+F118+F108+F101+F54</f>
        <v>85062.33</v>
      </c>
      <c r="G120" s="141" t="s">
        <v>124</v>
      </c>
      <c r="H120" s="38">
        <v>0.03</v>
      </c>
      <c r="I120" s="35"/>
      <c r="J120" s="35"/>
      <c r="K120" s="36">
        <f>K119*H120</f>
        <v>4018.6275216000004</v>
      </c>
    </row>
    <row r="121" spans="1:12" s="128" customFormat="1">
      <c r="A121" s="58"/>
      <c r="B121" s="141"/>
      <c r="C121" s="39"/>
      <c r="D121" s="142"/>
      <c r="E121" s="33"/>
      <c r="F121" s="37"/>
      <c r="G121" s="143" t="s">
        <v>114</v>
      </c>
      <c r="H121" s="34"/>
      <c r="I121" s="35"/>
      <c r="J121" s="35"/>
      <c r="K121" s="36">
        <f>K119+K120</f>
        <v>137972.8782416</v>
      </c>
    </row>
    <row r="122" spans="1:12" s="128" customFormat="1">
      <c r="A122" s="58"/>
      <c r="B122" s="143" t="s">
        <v>113</v>
      </c>
      <c r="C122" s="40"/>
      <c r="D122" s="139"/>
      <c r="E122" s="140"/>
      <c r="F122" s="37">
        <f>F120</f>
        <v>85062.33</v>
      </c>
      <c r="G122" s="143" t="s">
        <v>127</v>
      </c>
      <c r="H122" s="40"/>
      <c r="I122" s="35"/>
      <c r="J122" s="35"/>
      <c r="K122" s="36">
        <f>F122+K121</f>
        <v>223035.20824160002</v>
      </c>
    </row>
    <row r="123" spans="1:12" s="128" customFormat="1">
      <c r="A123" s="58"/>
      <c r="B123" s="144"/>
      <c r="C123" s="40"/>
      <c r="D123" s="144"/>
      <c r="E123" s="40"/>
      <c r="F123" s="144"/>
      <c r="G123" s="143" t="s">
        <v>125</v>
      </c>
      <c r="H123" s="40"/>
      <c r="I123" s="35"/>
      <c r="J123" s="35"/>
      <c r="K123" s="36">
        <f>K124/6</f>
        <v>44607.041648320002</v>
      </c>
    </row>
    <row r="124" spans="1:12" s="128" customFormat="1">
      <c r="A124" s="58"/>
      <c r="B124" s="144"/>
      <c r="C124" s="40"/>
      <c r="D124" s="144"/>
      <c r="E124" s="40"/>
      <c r="F124" s="144"/>
      <c r="G124" s="143" t="s">
        <v>128</v>
      </c>
      <c r="H124" s="40"/>
      <c r="I124" s="35"/>
      <c r="J124" s="35"/>
      <c r="K124" s="36">
        <f>K122*1.2</f>
        <v>267642.24988992</v>
      </c>
    </row>
    <row r="125" spans="1:12" s="128" customFormat="1">
      <c r="A125" s="145"/>
      <c r="B125" s="114"/>
      <c r="C125" s="114"/>
      <c r="D125" s="114"/>
      <c r="E125" s="29"/>
      <c r="F125" s="114"/>
      <c r="G125" s="114"/>
      <c r="H125" s="114"/>
      <c r="I125" s="114"/>
      <c r="J125" s="114"/>
      <c r="K125" s="114"/>
    </row>
    <row r="126" spans="1:12" s="128" customFormat="1">
      <c r="A126" s="145"/>
      <c r="B126" s="114"/>
      <c r="C126" s="114"/>
      <c r="D126" s="114"/>
      <c r="E126" s="29"/>
      <c r="F126" s="114"/>
      <c r="G126" s="114"/>
      <c r="H126" s="114"/>
      <c r="I126" s="114"/>
      <c r="J126" s="114"/>
      <c r="K126" s="114"/>
    </row>
    <row r="127" spans="1:12">
      <c r="A127" s="145"/>
      <c r="E127" s="114"/>
    </row>
    <row r="128" spans="1:12">
      <c r="A128" s="145"/>
      <c r="E128" s="114"/>
    </row>
    <row r="129" spans="1:5">
      <c r="A129" s="145"/>
      <c r="E129" s="114"/>
    </row>
    <row r="130" spans="1:5">
      <c r="A130" s="145"/>
      <c r="E130" s="114"/>
    </row>
    <row r="131" spans="1:5">
      <c r="A131" s="145"/>
      <c r="E131" s="114"/>
    </row>
    <row r="132" spans="1:5">
      <c r="A132" s="145"/>
      <c r="E132" s="114"/>
    </row>
    <row r="133" spans="1:5">
      <c r="A133" s="145"/>
      <c r="E133" s="114"/>
    </row>
    <row r="134" spans="1:5">
      <c r="A134" s="145"/>
      <c r="E134" s="114"/>
    </row>
    <row r="135" spans="1:5">
      <c r="A135" s="145"/>
      <c r="E135" s="114"/>
    </row>
    <row r="136" spans="1:5">
      <c r="A136" s="145"/>
      <c r="E136" s="114"/>
    </row>
    <row r="137" spans="1:5">
      <c r="A137" s="145"/>
      <c r="E137" s="114"/>
    </row>
    <row r="138" spans="1:5">
      <c r="A138" s="145"/>
      <c r="E138" s="114"/>
    </row>
    <row r="139" spans="1:5">
      <c r="A139" s="145"/>
      <c r="E139" s="114"/>
    </row>
    <row r="140" spans="1:5">
      <c r="A140" s="145"/>
      <c r="E140" s="114"/>
    </row>
    <row r="141" spans="1:5">
      <c r="A141" s="145"/>
      <c r="E141" s="114"/>
    </row>
    <row r="142" spans="1:5">
      <c r="A142" s="145"/>
      <c r="E142" s="114"/>
    </row>
    <row r="143" spans="1:5">
      <c r="A143" s="145"/>
      <c r="E143" s="114"/>
    </row>
    <row r="144" spans="1:5">
      <c r="A144" s="145"/>
      <c r="E144" s="114"/>
    </row>
    <row r="145" spans="1:5">
      <c r="A145" s="145"/>
      <c r="E145" s="114"/>
    </row>
    <row r="146" spans="1:5">
      <c r="A146" s="145"/>
      <c r="E146" s="114"/>
    </row>
    <row r="147" spans="1:5">
      <c r="A147" s="145"/>
      <c r="E147" s="114"/>
    </row>
    <row r="148" spans="1:5">
      <c r="A148" s="64"/>
      <c r="E148" s="114"/>
    </row>
    <row r="149" spans="1:5">
      <c r="A149" s="114"/>
      <c r="E149" s="114"/>
    </row>
    <row r="150" spans="1:5">
      <c r="E150" s="114"/>
    </row>
    <row r="151" spans="1:5">
      <c r="E151" s="114"/>
    </row>
    <row r="152" spans="1:5">
      <c r="E152" s="114"/>
    </row>
    <row r="153" spans="1:5">
      <c r="A153" s="115"/>
      <c r="E153" s="114"/>
    </row>
    <row r="154" spans="1:5">
      <c r="A154" s="115"/>
    </row>
    <row r="164" spans="1:11" s="124" customFormat="1">
      <c r="A164" s="29"/>
      <c r="B164" s="114"/>
      <c r="C164" s="114"/>
      <c r="D164" s="114"/>
      <c r="E164" s="29"/>
      <c r="F164" s="114"/>
      <c r="G164" s="114"/>
      <c r="H164" s="114"/>
      <c r="I164" s="114"/>
      <c r="J164" s="114"/>
      <c r="K164" s="114"/>
    </row>
    <row r="165" spans="1:11" s="124" customFormat="1">
      <c r="A165" s="29"/>
      <c r="B165" s="114"/>
      <c r="C165" s="114"/>
      <c r="D165" s="114"/>
      <c r="E165" s="29"/>
      <c r="F165" s="114"/>
      <c r="G165" s="114"/>
      <c r="H165" s="114"/>
      <c r="I165" s="114"/>
      <c r="J165" s="114"/>
      <c r="K165" s="114"/>
    </row>
    <row r="166" spans="1:11" s="124" customFormat="1">
      <c r="A166" s="29"/>
      <c r="B166" s="114"/>
      <c r="C166" s="114"/>
      <c r="D166" s="114"/>
      <c r="E166" s="29"/>
      <c r="F166" s="114"/>
      <c r="G166" s="114"/>
      <c r="H166" s="114"/>
      <c r="I166" s="114"/>
      <c r="J166" s="114"/>
      <c r="K166" s="114"/>
    </row>
    <row r="167" spans="1:11" s="124" customFormat="1">
      <c r="A167" s="29"/>
      <c r="B167" s="114"/>
      <c r="C167" s="114"/>
      <c r="D167" s="114"/>
      <c r="E167" s="29"/>
      <c r="F167" s="114"/>
      <c r="G167" s="114"/>
      <c r="H167" s="114"/>
      <c r="I167" s="114"/>
      <c r="J167" s="114"/>
      <c r="K167" s="114"/>
    </row>
    <row r="168" spans="1:11" s="124" customFormat="1">
      <c r="A168" s="29"/>
      <c r="B168" s="114"/>
      <c r="C168" s="114"/>
      <c r="D168" s="114"/>
      <c r="E168" s="29"/>
      <c r="F168" s="114"/>
      <c r="G168" s="114"/>
      <c r="H168" s="114"/>
      <c r="I168" s="114"/>
      <c r="J168" s="114"/>
      <c r="K168" s="114"/>
    </row>
    <row r="169" spans="1:11" s="128" customFormat="1">
      <c r="A169" s="29"/>
      <c r="B169" s="114"/>
      <c r="C169" s="114"/>
      <c r="D169" s="114"/>
      <c r="E169" s="29"/>
      <c r="F169" s="114"/>
      <c r="G169" s="114"/>
      <c r="H169" s="114"/>
      <c r="I169" s="114"/>
      <c r="J169" s="114"/>
      <c r="K169" s="114"/>
    </row>
    <row r="170" spans="1:11" s="128" customFormat="1">
      <c r="A170" s="29"/>
      <c r="B170" s="114"/>
      <c r="C170" s="114"/>
      <c r="D170" s="114"/>
      <c r="E170" s="29"/>
      <c r="F170" s="114"/>
      <c r="G170" s="114"/>
      <c r="H170" s="114"/>
      <c r="I170" s="114"/>
      <c r="J170" s="114"/>
      <c r="K170" s="114"/>
    </row>
    <row r="171" spans="1:11" s="146" customFormat="1" ht="29.4" customHeight="1">
      <c r="A171" s="29"/>
      <c r="B171" s="114"/>
      <c r="C171" s="114"/>
      <c r="D171" s="114"/>
      <c r="E171" s="29"/>
      <c r="F171" s="114"/>
      <c r="G171" s="114"/>
      <c r="H171" s="114"/>
      <c r="I171" s="114"/>
      <c r="J171" s="114"/>
      <c r="K171" s="114"/>
    </row>
    <row r="172" spans="1:11" s="146" customFormat="1" ht="29.4" customHeight="1">
      <c r="A172" s="29"/>
      <c r="B172" s="114"/>
      <c r="C172" s="114"/>
      <c r="D172" s="114"/>
      <c r="E172" s="29"/>
      <c r="F172" s="114"/>
      <c r="G172" s="114"/>
      <c r="H172" s="114"/>
      <c r="I172" s="114"/>
      <c r="J172" s="114"/>
      <c r="K172" s="114"/>
    </row>
    <row r="173" spans="1:11" s="146" customFormat="1" ht="29.4" customHeight="1">
      <c r="A173" s="29"/>
      <c r="B173" s="114"/>
      <c r="C173" s="114"/>
      <c r="D173" s="114"/>
      <c r="E173" s="29"/>
      <c r="F173" s="114"/>
      <c r="G173" s="114"/>
      <c r="H173" s="114"/>
      <c r="I173" s="114"/>
      <c r="J173" s="114"/>
      <c r="K173" s="114"/>
    </row>
    <row r="175" spans="1:11" s="64" customFormat="1">
      <c r="A175" s="29"/>
      <c r="B175" s="114"/>
      <c r="C175" s="114"/>
      <c r="D175" s="114"/>
      <c r="E175" s="29"/>
      <c r="F175" s="114"/>
      <c r="G175" s="114"/>
      <c r="H175" s="114"/>
      <c r="I175" s="114"/>
      <c r="J175" s="114"/>
      <c r="K175" s="114"/>
    </row>
    <row r="176" spans="1:11" s="64" customFormat="1">
      <c r="A176" s="29"/>
      <c r="B176" s="114"/>
      <c r="C176" s="114"/>
      <c r="D176" s="114"/>
      <c r="E176" s="29"/>
      <c r="F176" s="114"/>
      <c r="G176" s="114"/>
      <c r="H176" s="114"/>
      <c r="I176" s="114"/>
      <c r="J176" s="114"/>
      <c r="K176" s="114"/>
    </row>
    <row r="177" spans="1:11" s="64" customFormat="1">
      <c r="A177" s="29"/>
      <c r="B177" s="114"/>
      <c r="C177" s="114"/>
      <c r="D177" s="114"/>
      <c r="E177" s="29"/>
      <c r="F177" s="114"/>
      <c r="G177" s="114"/>
      <c r="H177" s="114"/>
      <c r="I177" s="114"/>
      <c r="J177" s="114"/>
      <c r="K177" s="114"/>
    </row>
  </sheetData>
  <protectedRanges>
    <protectedRange sqref="J24" name="Range1_3_3_1_2_1"/>
    <protectedRange sqref="J25 J23" name="Range1_4_1_1_1_2_1_2_1"/>
  </protectedRanges>
  <mergeCells count="5">
    <mergeCell ref="A1:B1"/>
    <mergeCell ref="A2:B2"/>
    <mergeCell ref="A3:J3"/>
    <mergeCell ref="A4:I4"/>
    <mergeCell ref="A5:K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Додаток 2</vt:lpstr>
      <vt:lpstr>Основні положеня</vt:lpstr>
      <vt:lpstr>Лист1 (2)</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2022-11-07T08:53:10Z</cp:lastPrinted>
  <dcterms:created xsi:type="dcterms:W3CDTF">1996-10-08T23:32:00Z</dcterms:created>
  <dcterms:modified xsi:type="dcterms:W3CDTF">2024-04-23T13:21:05Z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