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344"/>
  </bookViews>
  <sheets>
    <sheet name="Лист1" sheetId="1" r:id="rId1"/>
  </sheets>
  <definedNames>
    <definedName name="_xlnm.Print_Area" localSheetId="0">Лист1!$A$1:$M$26</definedName>
  </definedNames>
  <calcPr calcId="145621" refMode="R1C1"/>
</workbook>
</file>

<file path=xl/calcChain.xml><?xml version="1.0" encoding="utf-8"?>
<calcChain xmlns="http://schemas.openxmlformats.org/spreadsheetml/2006/main">
  <c r="J21" i="1" l="1"/>
  <c r="J18" i="1"/>
  <c r="J14" i="1"/>
  <c r="J11" i="1"/>
  <c r="I21" i="1"/>
  <c r="I18" i="1"/>
  <c r="I14" i="1"/>
  <c r="I11" i="1"/>
  <c r="H21" i="1"/>
  <c r="H18" i="1"/>
  <c r="H14" i="1"/>
  <c r="H11" i="1"/>
  <c r="F17" i="1" l="1"/>
  <c r="F10" i="1"/>
  <c r="E10" i="1"/>
  <c r="E17" i="1"/>
  <c r="D17" i="1"/>
  <c r="D10" i="1"/>
  <c r="G17" i="1" l="1"/>
  <c r="G10" i="1"/>
  <c r="F14" i="1"/>
  <c r="F18" i="1" s="1"/>
  <c r="F21" i="1" s="1"/>
  <c r="E14" i="1"/>
  <c r="E18" i="1" s="1"/>
  <c r="E21" i="1" s="1"/>
  <c r="D14" i="1"/>
  <c r="D18" i="1" s="1"/>
  <c r="D21" i="1" s="1"/>
  <c r="F12" i="1"/>
  <c r="F8" i="1"/>
  <c r="F11" i="1" s="1"/>
  <c r="E12" i="1"/>
  <c r="E8" i="1"/>
  <c r="E11" i="1" s="1"/>
  <c r="D12" i="1"/>
  <c r="D8" i="1"/>
  <c r="D11" i="1" s="1"/>
  <c r="F22" i="1" l="1"/>
  <c r="F24" i="1" s="1"/>
  <c r="F23" i="1"/>
  <c r="E22" i="1"/>
  <c r="E24" i="1" s="1"/>
  <c r="E23" i="1"/>
  <c r="D22" i="1"/>
  <c r="D24" i="1" s="1"/>
  <c r="D23" i="1"/>
  <c r="G14" i="1"/>
  <c r="G23" i="1" l="1"/>
  <c r="G24" i="1"/>
  <c r="G22" i="1"/>
  <c r="G21" i="1"/>
  <c r="G18" i="1"/>
  <c r="A18" i="1"/>
  <c r="A21" i="1" s="1"/>
  <c r="A22" i="1" s="1"/>
  <c r="G12" i="1"/>
  <c r="G11" i="1"/>
  <c r="A12" i="1"/>
  <c r="G8" i="1" l="1"/>
</calcChain>
</file>

<file path=xl/sharedStrings.xml><?xml version="1.0" encoding="utf-8"?>
<sst xmlns="http://schemas.openxmlformats.org/spreadsheetml/2006/main" count="57" uniqueCount="43">
  <si>
    <t>№ п/п</t>
  </si>
  <si>
    <t>м2</t>
  </si>
  <si>
    <t>Назва робіт</t>
  </si>
  <si>
    <t>Од.
вим.</t>
  </si>
  <si>
    <t>К-ть</t>
  </si>
  <si>
    <t>Поверхи</t>
  </si>
  <si>
    <t>Всього</t>
  </si>
  <si>
    <t>Підвал</t>
  </si>
  <si>
    <t>1 пов.</t>
  </si>
  <si>
    <t>2 пов.</t>
  </si>
  <si>
    <t>Стіни</t>
  </si>
  <si>
    <t>Стелі</t>
  </si>
  <si>
    <t>Грунтування та фарбування (грунутвання та високоякісне фарбування поверхні)</t>
  </si>
  <si>
    <t>Шпаклювання поверхні (високоякісне шпаклювання поверхні та її шліфування після просихання для предачі підрядній оранізації)</t>
  </si>
  <si>
    <t>Грунтування та поклейка склополотна (підготовка поверхні, очищення, шпарування швів в окремих зонах ГКЛ, грунутвання, поклейка склополотна)</t>
  </si>
  <si>
    <t>Грунтування та шпаклювання поверхні (підготовка поверхні, очищення, шпарування швів, високоякісне шпаклювання поверхні)</t>
  </si>
  <si>
    <t>Шпаклювання поверхні (високоякісне шпаклювання поверхні)</t>
  </si>
  <si>
    <t>Грунтування та фарбування (шліфування шпакльованої поверхні після просихання, грунутвання та високоякісне фарбування поверхні)</t>
  </si>
  <si>
    <t>1а</t>
  </si>
  <si>
    <t>м.п.</t>
  </si>
  <si>
    <t>Влаштування малярного кутика</t>
  </si>
  <si>
    <r>
      <t xml:space="preserve">Грунтування СТ-17 </t>
    </r>
    <r>
      <rPr>
        <b/>
        <sz val="14"/>
        <rFont val="Times New Roman"/>
        <family val="1"/>
        <charset val="204"/>
      </rPr>
      <t>(стін)</t>
    </r>
  </si>
  <si>
    <r>
      <t xml:space="preserve">Поклейка склохолста </t>
    </r>
    <r>
      <rPr>
        <b/>
        <sz val="14"/>
        <rFont val="Times New Roman"/>
        <family val="1"/>
        <charset val="204"/>
      </rPr>
      <t>(стіни)</t>
    </r>
  </si>
  <si>
    <t>Шпаклювання стартовою шпаклівкою (стіни)(5 мм) + Шліфування поверхні (стіни)</t>
  </si>
  <si>
    <t>Грунтування СТ-17 (стель)</t>
  </si>
  <si>
    <t>Шпаклювання фінішною шпаклівкою (стель)</t>
  </si>
  <si>
    <t>Шпаклювання стартовою шпаклівкою (стель) + Шліфування поверхні (стель)+ шпарування швів</t>
  </si>
  <si>
    <t>Поклейка склополотна</t>
  </si>
  <si>
    <t>Шліфування шпакльованої поверхні</t>
  </si>
  <si>
    <t>фарбування</t>
  </si>
  <si>
    <t>Грунтування</t>
  </si>
  <si>
    <t xml:space="preserve">Шпаклювання фінішною шпаклівкою </t>
  </si>
  <si>
    <t>АВК з/п 18</t>
  </si>
  <si>
    <t>АВК з/п 30</t>
  </si>
  <si>
    <r>
      <t xml:space="preserve">Грунтування СТ-17 (стін) Фарбування </t>
    </r>
    <r>
      <rPr>
        <b/>
        <sz val="16"/>
        <rFont val="Times New Roman"/>
        <family val="1"/>
        <charset val="204"/>
      </rPr>
      <t>стін</t>
    </r>
    <r>
      <rPr>
        <sz val="16"/>
        <rFont val="Times New Roman"/>
        <family val="1"/>
        <charset val="204"/>
      </rPr>
      <t xml:space="preserve"> в/є фарбою в два шари
(декілька кольорів)</t>
    </r>
  </si>
  <si>
    <t>АВК з/п 25</t>
  </si>
  <si>
    <r>
      <t xml:space="preserve">Грунтування </t>
    </r>
    <r>
      <rPr>
        <sz val="14"/>
        <color rgb="FF00B050"/>
        <rFont val="Times New Roman"/>
        <family val="1"/>
        <charset val="204"/>
      </rPr>
      <t>та поклейка склополотна</t>
    </r>
    <r>
      <rPr>
        <sz val="14"/>
        <color theme="1"/>
        <rFont val="Times New Roman"/>
        <family val="1"/>
        <charset val="204"/>
      </rPr>
      <t xml:space="preserve"> (шліфування шпакльованої поверхні після просихання, грунутвання та поклейка склополотна)</t>
    </r>
  </si>
  <si>
    <r>
      <t xml:space="preserve">Індивідуальні розцінки на влаштування комплексу маларяних робіт </t>
    </r>
    <r>
      <rPr>
        <b/>
        <sz val="14"/>
        <color rgb="FF00B050"/>
        <rFont val="Times New Roman"/>
        <family val="1"/>
        <charset val="204"/>
      </rPr>
      <t>на вул Матросова 20</t>
    </r>
  </si>
  <si>
    <t>Ціна за Од. Вим.</t>
  </si>
  <si>
    <t>Загальна вартість</t>
  </si>
  <si>
    <t>Детальний опис</t>
  </si>
  <si>
    <t>Назва компанії ____________________                тел. __________________</t>
  </si>
  <si>
    <t>Всього на руки грн: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</si>
</sst>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18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3" fillId="0" borderId="25" xfId="0" applyFont="1" applyFill="1" applyBorder="1" applyAlignment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49" fontId="1" fillId="0" borderId="26" xfId="0" applyNumberFormat="1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49" fontId="1" fillId="0" borderId="35" xfId="0" applyNumberFormat="1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2" fontId="1" fillId="0" borderId="39" xfId="0" applyNumberFormat="1" applyFont="1" applyFill="1" applyBorder="1" applyAlignment="1">
      <alignment horizontal="center" vertical="center"/>
    </xf>
    <xf numFmtId="2" fontId="1" fillId="0" borderId="26" xfId="0" applyNumberFormat="1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49" fontId="1" fillId="0" borderId="28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43" xfId="0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left" vertical="center" wrapText="1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1" fillId="2" borderId="43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9" fillId="0" borderId="11" xfId="0" applyNumberFormat="1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</xf>
    <xf numFmtId="4" fontId="1" fillId="0" borderId="48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41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12" xfId="0" applyFont="1" applyBorder="1" applyAlignment="1" applyProtection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topLeftCell="A13" zoomScaleNormal="100" zoomScaleSheetLayoutView="100" workbookViewId="0">
      <selection activeCell="M36" sqref="M36"/>
    </sheetView>
  </sheetViews>
  <sheetFormatPr defaultColWidth="9.140625" defaultRowHeight="18.75" x14ac:dyDescent="0.25"/>
  <cols>
    <col min="1" max="1" width="8.140625" style="1" customWidth="1"/>
    <col min="2" max="2" width="60.5703125" style="1" customWidth="1"/>
    <col min="3" max="3" width="10.85546875" style="1" customWidth="1"/>
    <col min="4" max="4" width="11" style="8" customWidth="1"/>
    <col min="5" max="5" width="10.28515625" style="1" customWidth="1"/>
    <col min="6" max="6" width="10.140625" style="1" customWidth="1"/>
    <col min="7" max="7" width="12.5703125" style="1" customWidth="1"/>
    <col min="8" max="8" width="21.5703125" style="21" customWidth="1"/>
    <col min="9" max="9" width="18.5703125" style="21" customWidth="1"/>
    <col min="10" max="10" width="19.5703125" style="21" customWidth="1"/>
    <col min="11" max="11" width="34.28515625" style="22" customWidth="1"/>
    <col min="12" max="13" width="24.42578125" style="22" customWidth="1"/>
    <col min="14" max="16384" width="9.140625" style="1"/>
  </cols>
  <sheetData>
    <row r="1" spans="1:13" x14ac:dyDescent="0.25">
      <c r="L1" s="35"/>
      <c r="M1" s="35"/>
    </row>
    <row r="2" spans="1:13" ht="23.25" customHeight="1" x14ac:dyDescent="0.25">
      <c r="A2" s="98" t="s">
        <v>37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11.25" customHeight="1" thickBot="1" x14ac:dyDescent="0.3">
      <c r="A3" s="99"/>
      <c r="B3" s="99"/>
      <c r="C3" s="99"/>
      <c r="D3" s="99"/>
      <c r="E3" s="99"/>
      <c r="F3" s="2"/>
      <c r="G3" s="2"/>
      <c r="H3" s="2"/>
      <c r="I3" s="2"/>
      <c r="J3" s="2"/>
    </row>
    <row r="4" spans="1:13" ht="18.75" customHeight="1" x14ac:dyDescent="0.25">
      <c r="A4" s="102" t="s">
        <v>0</v>
      </c>
      <c r="B4" s="103" t="s">
        <v>2</v>
      </c>
      <c r="C4" s="114" t="s">
        <v>3</v>
      </c>
      <c r="D4" s="102" t="s">
        <v>4</v>
      </c>
      <c r="E4" s="103"/>
      <c r="F4" s="103"/>
      <c r="G4" s="104"/>
      <c r="H4" s="84" t="s">
        <v>32</v>
      </c>
      <c r="I4" s="84" t="s">
        <v>35</v>
      </c>
      <c r="J4" s="95" t="s">
        <v>33</v>
      </c>
      <c r="K4" s="92" t="s">
        <v>40</v>
      </c>
      <c r="L4" s="92" t="s">
        <v>38</v>
      </c>
      <c r="M4" s="92" t="s">
        <v>39</v>
      </c>
    </row>
    <row r="5" spans="1:13" s="6" customFormat="1" x14ac:dyDescent="0.25">
      <c r="A5" s="110"/>
      <c r="B5" s="112"/>
      <c r="C5" s="115"/>
      <c r="D5" s="105" t="s">
        <v>5</v>
      </c>
      <c r="E5" s="106"/>
      <c r="F5" s="106"/>
      <c r="G5" s="122" t="s">
        <v>6</v>
      </c>
      <c r="H5" s="85"/>
      <c r="I5" s="85"/>
      <c r="J5" s="96"/>
      <c r="K5" s="93"/>
      <c r="L5" s="93"/>
      <c r="M5" s="93"/>
    </row>
    <row r="6" spans="1:13" s="9" customFormat="1" ht="19.5" thickBot="1" x14ac:dyDescent="0.3">
      <c r="A6" s="111"/>
      <c r="B6" s="113"/>
      <c r="C6" s="116"/>
      <c r="D6" s="18" t="s">
        <v>7</v>
      </c>
      <c r="E6" s="17" t="s">
        <v>8</v>
      </c>
      <c r="F6" s="17" t="s">
        <v>9</v>
      </c>
      <c r="G6" s="123"/>
      <c r="H6" s="86"/>
      <c r="I6" s="86"/>
      <c r="J6" s="97"/>
      <c r="K6" s="94"/>
      <c r="L6" s="94"/>
      <c r="M6" s="94"/>
    </row>
    <row r="7" spans="1:13" s="10" customFormat="1" ht="19.5" thickBot="1" x14ac:dyDescent="0.3">
      <c r="A7" s="119" t="s">
        <v>10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1"/>
      <c r="M7" s="121"/>
    </row>
    <row r="8" spans="1:13" s="10" customFormat="1" ht="18.75" customHeight="1" x14ac:dyDescent="0.25">
      <c r="A8" s="25">
        <v>1</v>
      </c>
      <c r="B8" s="117" t="s">
        <v>14</v>
      </c>
      <c r="C8" s="23" t="s">
        <v>1</v>
      </c>
      <c r="D8" s="25">
        <f>41.79+11.85+28.91-7.34</f>
        <v>75.209999999999994</v>
      </c>
      <c r="E8" s="19">
        <f>16.99+136.93-24.25</f>
        <v>129.67000000000002</v>
      </c>
      <c r="F8" s="19">
        <f>30.61+156.19-27.05</f>
        <v>159.75</v>
      </c>
      <c r="G8" s="124">
        <f>SUM(D8:F8)</f>
        <v>364.63</v>
      </c>
      <c r="H8" s="64">
        <v>7.26</v>
      </c>
      <c r="I8" s="64">
        <v>10.09</v>
      </c>
      <c r="J8" s="64">
        <v>12.1</v>
      </c>
      <c r="K8" s="36" t="s">
        <v>21</v>
      </c>
      <c r="L8" s="64"/>
      <c r="M8" s="77"/>
    </row>
    <row r="9" spans="1:13" s="21" customFormat="1" ht="38.25" thickBot="1" x14ac:dyDescent="0.3">
      <c r="A9" s="46"/>
      <c r="B9" s="118"/>
      <c r="C9" s="43"/>
      <c r="D9" s="48"/>
      <c r="E9" s="45"/>
      <c r="F9" s="45"/>
      <c r="G9" s="125"/>
      <c r="H9" s="65">
        <v>25.53</v>
      </c>
      <c r="I9" s="65">
        <v>35.46</v>
      </c>
      <c r="J9" s="65">
        <v>42.55</v>
      </c>
      <c r="K9" s="49" t="s">
        <v>22</v>
      </c>
      <c r="L9" s="65"/>
      <c r="M9" s="78"/>
    </row>
    <row r="10" spans="1:13" s="20" customFormat="1" ht="38.25" thickBot="1" x14ac:dyDescent="0.3">
      <c r="A10" s="15" t="s">
        <v>18</v>
      </c>
      <c r="B10" s="42" t="s">
        <v>20</v>
      </c>
      <c r="C10" s="51" t="s">
        <v>19</v>
      </c>
      <c r="D10" s="52">
        <f>3*3+2.2*2+0.9+3*6</f>
        <v>32.299999999999997</v>
      </c>
      <c r="E10" s="53">
        <f>3*5+10*2.8</f>
        <v>43</v>
      </c>
      <c r="F10" s="53">
        <f>3*13+2.8*20</f>
        <v>95</v>
      </c>
      <c r="G10" s="126">
        <f t="shared" ref="G10" si="0">SUM(D10:F10)</f>
        <v>170.3</v>
      </c>
      <c r="H10" s="66">
        <v>22.9</v>
      </c>
      <c r="I10" s="66">
        <v>31.8</v>
      </c>
      <c r="J10" s="66">
        <v>38.159999999999997</v>
      </c>
      <c r="K10" s="42" t="s">
        <v>20</v>
      </c>
      <c r="L10" s="66"/>
      <c r="M10" s="79"/>
    </row>
    <row r="11" spans="1:13" s="10" customFormat="1" ht="102" customHeight="1" thickBot="1" x14ac:dyDescent="0.3">
      <c r="A11" s="50">
        <v>2</v>
      </c>
      <c r="B11" s="47" t="s">
        <v>13</v>
      </c>
      <c r="C11" s="23" t="s">
        <v>1</v>
      </c>
      <c r="D11" s="54">
        <f>D8</f>
        <v>75.209999999999994</v>
      </c>
      <c r="E11" s="55">
        <f>E8</f>
        <v>129.67000000000002</v>
      </c>
      <c r="F11" s="55">
        <f>F8</f>
        <v>159.75</v>
      </c>
      <c r="G11" s="124">
        <f>SUM(D11:F11)</f>
        <v>364.63</v>
      </c>
      <c r="H11" s="64">
        <f>80.64+95.61</f>
        <v>176.25</v>
      </c>
      <c r="I11" s="64">
        <f>112+132.8</f>
        <v>244.8</v>
      </c>
      <c r="J11" s="64">
        <f>134.4+159.36</f>
        <v>293.76</v>
      </c>
      <c r="K11" s="40" t="s">
        <v>23</v>
      </c>
      <c r="L11" s="64"/>
      <c r="M11" s="77"/>
    </row>
    <row r="12" spans="1:13" s="10" customFormat="1" ht="81.75" thickBot="1" x14ac:dyDescent="0.3">
      <c r="A12" s="44">
        <f>A11+1</f>
        <v>3</v>
      </c>
      <c r="B12" s="58" t="s">
        <v>12</v>
      </c>
      <c r="C12" s="19" t="s">
        <v>1</v>
      </c>
      <c r="D12" s="19">
        <f>41.79+11.85</f>
        <v>53.64</v>
      </c>
      <c r="E12" s="19">
        <f>16.99</f>
        <v>16.989999999999998</v>
      </c>
      <c r="F12" s="19">
        <f>30.61</f>
        <v>30.61</v>
      </c>
      <c r="G12" s="127">
        <f t="shared" ref="G12" si="1">SUM(D12:F12)</f>
        <v>101.24</v>
      </c>
      <c r="H12" s="59">
        <v>40</v>
      </c>
      <c r="I12" s="59">
        <v>55.56</v>
      </c>
      <c r="J12" s="59">
        <v>66.67</v>
      </c>
      <c r="K12" s="56" t="s">
        <v>34</v>
      </c>
      <c r="L12" s="59"/>
      <c r="M12" s="80"/>
    </row>
    <row r="13" spans="1:13" s="10" customFormat="1" ht="19.5" thickBot="1" x14ac:dyDescent="0.3">
      <c r="A13" s="107" t="s">
        <v>11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9"/>
      <c r="M13" s="109"/>
    </row>
    <row r="14" spans="1:13" s="10" customFormat="1" ht="56.25" x14ac:dyDescent="0.25">
      <c r="A14" s="25">
        <v>1</v>
      </c>
      <c r="B14" s="58" t="s">
        <v>15</v>
      </c>
      <c r="C14" s="29" t="s">
        <v>1</v>
      </c>
      <c r="D14" s="26">
        <f>85.36+62.55</f>
        <v>147.91</v>
      </c>
      <c r="E14" s="19">
        <f>120.63+42.3</f>
        <v>162.93</v>
      </c>
      <c r="F14" s="19">
        <f>155.53+13.37</f>
        <v>168.9</v>
      </c>
      <c r="G14" s="124">
        <f>SUM(D14:F14)</f>
        <v>479.74</v>
      </c>
      <c r="H14" s="64">
        <f>105.41+95.61</f>
        <v>201.01999999999998</v>
      </c>
      <c r="I14" s="64">
        <f>146.4+132.8</f>
        <v>279.20000000000005</v>
      </c>
      <c r="J14" s="64">
        <f>175.68+159.36</f>
        <v>335.04</v>
      </c>
      <c r="K14" s="40" t="s">
        <v>24</v>
      </c>
      <c r="L14" s="87"/>
      <c r="M14" s="90"/>
    </row>
    <row r="15" spans="1:13" s="21" customFormat="1" ht="75" x14ac:dyDescent="0.25">
      <c r="A15" s="46"/>
      <c r="B15" s="61"/>
      <c r="C15" s="32"/>
      <c r="D15" s="60"/>
      <c r="E15" s="33"/>
      <c r="F15" s="33"/>
      <c r="G15" s="128"/>
      <c r="H15" s="67"/>
      <c r="I15" s="67"/>
      <c r="J15" s="67"/>
      <c r="K15" s="37" t="s">
        <v>26</v>
      </c>
      <c r="L15" s="88"/>
      <c r="M15" s="88"/>
    </row>
    <row r="16" spans="1:13" s="21" customFormat="1" ht="38.25" thickBot="1" x14ac:dyDescent="0.3">
      <c r="A16" s="46"/>
      <c r="B16" s="57"/>
      <c r="C16" s="62"/>
      <c r="D16" s="63"/>
      <c r="E16" s="45"/>
      <c r="F16" s="45"/>
      <c r="G16" s="125"/>
      <c r="H16" s="68"/>
      <c r="I16" s="68"/>
      <c r="J16" s="68"/>
      <c r="K16" s="76" t="s">
        <v>25</v>
      </c>
      <c r="L16" s="91"/>
      <c r="M16" s="91"/>
    </row>
    <row r="17" spans="1:13" s="20" customFormat="1" ht="19.5" thickBot="1" x14ac:dyDescent="0.3">
      <c r="A17" s="15" t="s">
        <v>18</v>
      </c>
      <c r="B17" s="16" t="s">
        <v>20</v>
      </c>
      <c r="C17" s="32" t="s">
        <v>19</v>
      </c>
      <c r="D17" s="34">
        <f>5.67*2+5.55*2+5.55*2+4.42*2+4.68*2+2.47*2+3.41*2+3.255+3.52+3.52</f>
        <v>73.794999999999987</v>
      </c>
      <c r="E17" s="33">
        <f>1.96*2+3.19*2+2.4*2+4.36*2+4.74*2+2.81*2+5.47*2+5.47*2+1.7*2+2.4+3+3.26+3.52+3.52</f>
        <v>79.899999999999991</v>
      </c>
      <c r="F17" s="33">
        <f>1.655*2+5.47*2+3.06*2+3.52+1.18+1.05*3+2.49+1.72+2.89+1.05*2+0.93</f>
        <v>38.35</v>
      </c>
      <c r="G17" s="129">
        <f t="shared" ref="G17:G23" si="2">SUM(D17:F17)</f>
        <v>192.04499999999999</v>
      </c>
      <c r="H17" s="69">
        <v>22.9</v>
      </c>
      <c r="I17" s="69">
        <v>31.8</v>
      </c>
      <c r="J17" s="69">
        <v>38.159999999999997</v>
      </c>
      <c r="K17" s="37"/>
      <c r="L17" s="73"/>
      <c r="M17" s="81"/>
    </row>
    <row r="18" spans="1:13" s="10" customFormat="1" ht="75" x14ac:dyDescent="0.25">
      <c r="A18" s="12">
        <f>A14+1</f>
        <v>2</v>
      </c>
      <c r="B18" s="16" t="s">
        <v>36</v>
      </c>
      <c r="C18" s="30" t="s">
        <v>1</v>
      </c>
      <c r="D18" s="27">
        <f>D14</f>
        <v>147.91</v>
      </c>
      <c r="E18" s="11">
        <f t="shared" ref="E18:F18" si="3">E14</f>
        <v>162.93</v>
      </c>
      <c r="F18" s="11">
        <f t="shared" si="3"/>
        <v>168.9</v>
      </c>
      <c r="G18" s="130">
        <f t="shared" si="2"/>
        <v>479.74</v>
      </c>
      <c r="H18" s="67">
        <f>7.26+48.84</f>
        <v>56.1</v>
      </c>
      <c r="I18" s="67">
        <f>10.09+67.84</f>
        <v>77.930000000000007</v>
      </c>
      <c r="J18" s="67">
        <f>12.1+81.41</f>
        <v>93.509999999999991</v>
      </c>
      <c r="K18" s="40" t="s">
        <v>24</v>
      </c>
      <c r="L18" s="87"/>
      <c r="M18" s="90"/>
    </row>
    <row r="19" spans="1:13" s="21" customFormat="1" x14ac:dyDescent="0.25">
      <c r="A19" s="12"/>
      <c r="B19" s="16"/>
      <c r="C19" s="30"/>
      <c r="D19" s="27"/>
      <c r="E19" s="11"/>
      <c r="F19" s="11"/>
      <c r="G19" s="130"/>
      <c r="H19" s="67"/>
      <c r="I19" s="67"/>
      <c r="J19" s="67"/>
      <c r="K19" s="74" t="s">
        <v>27</v>
      </c>
      <c r="L19" s="88"/>
      <c r="M19" s="88"/>
    </row>
    <row r="20" spans="1:13" s="21" customFormat="1" ht="37.5" x14ac:dyDescent="0.25">
      <c r="A20" s="12"/>
      <c r="B20" s="16"/>
      <c r="C20" s="30"/>
      <c r="D20" s="27"/>
      <c r="E20" s="11"/>
      <c r="F20" s="11"/>
      <c r="G20" s="130"/>
      <c r="H20" s="67"/>
      <c r="I20" s="67"/>
      <c r="J20" s="67"/>
      <c r="K20" s="37" t="s">
        <v>28</v>
      </c>
      <c r="L20" s="89"/>
      <c r="M20" s="89"/>
    </row>
    <row r="21" spans="1:13" s="10" customFormat="1" ht="38.25" thickBot="1" x14ac:dyDescent="0.3">
      <c r="A21" s="12">
        <f>A18+1</f>
        <v>3</v>
      </c>
      <c r="B21" s="16" t="s">
        <v>16</v>
      </c>
      <c r="C21" s="30" t="s">
        <v>1</v>
      </c>
      <c r="D21" s="27">
        <f>D18</f>
        <v>147.91</v>
      </c>
      <c r="E21" s="11">
        <f>E18</f>
        <v>162.93</v>
      </c>
      <c r="F21" s="11">
        <f>F18</f>
        <v>168.9</v>
      </c>
      <c r="G21" s="130">
        <f t="shared" si="2"/>
        <v>479.74</v>
      </c>
      <c r="H21" s="70">
        <f>105.41+47.81</f>
        <v>153.22</v>
      </c>
      <c r="I21" s="70">
        <f>146.4+60.4</f>
        <v>206.8</v>
      </c>
      <c r="J21" s="70">
        <f>175.68+79.68</f>
        <v>255.36</v>
      </c>
      <c r="K21" s="38" t="s">
        <v>31</v>
      </c>
      <c r="L21" s="75"/>
      <c r="M21" s="82"/>
    </row>
    <row r="22" spans="1:13" s="10" customFormat="1" ht="75.75" thickBot="1" x14ac:dyDescent="0.3">
      <c r="A22" s="13">
        <f t="shared" ref="A22" si="4">A21+1</f>
        <v>4</v>
      </c>
      <c r="B22" s="24" t="s">
        <v>17</v>
      </c>
      <c r="C22" s="31" t="s">
        <v>1</v>
      </c>
      <c r="D22" s="28">
        <f t="shared" ref="D22" si="5">D21</f>
        <v>147.91</v>
      </c>
      <c r="E22" s="14">
        <f t="shared" ref="E22" si="6">E21</f>
        <v>162.93</v>
      </c>
      <c r="F22" s="14">
        <f t="shared" ref="F22" si="7">F21</f>
        <v>168.9</v>
      </c>
      <c r="G22" s="131">
        <f t="shared" si="2"/>
        <v>479.74</v>
      </c>
      <c r="H22" s="71">
        <v>45.03</v>
      </c>
      <c r="I22" s="71">
        <v>62.54</v>
      </c>
      <c r="J22" s="71">
        <v>75.05</v>
      </c>
      <c r="K22" s="39" t="s">
        <v>30</v>
      </c>
      <c r="L22" s="87"/>
      <c r="M22" s="87"/>
    </row>
    <row r="23" spans="1:13" s="21" customFormat="1" ht="19.5" thickBot="1" x14ac:dyDescent="0.3">
      <c r="A23" s="13"/>
      <c r="B23" s="24"/>
      <c r="C23" s="31" t="s">
        <v>1</v>
      </c>
      <c r="D23" s="28">
        <f t="shared" ref="D23:F24" si="8">D21</f>
        <v>147.91</v>
      </c>
      <c r="E23" s="14">
        <f t="shared" si="8"/>
        <v>162.93</v>
      </c>
      <c r="F23" s="14">
        <f t="shared" si="8"/>
        <v>168.9</v>
      </c>
      <c r="G23" s="131">
        <f t="shared" si="2"/>
        <v>479.74</v>
      </c>
      <c r="H23" s="71"/>
      <c r="I23" s="71"/>
      <c r="J23" s="71"/>
      <c r="K23" s="39" t="s">
        <v>29</v>
      </c>
      <c r="L23" s="88"/>
      <c r="M23" s="88"/>
    </row>
    <row r="24" spans="1:13" s="21" customFormat="1" ht="38.25" thickBot="1" x14ac:dyDescent="0.3">
      <c r="A24" s="13"/>
      <c r="B24" s="24"/>
      <c r="C24" s="31" t="s">
        <v>1</v>
      </c>
      <c r="D24" s="28">
        <f t="shared" si="8"/>
        <v>147.91</v>
      </c>
      <c r="E24" s="14">
        <f t="shared" si="8"/>
        <v>162.93</v>
      </c>
      <c r="F24" s="14">
        <f t="shared" si="8"/>
        <v>168.9</v>
      </c>
      <c r="G24" s="131">
        <f t="shared" ref="G24" si="9">SUM(D24:F24)</f>
        <v>479.74</v>
      </c>
      <c r="H24" s="72"/>
      <c r="I24" s="72"/>
      <c r="J24" s="72"/>
      <c r="K24" s="37" t="s">
        <v>28</v>
      </c>
      <c r="L24" s="89"/>
      <c r="M24" s="89"/>
    </row>
    <row r="25" spans="1:13" s="7" customFormat="1" ht="19.5" customHeight="1" thickBot="1" x14ac:dyDescent="0.3">
      <c r="A25" s="100" t="s">
        <v>42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1"/>
      <c r="L25" s="41"/>
      <c r="M25" s="83"/>
    </row>
    <row r="26" spans="1:13" ht="40.5" customHeight="1" x14ac:dyDescent="0.25">
      <c r="A26" s="3"/>
      <c r="B26" s="4" t="s">
        <v>41</v>
      </c>
      <c r="C26" s="4"/>
      <c r="D26" s="4"/>
      <c r="E26" s="5"/>
    </row>
  </sheetData>
  <sheetProtection formatCells="0"/>
  <mergeCells count="24">
    <mergeCell ref="A2:M2"/>
    <mergeCell ref="A3:E3"/>
    <mergeCell ref="A25:K25"/>
    <mergeCell ref="D4:G4"/>
    <mergeCell ref="D5:F5"/>
    <mergeCell ref="G5:G6"/>
    <mergeCell ref="K4:K6"/>
    <mergeCell ref="A13:M13"/>
    <mergeCell ref="A4:A6"/>
    <mergeCell ref="B4:B6"/>
    <mergeCell ref="C4:C6"/>
    <mergeCell ref="B8:B9"/>
    <mergeCell ref="A7:M7"/>
    <mergeCell ref="M4:M6"/>
    <mergeCell ref="H4:H6"/>
    <mergeCell ref="I4:I6"/>
    <mergeCell ref="M22:M24"/>
    <mergeCell ref="M18:M20"/>
    <mergeCell ref="M14:M16"/>
    <mergeCell ref="L4:L6"/>
    <mergeCell ref="L14:L16"/>
    <mergeCell ref="L18:L20"/>
    <mergeCell ref="L22:L24"/>
    <mergeCell ref="J4:J6"/>
  </mergeCells>
  <pageMargins left="0.25" right="0.25" top="0.75" bottom="0.75" header="0.3" footer="0.3"/>
  <pageSetup paperSize="9" scale="51" orientation="landscape" horizontalDpi="180" verticalDpi="180" r:id="rId1"/>
  <ignoredErrors>
    <ignoredError sqref="D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2024-09-25T11:51:53Z</dcterms:modified>
</cp:coreProperties>
</file>