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945" yWindow="2835" windowWidth="14400" windowHeight="7365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0" i="1" l="1"/>
  <c r="F109" i="1"/>
  <c r="H110" i="1"/>
  <c r="H109" i="1"/>
  <c r="H107" i="1"/>
  <c r="H102" i="1"/>
  <c r="H101" i="1"/>
  <c r="H100" i="1"/>
  <c r="H99" i="1"/>
  <c r="H97" i="1"/>
  <c r="H96" i="1"/>
  <c r="H95" i="1"/>
  <c r="H91" i="1"/>
  <c r="H90" i="1"/>
  <c r="H87" i="1"/>
  <c r="H83" i="1"/>
  <c r="H81" i="1"/>
  <c r="H78" i="1"/>
  <c r="H75" i="1"/>
  <c r="H74" i="1"/>
  <c r="H70" i="1"/>
  <c r="H65" i="1"/>
  <c r="H55" i="1"/>
  <c r="H51" i="1"/>
  <c r="H48" i="1"/>
  <c r="H46" i="1"/>
  <c r="F102" i="1"/>
  <c r="F101" i="1"/>
  <c r="F100" i="1"/>
  <c r="F99" i="1"/>
  <c r="F106" i="1"/>
  <c r="F104" i="1"/>
  <c r="F94" i="1"/>
  <c r="F89" i="1"/>
  <c r="F84" i="1"/>
  <c r="F80" i="1"/>
  <c r="F77" i="1"/>
  <c r="F76" i="1"/>
  <c r="F69" i="1"/>
  <c r="F62" i="1"/>
  <c r="F58" i="1"/>
  <c r="F57" i="1"/>
  <c r="F54" i="1"/>
  <c r="F50" i="1"/>
  <c r="F49" i="1"/>
  <c r="F47" i="1"/>
  <c r="F45" i="1"/>
  <c r="F44" i="1"/>
  <c r="F43" i="1"/>
  <c r="F42" i="1"/>
  <c r="F41" i="1"/>
  <c r="F33" i="1"/>
  <c r="F29" i="1"/>
  <c r="F25" i="1"/>
  <c r="F23" i="1"/>
  <c r="D105" i="1"/>
  <c r="H105" i="1" s="1"/>
  <c r="D93" i="1"/>
  <c r="H93" i="1" s="1"/>
  <c r="D92" i="1"/>
  <c r="H92" i="1" s="1"/>
  <c r="D86" i="1"/>
  <c r="H86" i="1" s="1"/>
  <c r="D85" i="1"/>
  <c r="H85" i="1" s="1"/>
  <c r="D82" i="1"/>
  <c r="H82" i="1" s="1"/>
  <c r="D71" i="1"/>
  <c r="D73" i="1" s="1"/>
  <c r="H73" i="1" s="1"/>
  <c r="D68" i="1"/>
  <c r="H68" i="1" s="1"/>
  <c r="D67" i="1"/>
  <c r="H67" i="1" s="1"/>
  <c r="D66" i="1"/>
  <c r="H66" i="1" s="1"/>
  <c r="D64" i="1"/>
  <c r="H64" i="1" s="1"/>
  <c r="D63" i="1"/>
  <c r="H63" i="1" s="1"/>
  <c r="D61" i="1"/>
  <c r="H61" i="1" s="1"/>
  <c r="D60" i="1"/>
  <c r="F60" i="1" s="1"/>
  <c r="D52" i="1"/>
  <c r="D53" i="1" s="1"/>
  <c r="H53" i="1" s="1"/>
  <c r="D37" i="1"/>
  <c r="D38" i="1" s="1"/>
  <c r="H38" i="1" s="1"/>
  <c r="D35" i="1"/>
  <c r="D36" i="1" s="1"/>
  <c r="H36" i="1" s="1"/>
  <c r="D34" i="1"/>
  <c r="H34" i="1" s="1"/>
  <c r="D31" i="1"/>
  <c r="D32" i="1" s="1"/>
  <c r="H32" i="1" s="1"/>
  <c r="D30" i="1"/>
  <c r="H30" i="1" s="1"/>
  <c r="D27" i="1"/>
  <c r="D28" i="1" s="1"/>
  <c r="H28" i="1" s="1"/>
  <c r="D26" i="1"/>
  <c r="H26" i="1" s="1"/>
  <c r="D24" i="1"/>
  <c r="H24" i="1" s="1"/>
  <c r="F20" i="1"/>
  <c r="D18" i="1"/>
  <c r="D19" i="1" s="1"/>
  <c r="H19" i="1" s="1"/>
  <c r="D17" i="1"/>
  <c r="H17" i="1" s="1"/>
  <c r="F16" i="1"/>
  <c r="D15" i="1"/>
  <c r="H15" i="1" s="1"/>
  <c r="F14" i="1"/>
  <c r="F12" i="1"/>
  <c r="D11" i="1"/>
  <c r="H11" i="1" s="1"/>
  <c r="F10" i="1"/>
  <c r="D7" i="1"/>
  <c r="D8" i="1" s="1"/>
  <c r="F8" i="1" s="1"/>
  <c r="D9" i="1" l="1"/>
  <c r="F9" i="1" s="1"/>
  <c r="C111" i="1"/>
  <c r="H31" i="1"/>
  <c r="F37" i="1"/>
  <c r="F71" i="1"/>
  <c r="H18" i="1"/>
  <c r="F52" i="1"/>
  <c r="H35" i="1"/>
  <c r="D39" i="1"/>
  <c r="H39" i="1" s="1"/>
  <c r="H27" i="1"/>
  <c r="D72" i="1"/>
  <c r="H72" i="1" s="1"/>
  <c r="C112" i="1" s="1"/>
  <c r="F7" i="1"/>
  <c r="C113" i="1" l="1"/>
  <c r="C114" i="1" s="1"/>
  <c r="C115" i="1" s="1"/>
</calcChain>
</file>

<file path=xl/sharedStrings.xml><?xml version="1.0" encoding="utf-8"?>
<sst xmlns="http://schemas.openxmlformats.org/spreadsheetml/2006/main" count="231" uniqueCount="123">
  <si>
    <t>№ п/п</t>
  </si>
  <si>
    <t xml:space="preserve">Найменування обсягів робіт </t>
  </si>
  <si>
    <t xml:space="preserve">Одиниця виміру 
</t>
  </si>
  <si>
    <t>Кількість</t>
  </si>
  <si>
    <t xml:space="preserve">Всього, грн без ПДВ
</t>
  </si>
  <si>
    <t>Вартість матеріалів, грн без ПДВ</t>
  </si>
  <si>
    <t>Всьго матеріали, грн без ПДВ</t>
  </si>
  <si>
    <t>м3</t>
  </si>
  <si>
    <t xml:space="preserve">Доробка грунту вручну </t>
  </si>
  <si>
    <t>Переміщення грунта на 1 км</t>
  </si>
  <si>
    <t>тн</t>
  </si>
  <si>
    <t>Улаштування щебеневої основи з ущільненням Н=200мм</t>
  </si>
  <si>
    <t>Суміш ЩПС 0-70</t>
  </si>
  <si>
    <t xml:space="preserve">Влаштування зворотньої засипки фундаментів з пошаровим ущільненням. </t>
  </si>
  <si>
    <t>2. Влаштування монолітних з.б фундаментів .</t>
  </si>
  <si>
    <t>Влаштування бетонної підготовки 100мм</t>
  </si>
  <si>
    <t>Бетон В10</t>
  </si>
  <si>
    <t>Влаштування монолітних  з/б фундаментів (з армуванням та монт-демонт. опалубки, включаючи опалубку)</t>
  </si>
  <si>
    <t>Бетон В25</t>
  </si>
  <si>
    <t>Арматура А500</t>
  </si>
  <si>
    <t>Дріт в'язальний 1,2мм</t>
  </si>
  <si>
    <t>Монтаж підколоників СФ1, СФ2(тип 1990, 1995)</t>
  </si>
  <si>
    <t>шт</t>
  </si>
  <si>
    <t xml:space="preserve"> Підколоники СФ1, СФ2(тип 1990, 1995)</t>
  </si>
  <si>
    <t>Замовник</t>
  </si>
  <si>
    <t>3. Влаштування монолітної споруди подвійного призначення</t>
  </si>
  <si>
    <t>Влаштування монолітної плити фундаменту 300мм</t>
  </si>
  <si>
    <t>Влаштування монолітних стін 400-500мм</t>
  </si>
  <si>
    <t>Влаштування монолітного перекриття 300мм</t>
  </si>
  <si>
    <t>Влаштування гідроізоляції фундаментів обмазувальної</t>
  </si>
  <si>
    <t>м2</t>
  </si>
  <si>
    <t>Праймер бітумний</t>
  </si>
  <si>
    <t>л</t>
  </si>
  <si>
    <t>Мастика бітумна</t>
  </si>
  <si>
    <t>кг</t>
  </si>
  <si>
    <t>4. Монтаж сб. з/б конструкцій каркасу.</t>
  </si>
  <si>
    <t>Монтаж сб. з/б колон (орієнтовно 500х500х14000)</t>
  </si>
  <si>
    <t>Монтаж сб. з/б колон 2 рівня  (орієнтовно 500х500х8000)</t>
  </si>
  <si>
    <t>Монтаж сб. з/б балок покриття, перекриття до 10т</t>
  </si>
  <si>
    <t>Монтаж головних балок L=24м</t>
  </si>
  <si>
    <t>Монтаж сб. з/б прогонів</t>
  </si>
  <si>
    <t>Еластомер t=10мм</t>
  </si>
  <si>
    <t>Монтаж сб. з/б цокольних балок 5460х640х200</t>
  </si>
  <si>
    <t>Сталь кутова 100х8</t>
  </si>
  <si>
    <t>мп</t>
  </si>
  <si>
    <t>Монтаж сб. з/б плит перекриття довжиною до 6м</t>
  </si>
  <si>
    <t>Монтаж сб. з/б сходів і площадок</t>
  </si>
  <si>
    <t>Розчин ц/п  М100</t>
  </si>
  <si>
    <t>Бетон В30</t>
  </si>
  <si>
    <t>Замонолічування стиків анкерною сумішшю</t>
  </si>
  <si>
    <t>Суміш для анкерування  Сілтек А-40</t>
  </si>
  <si>
    <t>6. Монтах огороджуючих конструкцій стін та покрівлі.</t>
  </si>
  <si>
    <t xml:space="preserve">Влаштування зовнішніх стін із сендвіч-панелей </t>
  </si>
  <si>
    <t>м²</t>
  </si>
  <si>
    <t>Сенвіч-панель 100мм, мінеральна вата</t>
  </si>
  <si>
    <t>Влаштування покрівлі з ПВХ мембрани по профільному листу з утепленням мінеральною ватою</t>
  </si>
  <si>
    <t>Профлист 92мм, 0.7 оц.</t>
  </si>
  <si>
    <t>Паро-гідробар'єр</t>
  </si>
  <si>
    <t>Стрічка К2</t>
  </si>
  <si>
    <t>Вата  мінеральна 150мм</t>
  </si>
  <si>
    <t>Геотекстиль 200г/м2</t>
  </si>
  <si>
    <t>ПВХ мембрана  1,5мм</t>
  </si>
  <si>
    <t>Влаштування водостічних воронок у ПВХ покрівлі</t>
  </si>
  <si>
    <t>Воронка зливоприймальна з підігрівом</t>
  </si>
  <si>
    <t>Влаштування примикання парапету і зенітних ліхтарів з ПВХ мембрани</t>
  </si>
  <si>
    <t>м.п.</t>
  </si>
  <si>
    <t>Планка примикання</t>
  </si>
  <si>
    <t>Планка прижимна оц.</t>
  </si>
  <si>
    <t>Влашутвання парапетної накривки</t>
  </si>
  <si>
    <t>Влаштування декоративної планки</t>
  </si>
  <si>
    <t>Лист гладкий ПЕ 0.4мм</t>
  </si>
  <si>
    <t>7. Стіни та перегородки.</t>
  </si>
  <si>
    <t>Армована кладка стіни з газоблоків товщиною 300 мм</t>
  </si>
  <si>
    <t>Газоблок 600х300х200</t>
  </si>
  <si>
    <t>Клей для газоблока</t>
  </si>
  <si>
    <t>Арматура ф10А240</t>
  </si>
  <si>
    <t>Кладка стіни з цегли товщиною 380 мм</t>
  </si>
  <si>
    <t>Цеггла рядова керамічна 250х120х65 М150</t>
  </si>
  <si>
    <t>Сітка кладочна ф4 Вр-1, чар. 50х50мм</t>
  </si>
  <si>
    <t>8.Влаштування підлоги</t>
  </si>
  <si>
    <t>Влаштування залізобетнної плити підлоги армування 200х200мм у дві сітки з топінгом</t>
  </si>
  <si>
    <t>Арматура А500 ф12мм</t>
  </si>
  <si>
    <t>Арматура А240 ф10мм</t>
  </si>
  <si>
    <t>Топінг</t>
  </si>
  <si>
    <t>Влаштування деформаційних і усадочних швів</t>
  </si>
  <si>
    <t xml:space="preserve">Грунтовка Sika Primer 3N  </t>
  </si>
  <si>
    <t>Герметик Sikaflex PRO-3, 600мл</t>
  </si>
  <si>
    <t>Джгут (шнур) ущільнювач зі спіненого поліетилену         Поліізол д. 6,0 мм, білий</t>
  </si>
  <si>
    <t>9. Двері та ворота (в т.ч. монтаж)</t>
  </si>
  <si>
    <t>Блок дверний внутрішній МДФ 900х2100 мм</t>
  </si>
  <si>
    <t>Блок дверний протипожежний внутрішній металевий 1000х2100 мм, ЕІ30</t>
  </si>
  <si>
    <t>Блок дверний протипожежний внутрішній металевий 1200х2200 мм, ЕІ30</t>
  </si>
  <si>
    <t>Ворота секційні промислові 2000х4500(h) мм по типу Hormann
або аналог</t>
  </si>
  <si>
    <t>10. Вікна (в т.ч. виготовлення та монтаж)</t>
  </si>
  <si>
    <t>Стрічкове скління (ПВХ профіль , двокамерний склопакет висотою 1500мм)</t>
  </si>
  <si>
    <t>Віконний блок глухий, ПВХ профіль</t>
  </si>
  <si>
    <t>Монтаж віконного блоку з відкриванням поворотно - відкидним, підвіконною дошкою і відливом</t>
  </si>
  <si>
    <t>Віконний блок з відкриванням 1200х2200 мм, ПВХ профіль</t>
  </si>
  <si>
    <t>11. Ліхтарі димовидалення (покрівля)</t>
  </si>
  <si>
    <t>Разом по Договірній ціні, грн. без ПДВ</t>
  </si>
  <si>
    <t>ПДВ (20%)</t>
  </si>
  <si>
    <t>Всього по Договірній ціні , грн. з ПДВ</t>
  </si>
  <si>
    <t xml:space="preserve">Металоконструкції вторинного каркасу </t>
  </si>
  <si>
    <t>Примітки та коментарі</t>
  </si>
  <si>
    <t>Всього по  розділам матеріали без ПДВ</t>
  </si>
  <si>
    <t>Всього по  розділам роботи  без ПДВ</t>
  </si>
  <si>
    <t xml:space="preserve">Вартість робіт, грн. без ПДВ
</t>
  </si>
  <si>
    <t>Розробка грунту механізованим способом</t>
  </si>
  <si>
    <t>1. Земляні роботи для фундаментів та підлог</t>
  </si>
  <si>
    <t>Замонолічування стиків колона-стакан бетоном</t>
  </si>
  <si>
    <t>5. Монтаж вторинного м.к каркасу.</t>
  </si>
  <si>
    <t xml:space="preserve"> Монтаж м.к каркасу</t>
  </si>
  <si>
    <t>Ліхтар димовидалення 1400х9000х500(h) мм по типу AWAK   або 
аналог. Електричний привод. Заповнення - білий матовий купол.Клас надійності- Re 1000. Клас функціонування під сніговим навантаженням -SL 550/900. Клас термостійкості - В 300/600. (в т.ч. монтаж)</t>
  </si>
  <si>
    <t>Ліхтар зенітний 1400Х2700 (в т.ч. монтаж)</t>
  </si>
  <si>
    <t>Тендерний запит</t>
  </si>
  <si>
    <t xml:space="preserve"> Нове будівництво складської будівлі з офісними приміщеннями в с. Мрія, Бучанського р-ну, Київської обл.</t>
  </si>
  <si>
    <t>Об'єми робіт підлягають уточненню при передачи Підряднику проектної документації.</t>
  </si>
  <si>
    <t>Строк виконання Робіт становить - 300 календарних днів</t>
  </si>
  <si>
    <t xml:space="preserve">Вартість робіт враховує Всі витрати Підрядника на інструменти, заробітну плату, загальновиробничі та адміністративні витрати , прибуток, згідно переліку в ДСТУ - Н Б.Д.1.1-3:2013 дод. А та Г вартість експлуатації машин, механізмів та засобів малої механізації, обладнання і оснастки, вартість перебазування на об'єкт, вартість паливно-мастильних матеріалів, геодезичний супровід процесу виконання робіт; дрібні, допоміжні та супутні операції необхідні для виконання Робіт </t>
  </si>
  <si>
    <t>Заповнити клітинки виділені помаранчевим кольором. Для додаткових уточнень колонка "ПРИМІТКИ ТА КОМЕНТАРІ"</t>
  </si>
  <si>
    <t>Гарантійний строк на виконані роботи, матеріали і обладнання становить 10 років з моменту підписання сторонами остаточного Акту приймання-передачі виконаних робіт.</t>
  </si>
  <si>
    <t>Вартість Робіт не враховує: витрати на електроенергію, водопостачання, охорону об'єкта.</t>
  </si>
  <si>
    <t>У вартість Робіт входить  узгодження зразків матеріалів та виробів, транспортні, навантажувально-розвантажувальні роботи, використання будівельної техніки, розробка ПВР, оформлення виконавчої документації, усі необхідні лабораторні випробування.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</si>
</sst>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22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7" fillId="0" borderId="7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center" wrapText="1"/>
    </xf>
    <xf numFmtId="164" fontId="4" fillId="2" borderId="8" xfId="1" applyFont="1" applyFill="1" applyBorder="1" applyAlignment="1">
      <alignment wrapText="1"/>
    </xf>
    <xf numFmtId="2" fontId="4" fillId="2" borderId="8" xfId="1" applyNumberFormat="1" applyFont="1" applyFill="1" applyBorder="1" applyAlignment="1">
      <alignment horizontal="right" wrapText="1"/>
    </xf>
    <xf numFmtId="4" fontId="4" fillId="2" borderId="8" xfId="1" applyNumberFormat="1" applyFont="1" applyFill="1" applyBorder="1" applyAlignment="1">
      <alignment horizontal="right" wrapText="1"/>
    </xf>
    <xf numFmtId="49" fontId="4" fillId="2" borderId="11" xfId="0" quotePrefix="1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164" fontId="4" fillId="2" borderId="8" xfId="1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164" fontId="4" fillId="2" borderId="8" xfId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right" wrapText="1"/>
    </xf>
    <xf numFmtId="2" fontId="4" fillId="2" borderId="8" xfId="1" applyNumberFormat="1" applyFont="1" applyFill="1" applyBorder="1" applyAlignment="1">
      <alignment horizontal="right" vertical="center" wrapText="1"/>
    </xf>
    <xf numFmtId="164" fontId="4" fillId="2" borderId="8" xfId="1" applyFont="1" applyFill="1" applyBorder="1" applyAlignment="1">
      <alignment horizontal="right" vertical="center" wrapText="1"/>
    </xf>
    <xf numFmtId="4" fontId="4" fillId="2" borderId="8" xfId="1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wrapTex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8" xfId="1" applyFont="1" applyFill="1" applyBorder="1" applyAlignment="1">
      <alignment horizontal="center" vertical="center" wrapText="1"/>
    </xf>
    <xf numFmtId="164" fontId="5" fillId="2" borderId="8" xfId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right" wrapText="1"/>
    </xf>
    <xf numFmtId="4" fontId="5" fillId="2" borderId="8" xfId="1" applyNumberFormat="1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top" wrapText="1"/>
    </xf>
    <xf numFmtId="0" fontId="4" fillId="2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164" fontId="4" fillId="2" borderId="8" xfId="1" applyFont="1" applyFill="1" applyBorder="1" applyAlignment="1">
      <alignment horizontal="center" vertical="top" wrapText="1"/>
    </xf>
    <xf numFmtId="164" fontId="8" fillId="2" borderId="8" xfId="1" applyFont="1" applyFill="1" applyBorder="1" applyAlignment="1">
      <alignment horizontal="right" vertical="top" wrapText="1"/>
    </xf>
    <xf numFmtId="4" fontId="8" fillId="2" borderId="8" xfId="1" applyNumberFormat="1" applyFont="1" applyFill="1" applyBorder="1" applyAlignment="1">
      <alignment horizontal="right" vertical="top" wrapText="1"/>
    </xf>
    <xf numFmtId="0" fontId="9" fillId="2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top" wrapText="1"/>
    </xf>
    <xf numFmtId="164" fontId="10" fillId="2" borderId="8" xfId="1" applyFont="1" applyFill="1" applyBorder="1" applyAlignment="1">
      <alignment horizontal="center" vertical="center" wrapText="1"/>
    </xf>
    <xf numFmtId="0" fontId="7" fillId="2" borderId="11" xfId="0" applyFont="1" applyFill="1" applyBorder="1"/>
    <xf numFmtId="0" fontId="6" fillId="2" borderId="8" xfId="0" applyFont="1" applyFill="1" applyBorder="1" applyAlignment="1">
      <alignment horizontal="right" wrapText="1"/>
    </xf>
    <xf numFmtId="0" fontId="7" fillId="2" borderId="12" xfId="0" applyFont="1" applyFill="1" applyBorder="1"/>
    <xf numFmtId="0" fontId="6" fillId="2" borderId="13" xfId="0" applyFont="1" applyFill="1" applyBorder="1" applyAlignment="1">
      <alignment horizontal="right" wrapText="1"/>
    </xf>
    <xf numFmtId="0" fontId="7" fillId="0" borderId="14" xfId="0" applyFont="1" applyBorder="1"/>
    <xf numFmtId="0" fontId="4" fillId="2" borderId="4" xfId="0" applyFont="1" applyFill="1" applyBorder="1" applyAlignment="1">
      <alignment horizontal="center" wrapText="1"/>
    </xf>
    <xf numFmtId="0" fontId="7" fillId="0" borderId="15" xfId="0" applyFont="1" applyBorder="1"/>
    <xf numFmtId="0" fontId="4" fillId="2" borderId="12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center" vertical="center" wrapText="1"/>
    </xf>
    <xf numFmtId="164" fontId="10" fillId="2" borderId="13" xfId="1" applyFont="1" applyFill="1" applyBorder="1" applyAlignment="1">
      <alignment horizontal="center" vertical="center" wrapText="1"/>
    </xf>
    <xf numFmtId="4" fontId="4" fillId="2" borderId="13" xfId="1" applyNumberFormat="1" applyFont="1" applyFill="1" applyBorder="1" applyAlignment="1">
      <alignment horizontal="right" wrapText="1"/>
    </xf>
    <xf numFmtId="0" fontId="6" fillId="2" borderId="8" xfId="0" applyFont="1" applyFill="1" applyBorder="1" applyAlignment="1">
      <alignment horizontal="right" vertical="center" wrapText="1"/>
    </xf>
    <xf numFmtId="2" fontId="4" fillId="6" borderId="8" xfId="1" applyNumberFormat="1" applyFont="1" applyFill="1" applyBorder="1" applyAlignment="1" applyProtection="1">
      <alignment horizontal="right" wrapText="1"/>
      <protection locked="0"/>
    </xf>
    <xf numFmtId="2" fontId="4" fillId="6" borderId="8" xfId="1" applyNumberFormat="1" applyFont="1" applyFill="1" applyBorder="1" applyAlignment="1" applyProtection="1">
      <alignment horizontal="right" vertical="center" wrapText="1"/>
      <protection locked="0"/>
    </xf>
    <xf numFmtId="164" fontId="4" fillId="6" borderId="8" xfId="1" applyFont="1" applyFill="1" applyBorder="1" applyAlignment="1" applyProtection="1">
      <alignment horizontal="right" vertical="center" wrapText="1"/>
      <protection locked="0"/>
    </xf>
    <xf numFmtId="164" fontId="5" fillId="6" borderId="8" xfId="1" applyFont="1" applyFill="1" applyBorder="1" applyAlignment="1" applyProtection="1">
      <alignment horizontal="right" vertical="center" wrapText="1"/>
      <protection locked="0"/>
    </xf>
    <xf numFmtId="164" fontId="8" fillId="6" borderId="8" xfId="1" applyFont="1" applyFill="1" applyBorder="1" applyAlignment="1" applyProtection="1">
      <alignment horizontal="right" vertical="top" wrapText="1"/>
      <protection locked="0"/>
    </xf>
    <xf numFmtId="164" fontId="10" fillId="6" borderId="8" xfId="1" applyFont="1" applyFill="1" applyBorder="1" applyAlignment="1" applyProtection="1">
      <alignment horizontal="right" vertical="center" wrapText="1"/>
      <protection locked="0"/>
    </xf>
    <xf numFmtId="164" fontId="10" fillId="6" borderId="13" xfId="1" applyFont="1" applyFill="1" applyBorder="1" applyAlignment="1" applyProtection="1">
      <alignment horizontal="right" vertical="center" wrapText="1"/>
      <protection locked="0"/>
    </xf>
    <xf numFmtId="2" fontId="4" fillId="6" borderId="13" xfId="1" applyNumberFormat="1" applyFont="1" applyFill="1" applyBorder="1" applyAlignment="1" applyProtection="1">
      <alignment horizontal="right" wrapText="1"/>
      <protection locked="0"/>
    </xf>
    <xf numFmtId="0" fontId="7" fillId="0" borderId="7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17" fillId="2" borderId="0" xfId="0" applyFont="1" applyFill="1"/>
    <xf numFmtId="0" fontId="2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center" vertical="center"/>
    </xf>
    <xf numFmtId="164" fontId="17" fillId="2" borderId="0" xfId="1" applyFont="1" applyFill="1" applyBorder="1" applyAlignment="1">
      <alignment horizontal="center" vertical="center"/>
    </xf>
    <xf numFmtId="164" fontId="17" fillId="2" borderId="0" xfId="1" applyFont="1" applyFill="1" applyBorder="1" applyAlignment="1">
      <alignment horizontal="right" vertical="center"/>
    </xf>
    <xf numFmtId="164" fontId="19" fillId="2" borderId="0" xfId="1" applyFont="1" applyFill="1" applyBorder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0" fillId="0" borderId="26" xfId="0" applyBorder="1" applyAlignment="1">
      <alignment horizontal="center"/>
    </xf>
    <xf numFmtId="4" fontId="3" fillId="5" borderId="17" xfId="0" applyNumberFormat="1" applyFont="1" applyFill="1" applyBorder="1" applyAlignment="1">
      <alignment horizontal="center"/>
    </xf>
    <xf numFmtId="4" fontId="3" fillId="5" borderId="18" xfId="0" applyNumberFormat="1" applyFont="1" applyFill="1" applyBorder="1" applyAlignment="1">
      <alignment horizontal="center"/>
    </xf>
    <xf numFmtId="4" fontId="3" fillId="5" borderId="19" xfId="0" applyNumberFormat="1" applyFont="1" applyFill="1" applyBorder="1" applyAlignment="1">
      <alignment horizontal="center"/>
    </xf>
    <xf numFmtId="4" fontId="3" fillId="5" borderId="6" xfId="0" applyNumberFormat="1" applyFont="1" applyFill="1" applyBorder="1" applyAlignment="1">
      <alignment horizontal="center"/>
    </xf>
    <xf numFmtId="4" fontId="3" fillId="5" borderId="3" xfId="0" applyNumberFormat="1" applyFont="1" applyFill="1" applyBorder="1" applyAlignment="1">
      <alignment horizontal="center"/>
    </xf>
    <xf numFmtId="4" fontId="3" fillId="5" borderId="16" xfId="0" applyNumberFormat="1" applyFont="1" applyFill="1" applyBorder="1" applyAlignment="1">
      <alignment horizontal="center"/>
    </xf>
    <xf numFmtId="4" fontId="2" fillId="5" borderId="20" xfId="1" applyNumberFormat="1" applyFont="1" applyFill="1" applyBorder="1" applyAlignment="1">
      <alignment horizontal="center" wrapText="1"/>
    </xf>
    <xf numFmtId="4" fontId="2" fillId="5" borderId="21" xfId="1" applyNumberFormat="1" applyFont="1" applyFill="1" applyBorder="1" applyAlignment="1">
      <alignment horizontal="center" wrapText="1"/>
    </xf>
    <xf numFmtId="4" fontId="2" fillId="5" borderId="22" xfId="1" applyNumberFormat="1" applyFont="1" applyFill="1" applyBorder="1" applyAlignment="1">
      <alignment horizont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2" fontId="3" fillId="5" borderId="6" xfId="0" applyNumberFormat="1" applyFont="1" applyFill="1" applyBorder="1" applyAlignment="1">
      <alignment horizontal="center"/>
    </xf>
    <xf numFmtId="2" fontId="3" fillId="5" borderId="3" xfId="0" applyNumberFormat="1" applyFont="1" applyFill="1" applyBorder="1" applyAlignment="1">
      <alignment horizontal="center"/>
    </xf>
    <xf numFmtId="2" fontId="3" fillId="5" borderId="16" xfId="0" applyNumberFormat="1" applyFont="1" applyFill="1" applyBorder="1" applyAlignment="1">
      <alignment horizontal="center"/>
    </xf>
    <xf numFmtId="0" fontId="14" fillId="3" borderId="23" xfId="0" applyFont="1" applyFill="1" applyBorder="1" applyAlignment="1">
      <alignment horizontal="center" wrapText="1"/>
    </xf>
    <xf numFmtId="0" fontId="14" fillId="3" borderId="3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164" fontId="12" fillId="2" borderId="9" xfId="1" applyFont="1" applyFill="1" applyBorder="1" applyAlignment="1">
      <alignment horizontal="center" vertical="center" wrapText="1"/>
    </xf>
    <xf numFmtId="164" fontId="12" fillId="2" borderId="13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11" fillId="3" borderId="23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2" fillId="3" borderId="16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="55" zoomScaleNormal="55" workbookViewId="0">
      <selection activeCell="H118" sqref="H118"/>
    </sheetView>
  </sheetViews>
  <sheetFormatPr defaultRowHeight="15" outlineLevelRow="1" x14ac:dyDescent="0.25"/>
  <cols>
    <col min="1" max="1" width="7.5703125" bestFit="1" customWidth="1"/>
    <col min="2" max="2" width="65.85546875" customWidth="1"/>
    <col min="3" max="3" width="11.42578125" customWidth="1"/>
    <col min="4" max="4" width="14" customWidth="1"/>
    <col min="5" max="8" width="20.85546875" customWidth="1"/>
    <col min="9" max="9" width="32.85546875" customWidth="1"/>
  </cols>
  <sheetData>
    <row r="1" spans="1:9" ht="28.5" x14ac:dyDescent="0.45">
      <c r="A1" s="70" t="s">
        <v>114</v>
      </c>
      <c r="B1" s="70"/>
      <c r="C1" s="70"/>
      <c r="D1" s="70"/>
      <c r="E1" s="70"/>
      <c r="F1" s="70"/>
      <c r="G1" s="70"/>
      <c r="H1" s="70"/>
      <c r="I1" s="70"/>
    </row>
    <row r="2" spans="1:9" ht="21" x14ac:dyDescent="0.35">
      <c r="A2" s="71" t="s">
        <v>115</v>
      </c>
      <c r="B2" s="71"/>
      <c r="C2" s="71"/>
      <c r="D2" s="71"/>
      <c r="E2" s="71"/>
      <c r="F2" s="71"/>
      <c r="G2" s="71"/>
      <c r="H2" s="71"/>
      <c r="I2" s="71"/>
    </row>
    <row r="3" spans="1:9" ht="38.1" customHeight="1" thickBot="1" x14ac:dyDescent="0.3">
      <c r="A3" s="74" t="s">
        <v>119</v>
      </c>
      <c r="B3" s="74"/>
      <c r="C3" s="74"/>
      <c r="D3" s="74"/>
      <c r="E3" s="74"/>
      <c r="F3" s="74"/>
      <c r="G3" s="74"/>
      <c r="H3" s="74"/>
      <c r="I3" s="74"/>
    </row>
    <row r="4" spans="1:9" ht="15.6" customHeight="1" x14ac:dyDescent="0.25">
      <c r="A4" s="98" t="s">
        <v>0</v>
      </c>
      <c r="B4" s="86" t="s">
        <v>1</v>
      </c>
      <c r="C4" s="94" t="s">
        <v>2</v>
      </c>
      <c r="D4" s="96" t="s">
        <v>3</v>
      </c>
      <c r="E4" s="96" t="s">
        <v>106</v>
      </c>
      <c r="F4" s="96" t="s">
        <v>4</v>
      </c>
      <c r="G4" s="96" t="s">
        <v>5</v>
      </c>
      <c r="H4" s="96" t="s">
        <v>6</v>
      </c>
      <c r="I4" s="84" t="s">
        <v>103</v>
      </c>
    </row>
    <row r="5" spans="1:9" ht="105.95" customHeight="1" thickBot="1" x14ac:dyDescent="0.3">
      <c r="A5" s="99"/>
      <c r="B5" s="87"/>
      <c r="C5" s="95"/>
      <c r="D5" s="97"/>
      <c r="E5" s="97"/>
      <c r="F5" s="97"/>
      <c r="G5" s="97"/>
      <c r="H5" s="97"/>
      <c r="I5" s="85"/>
    </row>
    <row r="6" spans="1:9" ht="21" x14ac:dyDescent="0.35">
      <c r="A6" s="100" t="s">
        <v>108</v>
      </c>
      <c r="B6" s="101"/>
      <c r="C6" s="101"/>
      <c r="D6" s="101"/>
      <c r="E6" s="101"/>
      <c r="F6" s="101"/>
      <c r="G6" s="101"/>
      <c r="H6" s="101"/>
      <c r="I6" s="61"/>
    </row>
    <row r="7" spans="1:9" ht="15.75" outlineLevel="1" x14ac:dyDescent="0.25">
      <c r="A7" s="2">
        <v>1</v>
      </c>
      <c r="B7" s="3" t="s">
        <v>107</v>
      </c>
      <c r="C7" s="4" t="s">
        <v>7</v>
      </c>
      <c r="D7" s="5">
        <f>1300+1422+2550</f>
        <v>5272</v>
      </c>
      <c r="E7" s="51"/>
      <c r="F7" s="7">
        <f>E7*D7</f>
        <v>0</v>
      </c>
      <c r="G7" s="6"/>
      <c r="H7" s="7"/>
      <c r="I7" s="59"/>
    </row>
    <row r="8" spans="1:9" ht="15.75" outlineLevel="1" x14ac:dyDescent="0.25">
      <c r="A8" s="8">
        <v>2</v>
      </c>
      <c r="B8" s="3" t="s">
        <v>8</v>
      </c>
      <c r="C8" s="9" t="s">
        <v>7</v>
      </c>
      <c r="D8" s="10">
        <f>D7*0.1</f>
        <v>527.20000000000005</v>
      </c>
      <c r="E8" s="51"/>
      <c r="F8" s="7">
        <f t="shared" ref="F8:F16" si="0">E8*D8</f>
        <v>0</v>
      </c>
      <c r="G8" s="6"/>
      <c r="H8" s="7"/>
      <c r="I8" s="59"/>
    </row>
    <row r="9" spans="1:9" ht="15.75" outlineLevel="1" x14ac:dyDescent="0.25">
      <c r="A9" s="2">
        <v>3</v>
      </c>
      <c r="B9" s="11" t="s">
        <v>9</v>
      </c>
      <c r="C9" s="9" t="s">
        <v>10</v>
      </c>
      <c r="D9" s="12">
        <f>D7*1.6</f>
        <v>8435.2000000000007</v>
      </c>
      <c r="E9" s="51"/>
      <c r="F9" s="7">
        <f t="shared" si="0"/>
        <v>0</v>
      </c>
      <c r="G9" s="6"/>
      <c r="H9" s="7"/>
      <c r="I9" s="59"/>
    </row>
    <row r="10" spans="1:9" ht="15.75" outlineLevel="1" x14ac:dyDescent="0.25">
      <c r="A10" s="2">
        <v>4</v>
      </c>
      <c r="B10" s="3" t="s">
        <v>11</v>
      </c>
      <c r="C10" s="9" t="s">
        <v>7</v>
      </c>
      <c r="D10" s="12">
        <v>328</v>
      </c>
      <c r="E10" s="51"/>
      <c r="F10" s="7">
        <f t="shared" si="0"/>
        <v>0</v>
      </c>
      <c r="G10" s="6"/>
      <c r="H10" s="7"/>
      <c r="I10" s="59"/>
    </row>
    <row r="11" spans="1:9" ht="15.75" outlineLevel="1" x14ac:dyDescent="0.25">
      <c r="A11" s="2">
        <v>5</v>
      </c>
      <c r="B11" s="13" t="s">
        <v>12</v>
      </c>
      <c r="C11" s="9" t="s">
        <v>10</v>
      </c>
      <c r="D11" s="12">
        <f>D10*1.26*1.58</f>
        <v>652.9824000000001</v>
      </c>
      <c r="E11" s="6"/>
      <c r="F11" s="7"/>
      <c r="G11" s="51"/>
      <c r="H11" s="7">
        <f>G11*D11</f>
        <v>0</v>
      </c>
      <c r="I11" s="59"/>
    </row>
    <row r="12" spans="1:9" ht="31.5" outlineLevel="1" x14ac:dyDescent="0.25">
      <c r="A12" s="2">
        <v>6</v>
      </c>
      <c r="B12" s="14" t="s">
        <v>13</v>
      </c>
      <c r="C12" s="9" t="s">
        <v>7</v>
      </c>
      <c r="D12" s="12">
        <v>1806.9</v>
      </c>
      <c r="E12" s="51"/>
      <c r="F12" s="7">
        <f t="shared" si="0"/>
        <v>0</v>
      </c>
      <c r="G12" s="6"/>
      <c r="H12" s="7"/>
      <c r="I12" s="59"/>
    </row>
    <row r="13" spans="1:9" ht="21" x14ac:dyDescent="0.35">
      <c r="A13" s="102" t="s">
        <v>14</v>
      </c>
      <c r="B13" s="103"/>
      <c r="C13" s="103"/>
      <c r="D13" s="103"/>
      <c r="E13" s="103"/>
      <c r="F13" s="103"/>
      <c r="G13" s="103"/>
      <c r="H13" s="104"/>
      <c r="I13" s="59"/>
    </row>
    <row r="14" spans="1:9" ht="15.75" outlineLevel="1" x14ac:dyDescent="0.25">
      <c r="A14" s="2">
        <v>7</v>
      </c>
      <c r="B14" s="3" t="s">
        <v>15</v>
      </c>
      <c r="C14" s="9" t="s">
        <v>7</v>
      </c>
      <c r="D14" s="12">
        <v>224</v>
      </c>
      <c r="E14" s="51"/>
      <c r="F14" s="7">
        <f t="shared" si="0"/>
        <v>0</v>
      </c>
      <c r="G14" s="6"/>
      <c r="H14" s="7"/>
      <c r="I14" s="59"/>
    </row>
    <row r="15" spans="1:9" ht="15.75" outlineLevel="1" x14ac:dyDescent="0.25">
      <c r="A15" s="2">
        <v>8</v>
      </c>
      <c r="B15" s="15" t="s">
        <v>16</v>
      </c>
      <c r="C15" s="9" t="s">
        <v>7</v>
      </c>
      <c r="D15" s="12">
        <f>D14*1.02</f>
        <v>228.48000000000002</v>
      </c>
      <c r="E15" s="6"/>
      <c r="F15" s="7"/>
      <c r="G15" s="51"/>
      <c r="H15" s="7">
        <f>G15*D15</f>
        <v>0</v>
      </c>
      <c r="I15" s="59"/>
    </row>
    <row r="16" spans="1:9" ht="31.5" outlineLevel="1" x14ac:dyDescent="0.25">
      <c r="A16" s="2">
        <v>9</v>
      </c>
      <c r="B16" s="3" t="s">
        <v>17</v>
      </c>
      <c r="C16" s="9" t="s">
        <v>7</v>
      </c>
      <c r="D16" s="12">
        <v>568</v>
      </c>
      <c r="E16" s="52"/>
      <c r="F16" s="7">
        <f t="shared" si="0"/>
        <v>0</v>
      </c>
      <c r="G16" s="6"/>
      <c r="H16" s="7"/>
      <c r="I16" s="59"/>
    </row>
    <row r="17" spans="1:9" ht="15.75" outlineLevel="1" x14ac:dyDescent="0.25">
      <c r="A17" s="2">
        <v>10</v>
      </c>
      <c r="B17" s="13" t="s">
        <v>18</v>
      </c>
      <c r="C17" s="9" t="s">
        <v>7</v>
      </c>
      <c r="D17" s="12">
        <f>D16*1.015</f>
        <v>576.52</v>
      </c>
      <c r="E17" s="17"/>
      <c r="F17" s="18"/>
      <c r="G17" s="51"/>
      <c r="H17" s="7">
        <f t="shared" ref="H17:H19" si="1">G17*D17</f>
        <v>0</v>
      </c>
      <c r="I17" s="59"/>
    </row>
    <row r="18" spans="1:9" ht="15.75" outlineLevel="1" x14ac:dyDescent="0.25">
      <c r="A18" s="2">
        <v>11</v>
      </c>
      <c r="B18" s="13" t="s">
        <v>19</v>
      </c>
      <c r="C18" s="9" t="s">
        <v>10</v>
      </c>
      <c r="D18" s="12">
        <f>D16*0.06</f>
        <v>34.08</v>
      </c>
      <c r="E18" s="17"/>
      <c r="F18" s="18"/>
      <c r="G18" s="51"/>
      <c r="H18" s="7">
        <f t="shared" si="1"/>
        <v>0</v>
      </c>
      <c r="I18" s="59"/>
    </row>
    <row r="19" spans="1:9" ht="15.75" outlineLevel="1" x14ac:dyDescent="0.25">
      <c r="A19" s="2">
        <v>12</v>
      </c>
      <c r="B19" s="13" t="s">
        <v>20</v>
      </c>
      <c r="C19" s="9" t="s">
        <v>10</v>
      </c>
      <c r="D19" s="12">
        <f>D18*0.008</f>
        <v>0.27263999999999999</v>
      </c>
      <c r="E19" s="17"/>
      <c r="F19" s="18"/>
      <c r="G19" s="51"/>
      <c r="H19" s="7">
        <f t="shared" si="1"/>
        <v>0</v>
      </c>
      <c r="I19" s="59"/>
    </row>
    <row r="20" spans="1:9" ht="15.75" outlineLevel="1" x14ac:dyDescent="0.25">
      <c r="A20" s="2">
        <v>13</v>
      </c>
      <c r="B20" s="3" t="s">
        <v>21</v>
      </c>
      <c r="C20" s="9" t="s">
        <v>22</v>
      </c>
      <c r="D20" s="12">
        <v>79</v>
      </c>
      <c r="E20" s="53"/>
      <c r="F20" s="7">
        <f t="shared" ref="F20" si="2">E20*D20</f>
        <v>0</v>
      </c>
      <c r="G20" s="6"/>
      <c r="H20" s="7"/>
      <c r="I20" s="59"/>
    </row>
    <row r="21" spans="1:9" ht="15.75" outlineLevel="1" x14ac:dyDescent="0.25">
      <c r="A21" s="2">
        <v>14</v>
      </c>
      <c r="B21" s="13" t="s">
        <v>23</v>
      </c>
      <c r="C21" s="9" t="s">
        <v>22</v>
      </c>
      <c r="D21" s="12">
        <v>79</v>
      </c>
      <c r="E21" s="17"/>
      <c r="F21" s="18"/>
      <c r="G21" s="6" t="s">
        <v>24</v>
      </c>
      <c r="H21" s="7"/>
      <c r="I21" s="59"/>
    </row>
    <row r="22" spans="1:9" ht="21" x14ac:dyDescent="0.25">
      <c r="A22" s="105" t="s">
        <v>25</v>
      </c>
      <c r="B22" s="106"/>
      <c r="C22" s="106"/>
      <c r="D22" s="106"/>
      <c r="E22" s="106"/>
      <c r="F22" s="106"/>
      <c r="G22" s="106"/>
      <c r="H22" s="107"/>
      <c r="I22" s="59"/>
    </row>
    <row r="23" spans="1:9" ht="15.75" outlineLevel="1" x14ac:dyDescent="0.25">
      <c r="A23" s="2">
        <v>15</v>
      </c>
      <c r="B23" s="3" t="s">
        <v>15</v>
      </c>
      <c r="C23" s="9" t="s">
        <v>7</v>
      </c>
      <c r="D23" s="12">
        <v>67</v>
      </c>
      <c r="E23" s="51"/>
      <c r="F23" s="7">
        <f t="shared" ref="F23" si="3">E23*D23</f>
        <v>0</v>
      </c>
      <c r="G23" s="6"/>
      <c r="H23" s="7"/>
      <c r="I23" s="59"/>
    </row>
    <row r="24" spans="1:9" ht="15.75" outlineLevel="1" x14ac:dyDescent="0.25">
      <c r="A24" s="2">
        <v>16</v>
      </c>
      <c r="B24" s="15" t="s">
        <v>16</v>
      </c>
      <c r="C24" s="9" t="s">
        <v>7</v>
      </c>
      <c r="D24" s="12">
        <f>D23*1.02</f>
        <v>68.34</v>
      </c>
      <c r="E24" s="6"/>
      <c r="F24" s="7"/>
      <c r="G24" s="51"/>
      <c r="H24" s="7">
        <f>G24*D24</f>
        <v>0</v>
      </c>
      <c r="I24" s="59"/>
    </row>
    <row r="25" spans="1:9" ht="15.75" outlineLevel="1" x14ac:dyDescent="0.25">
      <c r="A25" s="2">
        <v>17</v>
      </c>
      <c r="B25" s="3" t="s">
        <v>26</v>
      </c>
      <c r="C25" s="9" t="s">
        <v>7</v>
      </c>
      <c r="D25" s="12">
        <v>196</v>
      </c>
      <c r="E25" s="52"/>
      <c r="F25" s="7">
        <f t="shared" ref="F25" si="4">E25*D25</f>
        <v>0</v>
      </c>
      <c r="G25" s="6"/>
      <c r="H25" s="7"/>
      <c r="I25" s="59"/>
    </row>
    <row r="26" spans="1:9" ht="15.75" outlineLevel="1" x14ac:dyDescent="0.25">
      <c r="A26" s="2">
        <v>18</v>
      </c>
      <c r="B26" s="13" t="s">
        <v>18</v>
      </c>
      <c r="C26" s="9" t="s">
        <v>7</v>
      </c>
      <c r="D26" s="12">
        <f>D25*1.015</f>
        <v>198.93999999999997</v>
      </c>
      <c r="E26" s="17"/>
      <c r="F26" s="18"/>
      <c r="G26" s="51"/>
      <c r="H26" s="7">
        <f t="shared" ref="H26:H28" si="5">G26*D26</f>
        <v>0</v>
      </c>
      <c r="I26" s="59"/>
    </row>
    <row r="27" spans="1:9" ht="15.75" outlineLevel="1" x14ac:dyDescent="0.25">
      <c r="A27" s="2">
        <v>19</v>
      </c>
      <c r="B27" s="13" t="s">
        <v>19</v>
      </c>
      <c r="C27" s="9" t="s">
        <v>10</v>
      </c>
      <c r="D27" s="12">
        <f>D25*0.08</f>
        <v>15.68</v>
      </c>
      <c r="E27" s="17"/>
      <c r="F27" s="18"/>
      <c r="G27" s="51"/>
      <c r="H27" s="7">
        <f t="shared" si="5"/>
        <v>0</v>
      </c>
      <c r="I27" s="59"/>
    </row>
    <row r="28" spans="1:9" ht="15.75" outlineLevel="1" x14ac:dyDescent="0.25">
      <c r="A28" s="2">
        <v>20</v>
      </c>
      <c r="B28" s="13" t="s">
        <v>20</v>
      </c>
      <c r="C28" s="9" t="s">
        <v>10</v>
      </c>
      <c r="D28" s="12">
        <f>D27*0.008</f>
        <v>0.12544</v>
      </c>
      <c r="E28" s="17"/>
      <c r="F28" s="18"/>
      <c r="G28" s="51"/>
      <c r="H28" s="7">
        <f t="shared" si="5"/>
        <v>0</v>
      </c>
      <c r="I28" s="59"/>
    </row>
    <row r="29" spans="1:9" ht="15.75" outlineLevel="1" x14ac:dyDescent="0.25">
      <c r="A29" s="2">
        <v>21</v>
      </c>
      <c r="B29" s="3" t="s">
        <v>27</v>
      </c>
      <c r="C29" s="9" t="s">
        <v>7</v>
      </c>
      <c r="D29" s="12">
        <v>335</v>
      </c>
      <c r="E29" s="53"/>
      <c r="F29" s="7">
        <f t="shared" ref="F29" si="6">E29*D29</f>
        <v>0</v>
      </c>
      <c r="G29" s="6"/>
      <c r="H29" s="7"/>
      <c r="I29" s="59"/>
    </row>
    <row r="30" spans="1:9" ht="15.75" outlineLevel="1" x14ac:dyDescent="0.25">
      <c r="A30" s="2">
        <v>22</v>
      </c>
      <c r="B30" s="13" t="s">
        <v>18</v>
      </c>
      <c r="C30" s="9" t="s">
        <v>7</v>
      </c>
      <c r="D30" s="12">
        <f>D29*1.015</f>
        <v>340.02499999999998</v>
      </c>
      <c r="E30" s="17"/>
      <c r="F30" s="18"/>
      <c r="G30" s="51"/>
      <c r="H30" s="7">
        <f t="shared" ref="H30:H32" si="7">G30*D30</f>
        <v>0</v>
      </c>
      <c r="I30" s="59"/>
    </row>
    <row r="31" spans="1:9" ht="15.75" outlineLevel="1" x14ac:dyDescent="0.25">
      <c r="A31" s="2">
        <v>23</v>
      </c>
      <c r="B31" s="13" t="s">
        <v>19</v>
      </c>
      <c r="C31" s="9" t="s">
        <v>10</v>
      </c>
      <c r="D31" s="12">
        <f>D29*0.08</f>
        <v>26.8</v>
      </c>
      <c r="E31" s="17"/>
      <c r="F31" s="18"/>
      <c r="G31" s="51"/>
      <c r="H31" s="7">
        <f t="shared" si="7"/>
        <v>0</v>
      </c>
      <c r="I31" s="59"/>
    </row>
    <row r="32" spans="1:9" ht="15.75" outlineLevel="1" x14ac:dyDescent="0.25">
      <c r="A32" s="2">
        <v>24</v>
      </c>
      <c r="B32" s="13" t="s">
        <v>20</v>
      </c>
      <c r="C32" s="9" t="s">
        <v>10</v>
      </c>
      <c r="D32" s="12">
        <f>D31*0.008</f>
        <v>0.21440000000000001</v>
      </c>
      <c r="E32" s="17"/>
      <c r="F32" s="18"/>
      <c r="G32" s="51"/>
      <c r="H32" s="7">
        <f t="shared" si="7"/>
        <v>0</v>
      </c>
      <c r="I32" s="59"/>
    </row>
    <row r="33" spans="1:9" ht="15.75" outlineLevel="1" x14ac:dyDescent="0.25">
      <c r="A33" s="2">
        <v>25</v>
      </c>
      <c r="B33" s="3" t="s">
        <v>28</v>
      </c>
      <c r="C33" s="9" t="s">
        <v>7</v>
      </c>
      <c r="D33" s="12">
        <v>172</v>
      </c>
      <c r="E33" s="53"/>
      <c r="F33" s="7">
        <f t="shared" ref="F33" si="8">E33*D33</f>
        <v>0</v>
      </c>
      <c r="G33" s="6"/>
      <c r="H33" s="7"/>
      <c r="I33" s="59"/>
    </row>
    <row r="34" spans="1:9" ht="15.75" outlineLevel="1" x14ac:dyDescent="0.25">
      <c r="A34" s="2">
        <v>26</v>
      </c>
      <c r="B34" s="13" t="s">
        <v>18</v>
      </c>
      <c r="C34" s="9" t="s">
        <v>7</v>
      </c>
      <c r="D34" s="12">
        <f>D33*1.015</f>
        <v>174.57999999999998</v>
      </c>
      <c r="E34" s="17"/>
      <c r="F34" s="18"/>
      <c r="G34" s="51"/>
      <c r="H34" s="7">
        <f t="shared" ref="H34:H36" si="9">G34*D34</f>
        <v>0</v>
      </c>
      <c r="I34" s="59"/>
    </row>
    <row r="35" spans="1:9" ht="15.75" outlineLevel="1" x14ac:dyDescent="0.25">
      <c r="A35" s="2">
        <v>27</v>
      </c>
      <c r="B35" s="13" t="s">
        <v>19</v>
      </c>
      <c r="C35" s="9" t="s">
        <v>10</v>
      </c>
      <c r="D35" s="12">
        <f>D33*0.08</f>
        <v>13.76</v>
      </c>
      <c r="E35" s="17"/>
      <c r="F35" s="18"/>
      <c r="G35" s="51"/>
      <c r="H35" s="7">
        <f t="shared" si="9"/>
        <v>0</v>
      </c>
      <c r="I35" s="59"/>
    </row>
    <row r="36" spans="1:9" ht="15.75" outlineLevel="1" x14ac:dyDescent="0.25">
      <c r="A36" s="2">
        <v>28</v>
      </c>
      <c r="B36" s="13" t="s">
        <v>20</v>
      </c>
      <c r="C36" s="9" t="s">
        <v>10</v>
      </c>
      <c r="D36" s="12">
        <f>D35*0.008</f>
        <v>0.11008</v>
      </c>
      <c r="E36" s="17"/>
      <c r="F36" s="18"/>
      <c r="G36" s="51"/>
      <c r="H36" s="7">
        <f t="shared" si="9"/>
        <v>0</v>
      </c>
      <c r="I36" s="59"/>
    </row>
    <row r="37" spans="1:9" ht="15.75" outlineLevel="1" x14ac:dyDescent="0.25">
      <c r="A37" s="2">
        <v>29</v>
      </c>
      <c r="B37" s="3" t="s">
        <v>29</v>
      </c>
      <c r="C37" s="9" t="s">
        <v>30</v>
      </c>
      <c r="D37" s="12">
        <f>2347+752</f>
        <v>3099</v>
      </c>
      <c r="E37" s="52"/>
      <c r="F37" s="7">
        <f t="shared" ref="F37" si="10">E37*D37</f>
        <v>0</v>
      </c>
      <c r="G37" s="6"/>
      <c r="H37" s="7"/>
      <c r="I37" s="59"/>
    </row>
    <row r="38" spans="1:9" ht="15.75" outlineLevel="1" x14ac:dyDescent="0.25">
      <c r="A38" s="2">
        <v>30</v>
      </c>
      <c r="B38" s="13" t="s">
        <v>31</v>
      </c>
      <c r="C38" s="9" t="s">
        <v>32</v>
      </c>
      <c r="D38" s="12">
        <f>D37*0.35</f>
        <v>1084.6499999999999</v>
      </c>
      <c r="E38" s="16"/>
      <c r="F38" s="18"/>
      <c r="G38" s="51"/>
      <c r="H38" s="7">
        <f t="shared" ref="H38:H39" si="11">G38*D38</f>
        <v>0</v>
      </c>
      <c r="I38" s="59"/>
    </row>
    <row r="39" spans="1:9" ht="15.75" outlineLevel="1" x14ac:dyDescent="0.25">
      <c r="A39" s="2">
        <v>31</v>
      </c>
      <c r="B39" s="13" t="s">
        <v>33</v>
      </c>
      <c r="C39" s="9" t="s">
        <v>34</v>
      </c>
      <c r="D39" s="12">
        <f>D37*1.2</f>
        <v>3718.7999999999997</v>
      </c>
      <c r="E39" s="16"/>
      <c r="F39" s="18"/>
      <c r="G39" s="51"/>
      <c r="H39" s="7">
        <f t="shared" si="11"/>
        <v>0</v>
      </c>
      <c r="I39" s="59"/>
    </row>
    <row r="40" spans="1:9" ht="21" x14ac:dyDescent="0.25">
      <c r="A40" s="105" t="s">
        <v>35</v>
      </c>
      <c r="B40" s="106"/>
      <c r="C40" s="106"/>
      <c r="D40" s="106"/>
      <c r="E40" s="106"/>
      <c r="F40" s="106"/>
      <c r="G40" s="106"/>
      <c r="H40" s="107"/>
      <c r="I40" s="59"/>
    </row>
    <row r="41" spans="1:9" ht="15.75" outlineLevel="1" x14ac:dyDescent="0.25">
      <c r="A41" s="2">
        <v>32</v>
      </c>
      <c r="B41" s="3" t="s">
        <v>36</v>
      </c>
      <c r="C41" s="9" t="s">
        <v>22</v>
      </c>
      <c r="D41" s="12">
        <v>105</v>
      </c>
      <c r="E41" s="53"/>
      <c r="F41" s="7">
        <f t="shared" ref="F41:F45" si="12">E41*D41</f>
        <v>0</v>
      </c>
      <c r="G41" s="6" t="s">
        <v>24</v>
      </c>
      <c r="H41" s="7"/>
      <c r="I41" s="59"/>
    </row>
    <row r="42" spans="1:9" ht="15.75" outlineLevel="1" x14ac:dyDescent="0.25">
      <c r="A42" s="2">
        <v>33</v>
      </c>
      <c r="B42" s="3" t="s">
        <v>37</v>
      </c>
      <c r="C42" s="9" t="s">
        <v>22</v>
      </c>
      <c r="D42" s="12">
        <v>23</v>
      </c>
      <c r="E42" s="53"/>
      <c r="F42" s="7">
        <f t="shared" si="12"/>
        <v>0</v>
      </c>
      <c r="G42" s="6" t="s">
        <v>24</v>
      </c>
      <c r="H42" s="7"/>
      <c r="I42" s="59"/>
    </row>
    <row r="43" spans="1:9" ht="15.75" outlineLevel="1" x14ac:dyDescent="0.25">
      <c r="A43" s="2">
        <v>34</v>
      </c>
      <c r="B43" s="3" t="s">
        <v>38</v>
      </c>
      <c r="C43" s="9" t="s">
        <v>22</v>
      </c>
      <c r="D43" s="12">
        <v>100</v>
      </c>
      <c r="E43" s="53"/>
      <c r="F43" s="7">
        <f t="shared" si="12"/>
        <v>0</v>
      </c>
      <c r="G43" s="6" t="s">
        <v>24</v>
      </c>
      <c r="H43" s="7"/>
      <c r="I43" s="59"/>
    </row>
    <row r="44" spans="1:9" ht="15.75" outlineLevel="1" x14ac:dyDescent="0.25">
      <c r="A44" s="2">
        <v>35</v>
      </c>
      <c r="B44" s="3" t="s">
        <v>39</v>
      </c>
      <c r="C44" s="9" t="s">
        <v>22</v>
      </c>
      <c r="D44" s="12">
        <v>48</v>
      </c>
      <c r="E44" s="53"/>
      <c r="F44" s="7">
        <f t="shared" si="12"/>
        <v>0</v>
      </c>
      <c r="G44" s="6" t="s">
        <v>24</v>
      </c>
      <c r="H44" s="7"/>
      <c r="I44" s="59"/>
    </row>
    <row r="45" spans="1:9" ht="15.75" outlineLevel="1" x14ac:dyDescent="0.25">
      <c r="A45" s="2">
        <v>36</v>
      </c>
      <c r="B45" s="3" t="s">
        <v>40</v>
      </c>
      <c r="C45" s="9" t="s">
        <v>22</v>
      </c>
      <c r="D45" s="12">
        <v>351</v>
      </c>
      <c r="E45" s="53"/>
      <c r="F45" s="7">
        <f t="shared" si="12"/>
        <v>0</v>
      </c>
      <c r="G45" s="6" t="s">
        <v>24</v>
      </c>
      <c r="H45" s="7"/>
      <c r="I45" s="59"/>
    </row>
    <row r="46" spans="1:9" ht="15.75" outlineLevel="1" x14ac:dyDescent="0.25">
      <c r="A46" s="2">
        <v>37</v>
      </c>
      <c r="B46" s="13" t="s">
        <v>41</v>
      </c>
      <c r="C46" s="9" t="s">
        <v>30</v>
      </c>
      <c r="D46" s="12">
        <v>26</v>
      </c>
      <c r="E46" s="17"/>
      <c r="F46" s="18"/>
      <c r="G46" s="51"/>
      <c r="H46" s="7">
        <f>G46*D46</f>
        <v>0</v>
      </c>
      <c r="I46" s="59"/>
    </row>
    <row r="47" spans="1:9" ht="15.75" outlineLevel="1" x14ac:dyDescent="0.25">
      <c r="A47" s="2">
        <v>38</v>
      </c>
      <c r="B47" s="3" t="s">
        <v>42</v>
      </c>
      <c r="C47" s="9" t="s">
        <v>22</v>
      </c>
      <c r="D47" s="12">
        <v>70</v>
      </c>
      <c r="E47" s="53"/>
      <c r="F47" s="7">
        <f t="shared" ref="F47" si="13">E47*D47</f>
        <v>0</v>
      </c>
      <c r="G47" s="6" t="s">
        <v>24</v>
      </c>
      <c r="H47" s="7"/>
      <c r="I47" s="59"/>
    </row>
    <row r="48" spans="1:9" ht="15.75" outlineLevel="1" x14ac:dyDescent="0.25">
      <c r="A48" s="2">
        <v>39</v>
      </c>
      <c r="B48" s="13" t="s">
        <v>43</v>
      </c>
      <c r="C48" s="9" t="s">
        <v>44</v>
      </c>
      <c r="D48" s="12">
        <v>28</v>
      </c>
      <c r="E48" s="17"/>
      <c r="F48" s="18"/>
      <c r="G48" s="51"/>
      <c r="H48" s="7">
        <f>G48*D48</f>
        <v>0</v>
      </c>
      <c r="I48" s="59"/>
    </row>
    <row r="49" spans="1:9" ht="15.75" outlineLevel="1" x14ac:dyDescent="0.25">
      <c r="A49" s="2">
        <v>40</v>
      </c>
      <c r="B49" s="3" t="s">
        <v>45</v>
      </c>
      <c r="C49" s="9" t="s">
        <v>22</v>
      </c>
      <c r="D49" s="12">
        <v>95</v>
      </c>
      <c r="E49" s="53"/>
      <c r="F49" s="7">
        <f t="shared" ref="F49:F50" si="14">E49*D49</f>
        <v>0</v>
      </c>
      <c r="G49" s="6" t="s">
        <v>24</v>
      </c>
      <c r="H49" s="7"/>
      <c r="I49" s="59"/>
    </row>
    <row r="50" spans="1:9" ht="15.75" outlineLevel="1" x14ac:dyDescent="0.25">
      <c r="A50" s="2">
        <v>41</v>
      </c>
      <c r="B50" s="3" t="s">
        <v>46</v>
      </c>
      <c r="C50" s="9" t="s">
        <v>22</v>
      </c>
      <c r="D50" s="12">
        <v>36</v>
      </c>
      <c r="E50" s="53"/>
      <c r="F50" s="7">
        <f t="shared" si="14"/>
        <v>0</v>
      </c>
      <c r="G50" s="6" t="s">
        <v>24</v>
      </c>
      <c r="H50" s="7"/>
      <c r="I50" s="59"/>
    </row>
    <row r="51" spans="1:9" ht="15.75" outlineLevel="1" x14ac:dyDescent="0.25">
      <c r="A51" s="2">
        <v>42</v>
      </c>
      <c r="B51" s="13" t="s">
        <v>47</v>
      </c>
      <c r="C51" s="9" t="s">
        <v>7</v>
      </c>
      <c r="D51" s="12">
        <v>2.6</v>
      </c>
      <c r="E51" s="17"/>
      <c r="F51" s="18"/>
      <c r="G51" s="51"/>
      <c r="H51" s="7">
        <f>G51*D51</f>
        <v>0</v>
      </c>
      <c r="I51" s="59"/>
    </row>
    <row r="52" spans="1:9" ht="15.75" outlineLevel="1" x14ac:dyDescent="0.25">
      <c r="A52" s="2">
        <v>43</v>
      </c>
      <c r="B52" s="3" t="s">
        <v>109</v>
      </c>
      <c r="C52" s="9" t="s">
        <v>7</v>
      </c>
      <c r="D52" s="12">
        <f>D41*0.3</f>
        <v>31.5</v>
      </c>
      <c r="E52" s="53"/>
      <c r="F52" s="7">
        <f t="shared" ref="F52" si="15">E52*D52</f>
        <v>0</v>
      </c>
      <c r="G52" s="6"/>
      <c r="H52" s="7"/>
      <c r="I52" s="59"/>
    </row>
    <row r="53" spans="1:9" ht="15.75" outlineLevel="1" x14ac:dyDescent="0.25">
      <c r="A53" s="2">
        <v>44</v>
      </c>
      <c r="B53" s="13" t="s">
        <v>48</v>
      </c>
      <c r="C53" s="9" t="s">
        <v>7</v>
      </c>
      <c r="D53" s="12">
        <f>D52*1.015</f>
        <v>31.972499999999997</v>
      </c>
      <c r="E53" s="17"/>
      <c r="F53" s="18"/>
      <c r="G53" s="51"/>
      <c r="H53" s="7">
        <f>G53*D53</f>
        <v>0</v>
      </c>
      <c r="I53" s="59"/>
    </row>
    <row r="54" spans="1:9" ht="15.75" outlineLevel="1" x14ac:dyDescent="0.25">
      <c r="A54" s="2">
        <v>45</v>
      </c>
      <c r="B54" s="3" t="s">
        <v>49</v>
      </c>
      <c r="C54" s="9" t="s">
        <v>7</v>
      </c>
      <c r="D54" s="12">
        <v>3.5</v>
      </c>
      <c r="E54" s="53"/>
      <c r="F54" s="7">
        <f t="shared" ref="F54" si="16">E54*D54</f>
        <v>0</v>
      </c>
      <c r="G54" s="6"/>
      <c r="H54" s="7"/>
      <c r="I54" s="59"/>
    </row>
    <row r="55" spans="1:9" ht="15.75" outlineLevel="1" x14ac:dyDescent="0.25">
      <c r="A55" s="2">
        <v>46</v>
      </c>
      <c r="B55" s="13" t="s">
        <v>50</v>
      </c>
      <c r="C55" s="9" t="s">
        <v>34</v>
      </c>
      <c r="D55" s="12">
        <v>6250</v>
      </c>
      <c r="E55" s="17"/>
      <c r="F55" s="18"/>
      <c r="G55" s="51"/>
      <c r="H55" s="7">
        <f>G55*D55</f>
        <v>0</v>
      </c>
      <c r="I55" s="59"/>
    </row>
    <row r="56" spans="1:9" ht="21" x14ac:dyDescent="0.35">
      <c r="A56" s="91" t="s">
        <v>110</v>
      </c>
      <c r="B56" s="92"/>
      <c r="C56" s="92"/>
      <c r="D56" s="92"/>
      <c r="E56" s="92"/>
      <c r="F56" s="92"/>
      <c r="G56" s="92"/>
      <c r="H56" s="93"/>
      <c r="I56" s="59"/>
    </row>
    <row r="57" spans="1:9" ht="15.75" outlineLevel="1" x14ac:dyDescent="0.25">
      <c r="A57" s="2">
        <v>47</v>
      </c>
      <c r="B57" s="19" t="s">
        <v>102</v>
      </c>
      <c r="C57" s="20" t="s">
        <v>10</v>
      </c>
      <c r="D57" s="21">
        <v>21</v>
      </c>
      <c r="E57" s="54"/>
      <c r="F57" s="7">
        <f t="shared" ref="F57:F58" si="17">E57*D57</f>
        <v>0</v>
      </c>
      <c r="G57" s="6"/>
      <c r="H57" s="7"/>
      <c r="I57" s="59"/>
    </row>
    <row r="58" spans="1:9" ht="15.75" outlineLevel="1" x14ac:dyDescent="0.25">
      <c r="A58" s="2">
        <v>48</v>
      </c>
      <c r="B58" s="19" t="s">
        <v>111</v>
      </c>
      <c r="C58" s="20" t="s">
        <v>10</v>
      </c>
      <c r="D58" s="21">
        <v>21</v>
      </c>
      <c r="E58" s="54"/>
      <c r="F58" s="7">
        <f t="shared" si="17"/>
        <v>0</v>
      </c>
      <c r="G58" s="6"/>
      <c r="H58" s="7"/>
      <c r="I58" s="59"/>
    </row>
    <row r="59" spans="1:9" ht="21" x14ac:dyDescent="0.35">
      <c r="A59" s="91" t="s">
        <v>51</v>
      </c>
      <c r="B59" s="92"/>
      <c r="C59" s="92"/>
      <c r="D59" s="92"/>
      <c r="E59" s="92"/>
      <c r="F59" s="92"/>
      <c r="G59" s="92"/>
      <c r="H59" s="93"/>
      <c r="I59" s="59"/>
    </row>
    <row r="60" spans="1:9" ht="15.75" outlineLevel="1" x14ac:dyDescent="0.25">
      <c r="A60" s="2">
        <v>49</v>
      </c>
      <c r="B60" s="23" t="s">
        <v>52</v>
      </c>
      <c r="C60" s="20" t="s">
        <v>53</v>
      </c>
      <c r="D60" s="21">
        <f>5880+1800</f>
        <v>7680</v>
      </c>
      <c r="E60" s="54"/>
      <c r="F60" s="7">
        <f t="shared" ref="F60:F62" si="18">E60*D60</f>
        <v>0</v>
      </c>
      <c r="G60" s="6"/>
      <c r="H60" s="7"/>
      <c r="I60" s="59"/>
    </row>
    <row r="61" spans="1:9" ht="15.75" outlineLevel="1" x14ac:dyDescent="0.25">
      <c r="A61" s="2">
        <v>50</v>
      </c>
      <c r="B61" s="24" t="s">
        <v>54</v>
      </c>
      <c r="C61" s="20" t="s">
        <v>30</v>
      </c>
      <c r="D61" s="21">
        <f>5880+1800</f>
        <v>7680</v>
      </c>
      <c r="E61" s="22"/>
      <c r="F61" s="25"/>
      <c r="G61" s="51"/>
      <c r="H61" s="7">
        <f>G61*D61</f>
        <v>0</v>
      </c>
      <c r="I61" s="59"/>
    </row>
    <row r="62" spans="1:9" ht="31.5" outlineLevel="1" x14ac:dyDescent="0.25">
      <c r="A62" s="2">
        <v>51</v>
      </c>
      <c r="B62" s="3" t="s">
        <v>55</v>
      </c>
      <c r="C62" s="9" t="s">
        <v>53</v>
      </c>
      <c r="D62" s="12">
        <v>8179.3</v>
      </c>
      <c r="E62" s="53"/>
      <c r="F62" s="7">
        <f t="shared" si="18"/>
        <v>0</v>
      </c>
      <c r="G62" s="6"/>
      <c r="H62" s="7"/>
      <c r="I62" s="59"/>
    </row>
    <row r="63" spans="1:9" ht="15.75" outlineLevel="1" x14ac:dyDescent="0.25">
      <c r="A63" s="2">
        <v>52</v>
      </c>
      <c r="B63" s="13" t="s">
        <v>56</v>
      </c>
      <c r="C63" s="9" t="s">
        <v>30</v>
      </c>
      <c r="D63" s="12">
        <f>D62*1.1</f>
        <v>8997.2300000000014</v>
      </c>
      <c r="E63" s="17"/>
      <c r="F63" s="18"/>
      <c r="G63" s="51"/>
      <c r="H63" s="7">
        <f t="shared" ref="H63:H68" si="19">G63*D63</f>
        <v>0</v>
      </c>
      <c r="I63" s="59"/>
    </row>
    <row r="64" spans="1:9" ht="15.75" outlineLevel="1" x14ac:dyDescent="0.25">
      <c r="A64" s="2">
        <v>53</v>
      </c>
      <c r="B64" s="13" t="s">
        <v>57</v>
      </c>
      <c r="C64" s="9" t="s">
        <v>30</v>
      </c>
      <c r="D64" s="12">
        <f>D62*2*1.15</f>
        <v>18812.39</v>
      </c>
      <c r="E64" s="17"/>
      <c r="F64" s="18"/>
      <c r="G64" s="51"/>
      <c r="H64" s="7">
        <f t="shared" si="19"/>
        <v>0</v>
      </c>
      <c r="I64" s="59"/>
    </row>
    <row r="65" spans="1:9" ht="15.75" outlineLevel="1" x14ac:dyDescent="0.25">
      <c r="A65" s="2">
        <v>54</v>
      </c>
      <c r="B65" s="13" t="s">
        <v>58</v>
      </c>
      <c r="C65" s="9" t="s">
        <v>44</v>
      </c>
      <c r="D65" s="12">
        <v>10900</v>
      </c>
      <c r="E65" s="17"/>
      <c r="F65" s="18"/>
      <c r="G65" s="51"/>
      <c r="H65" s="7">
        <f t="shared" si="19"/>
        <v>0</v>
      </c>
      <c r="I65" s="59"/>
    </row>
    <row r="66" spans="1:9" ht="15.75" outlineLevel="1" x14ac:dyDescent="0.25">
      <c r="A66" s="2">
        <v>55</v>
      </c>
      <c r="B66" s="13" t="s">
        <v>59</v>
      </c>
      <c r="C66" s="9" t="s">
        <v>30</v>
      </c>
      <c r="D66" s="12">
        <f>D62*1.03</f>
        <v>8424.6790000000001</v>
      </c>
      <c r="E66" s="17"/>
      <c r="F66" s="18"/>
      <c r="G66" s="51"/>
      <c r="H66" s="7">
        <f t="shared" si="19"/>
        <v>0</v>
      </c>
      <c r="I66" s="59"/>
    </row>
    <row r="67" spans="1:9" ht="15.75" outlineLevel="1" x14ac:dyDescent="0.25">
      <c r="A67" s="2">
        <v>56</v>
      </c>
      <c r="B67" s="13" t="s">
        <v>60</v>
      </c>
      <c r="C67" s="9" t="s">
        <v>30</v>
      </c>
      <c r="D67" s="12">
        <f>D62*1.12</f>
        <v>9160.8160000000007</v>
      </c>
      <c r="E67" s="17"/>
      <c r="F67" s="18"/>
      <c r="G67" s="51"/>
      <c r="H67" s="7">
        <f t="shared" si="19"/>
        <v>0</v>
      </c>
      <c r="I67" s="59"/>
    </row>
    <row r="68" spans="1:9" ht="15.75" outlineLevel="1" x14ac:dyDescent="0.25">
      <c r="A68" s="2">
        <v>57</v>
      </c>
      <c r="B68" s="13" t="s">
        <v>61</v>
      </c>
      <c r="C68" s="9" t="s">
        <v>30</v>
      </c>
      <c r="D68" s="12">
        <f>D62*1.1</f>
        <v>8997.2300000000014</v>
      </c>
      <c r="E68" s="17"/>
      <c r="F68" s="18"/>
      <c r="G68" s="51"/>
      <c r="H68" s="7">
        <f t="shared" si="19"/>
        <v>0</v>
      </c>
      <c r="I68" s="59"/>
    </row>
    <row r="69" spans="1:9" ht="15.75" outlineLevel="1" x14ac:dyDescent="0.25">
      <c r="A69" s="2">
        <v>58</v>
      </c>
      <c r="B69" s="3" t="s">
        <v>62</v>
      </c>
      <c r="C69" s="9" t="s">
        <v>22</v>
      </c>
      <c r="D69" s="12">
        <v>40</v>
      </c>
      <c r="E69" s="53"/>
      <c r="F69" s="7">
        <f t="shared" ref="F69" si="20">E69*D69</f>
        <v>0</v>
      </c>
      <c r="G69" s="6"/>
      <c r="H69" s="7"/>
      <c r="I69" s="59"/>
    </row>
    <row r="70" spans="1:9" ht="15.75" outlineLevel="1" x14ac:dyDescent="0.25">
      <c r="A70" s="2">
        <v>59</v>
      </c>
      <c r="B70" s="13" t="s">
        <v>63</v>
      </c>
      <c r="C70" s="9" t="s">
        <v>22</v>
      </c>
      <c r="D70" s="12">
        <v>40</v>
      </c>
      <c r="E70" s="17"/>
      <c r="F70" s="18"/>
      <c r="G70" s="51"/>
      <c r="H70" s="7">
        <f>G70*D70</f>
        <v>0</v>
      </c>
      <c r="I70" s="59"/>
    </row>
    <row r="71" spans="1:9" ht="31.5" outlineLevel="1" x14ac:dyDescent="0.25">
      <c r="A71" s="2">
        <v>60</v>
      </c>
      <c r="B71" s="3" t="s">
        <v>64</v>
      </c>
      <c r="C71" s="9" t="s">
        <v>65</v>
      </c>
      <c r="D71" s="12">
        <f>492+460</f>
        <v>952</v>
      </c>
      <c r="E71" s="53"/>
      <c r="F71" s="7">
        <f t="shared" ref="F71" si="21">E71*D71</f>
        <v>0</v>
      </c>
      <c r="G71" s="6"/>
      <c r="H71" s="7"/>
      <c r="I71" s="59"/>
    </row>
    <row r="72" spans="1:9" ht="15.75" outlineLevel="1" x14ac:dyDescent="0.25">
      <c r="A72" s="2">
        <v>61</v>
      </c>
      <c r="B72" s="13" t="s">
        <v>60</v>
      </c>
      <c r="C72" s="9" t="s">
        <v>30</v>
      </c>
      <c r="D72" s="12">
        <f>D71*0.4*1.12</f>
        <v>426.49600000000004</v>
      </c>
      <c r="E72" s="17"/>
      <c r="F72" s="18"/>
      <c r="G72" s="51"/>
      <c r="H72" s="7">
        <f t="shared" ref="H72:H75" si="22">G72*D72</f>
        <v>0</v>
      </c>
      <c r="I72" s="59"/>
    </row>
    <row r="73" spans="1:9" ht="15.75" outlineLevel="1" x14ac:dyDescent="0.25">
      <c r="A73" s="2">
        <v>62</v>
      </c>
      <c r="B73" s="13" t="s">
        <v>61</v>
      </c>
      <c r="C73" s="9" t="s">
        <v>30</v>
      </c>
      <c r="D73" s="12">
        <f>D71*0.6*1.1</f>
        <v>628.31999999999994</v>
      </c>
      <c r="E73" s="17"/>
      <c r="F73" s="18"/>
      <c r="G73" s="51"/>
      <c r="H73" s="7">
        <f t="shared" si="22"/>
        <v>0</v>
      </c>
      <c r="I73" s="59"/>
    </row>
    <row r="74" spans="1:9" ht="15.75" outlineLevel="1" x14ac:dyDescent="0.25">
      <c r="A74" s="2">
        <v>63</v>
      </c>
      <c r="B74" s="13" t="s">
        <v>66</v>
      </c>
      <c r="C74" s="9" t="s">
        <v>44</v>
      </c>
      <c r="D74" s="12">
        <v>460</v>
      </c>
      <c r="E74" s="17"/>
      <c r="F74" s="18"/>
      <c r="G74" s="51"/>
      <c r="H74" s="7">
        <f t="shared" si="22"/>
        <v>0</v>
      </c>
      <c r="I74" s="59"/>
    </row>
    <row r="75" spans="1:9" ht="15.75" outlineLevel="1" x14ac:dyDescent="0.25">
      <c r="A75" s="2">
        <v>64</v>
      </c>
      <c r="B75" s="13" t="s">
        <v>67</v>
      </c>
      <c r="C75" s="9" t="s">
        <v>44</v>
      </c>
      <c r="D75" s="12">
        <v>492</v>
      </c>
      <c r="E75" s="17"/>
      <c r="F75" s="18"/>
      <c r="G75" s="51"/>
      <c r="H75" s="7">
        <f t="shared" si="22"/>
        <v>0</v>
      </c>
      <c r="I75" s="59"/>
    </row>
    <row r="76" spans="1:9" ht="15.75" outlineLevel="1" x14ac:dyDescent="0.25">
      <c r="A76" s="2">
        <v>65</v>
      </c>
      <c r="B76" s="3" t="s">
        <v>68</v>
      </c>
      <c r="C76" s="9" t="s">
        <v>65</v>
      </c>
      <c r="D76" s="12">
        <v>492</v>
      </c>
      <c r="E76" s="53"/>
      <c r="F76" s="7">
        <f t="shared" ref="F76:F77" si="23">E76*D76</f>
        <v>0</v>
      </c>
      <c r="G76" s="6"/>
      <c r="H76" s="7"/>
      <c r="I76" s="59"/>
    </row>
    <row r="77" spans="1:9" ht="15.75" outlineLevel="1" x14ac:dyDescent="0.25">
      <c r="A77" s="2">
        <v>66</v>
      </c>
      <c r="B77" s="3" t="s">
        <v>69</v>
      </c>
      <c r="C77" s="9" t="s">
        <v>65</v>
      </c>
      <c r="D77" s="12">
        <v>1776</v>
      </c>
      <c r="E77" s="53"/>
      <c r="F77" s="7">
        <f t="shared" si="23"/>
        <v>0</v>
      </c>
      <c r="G77" s="6"/>
      <c r="H77" s="7"/>
      <c r="I77" s="59"/>
    </row>
    <row r="78" spans="1:9" ht="15.75" outlineLevel="1" x14ac:dyDescent="0.25">
      <c r="A78" s="2">
        <v>67</v>
      </c>
      <c r="B78" s="13" t="s">
        <v>70</v>
      </c>
      <c r="C78" s="9" t="s">
        <v>30</v>
      </c>
      <c r="D78" s="12">
        <v>750</v>
      </c>
      <c r="E78" s="17"/>
      <c r="F78" s="18"/>
      <c r="G78" s="51"/>
      <c r="H78" s="7">
        <f>G78*D78</f>
        <v>0</v>
      </c>
      <c r="I78" s="59"/>
    </row>
    <row r="79" spans="1:9" ht="21" x14ac:dyDescent="0.35">
      <c r="A79" s="102" t="s">
        <v>71</v>
      </c>
      <c r="B79" s="103"/>
      <c r="C79" s="103"/>
      <c r="D79" s="103"/>
      <c r="E79" s="103"/>
      <c r="F79" s="103"/>
      <c r="G79" s="103"/>
      <c r="H79" s="104"/>
      <c r="I79" s="59"/>
    </row>
    <row r="80" spans="1:9" ht="15.75" outlineLevel="1" x14ac:dyDescent="0.25">
      <c r="A80" s="2">
        <v>68</v>
      </c>
      <c r="B80" s="3" t="s">
        <v>72</v>
      </c>
      <c r="C80" s="9" t="s">
        <v>7</v>
      </c>
      <c r="D80" s="12">
        <v>216</v>
      </c>
      <c r="E80" s="53"/>
      <c r="F80" s="7">
        <f t="shared" ref="F80" si="24">E80*D80</f>
        <v>0</v>
      </c>
      <c r="G80" s="6"/>
      <c r="H80" s="7"/>
      <c r="I80" s="59"/>
    </row>
    <row r="81" spans="1:9" ht="15.75" outlineLevel="1" x14ac:dyDescent="0.25">
      <c r="A81" s="2">
        <v>69</v>
      </c>
      <c r="B81" s="13" t="s">
        <v>73</v>
      </c>
      <c r="C81" s="9" t="s">
        <v>7</v>
      </c>
      <c r="D81" s="12">
        <v>216</v>
      </c>
      <c r="E81" s="17"/>
      <c r="F81" s="18"/>
      <c r="G81" s="51"/>
      <c r="H81" s="7">
        <f t="shared" ref="H81:H83" si="25">G81*D81</f>
        <v>0</v>
      </c>
      <c r="I81" s="59"/>
    </row>
    <row r="82" spans="1:9" ht="15.75" outlineLevel="1" x14ac:dyDescent="0.25">
      <c r="A82" s="2">
        <v>70</v>
      </c>
      <c r="B82" s="13" t="s">
        <v>74</v>
      </c>
      <c r="C82" s="9" t="s">
        <v>34</v>
      </c>
      <c r="D82" s="12">
        <f>D80*40</f>
        <v>8640</v>
      </c>
      <c r="E82" s="17"/>
      <c r="F82" s="18"/>
      <c r="G82" s="51"/>
      <c r="H82" s="7">
        <f t="shared" si="25"/>
        <v>0</v>
      </c>
      <c r="I82" s="59"/>
    </row>
    <row r="83" spans="1:9" ht="15.75" outlineLevel="1" x14ac:dyDescent="0.25">
      <c r="A83" s="2">
        <v>71</v>
      </c>
      <c r="B83" s="13" t="s">
        <v>75</v>
      </c>
      <c r="C83" s="9" t="s">
        <v>10</v>
      </c>
      <c r="D83" s="12">
        <v>1.7</v>
      </c>
      <c r="E83" s="17"/>
      <c r="F83" s="18"/>
      <c r="G83" s="51"/>
      <c r="H83" s="7">
        <f t="shared" si="25"/>
        <v>0</v>
      </c>
      <c r="I83" s="59"/>
    </row>
    <row r="84" spans="1:9" ht="15.75" outlineLevel="1" x14ac:dyDescent="0.25">
      <c r="A84" s="2">
        <v>72</v>
      </c>
      <c r="B84" s="3" t="s">
        <v>76</v>
      </c>
      <c r="C84" s="9" t="s">
        <v>7</v>
      </c>
      <c r="D84" s="12">
        <v>246</v>
      </c>
      <c r="E84" s="53"/>
      <c r="F84" s="7">
        <f t="shared" ref="F84" si="26">E84*D84</f>
        <v>0</v>
      </c>
      <c r="G84" s="6"/>
      <c r="H84" s="7"/>
      <c r="I84" s="59"/>
    </row>
    <row r="85" spans="1:9" ht="15.75" outlineLevel="1" x14ac:dyDescent="0.25">
      <c r="A85" s="2">
        <v>73</v>
      </c>
      <c r="B85" s="13" t="s">
        <v>77</v>
      </c>
      <c r="C85" s="9" t="s">
        <v>22</v>
      </c>
      <c r="D85" s="12">
        <f>D84*400</f>
        <v>98400</v>
      </c>
      <c r="E85" s="17"/>
      <c r="F85" s="18"/>
      <c r="G85" s="51"/>
      <c r="H85" s="7">
        <f t="shared" ref="H85:H87" si="27">G85*D85</f>
        <v>0</v>
      </c>
      <c r="I85" s="59"/>
    </row>
    <row r="86" spans="1:9" ht="15.75" outlineLevel="1" x14ac:dyDescent="0.25">
      <c r="A86" s="2">
        <v>74</v>
      </c>
      <c r="B86" s="13" t="s">
        <v>47</v>
      </c>
      <c r="C86" s="9" t="s">
        <v>7</v>
      </c>
      <c r="D86" s="12">
        <f>D84*0.25</f>
        <v>61.5</v>
      </c>
      <c r="E86" s="17"/>
      <c r="F86" s="18"/>
      <c r="G86" s="51"/>
      <c r="H86" s="7">
        <f t="shared" si="27"/>
        <v>0</v>
      </c>
      <c r="I86" s="59"/>
    </row>
    <row r="87" spans="1:9" ht="15.75" outlineLevel="1" x14ac:dyDescent="0.25">
      <c r="A87" s="2">
        <v>75</v>
      </c>
      <c r="B87" s="13" t="s">
        <v>78</v>
      </c>
      <c r="C87" s="9" t="s">
        <v>30</v>
      </c>
      <c r="D87" s="12">
        <v>650</v>
      </c>
      <c r="E87" s="17"/>
      <c r="F87" s="18"/>
      <c r="G87" s="51"/>
      <c r="H87" s="7">
        <f t="shared" si="27"/>
        <v>0</v>
      </c>
      <c r="I87" s="59"/>
    </row>
    <row r="88" spans="1:9" ht="21" x14ac:dyDescent="0.35">
      <c r="A88" s="102" t="s">
        <v>79</v>
      </c>
      <c r="B88" s="103"/>
      <c r="C88" s="103"/>
      <c r="D88" s="103"/>
      <c r="E88" s="103"/>
      <c r="F88" s="103"/>
      <c r="G88" s="103"/>
      <c r="H88" s="104"/>
      <c r="I88" s="59"/>
    </row>
    <row r="89" spans="1:9" ht="31.5" outlineLevel="1" x14ac:dyDescent="0.25">
      <c r="A89" s="2">
        <v>76</v>
      </c>
      <c r="B89" s="14" t="s">
        <v>80</v>
      </c>
      <c r="C89" s="9" t="s">
        <v>30</v>
      </c>
      <c r="D89" s="12">
        <v>7892</v>
      </c>
      <c r="E89" s="53"/>
      <c r="F89" s="7">
        <f t="shared" ref="F89" si="28">E89*D89</f>
        <v>0</v>
      </c>
      <c r="G89" s="6"/>
      <c r="H89" s="7"/>
      <c r="I89" s="59"/>
    </row>
    <row r="90" spans="1:9" ht="15.75" outlineLevel="1" x14ac:dyDescent="0.25">
      <c r="A90" s="2">
        <v>77</v>
      </c>
      <c r="B90" s="26" t="s">
        <v>81</v>
      </c>
      <c r="C90" s="9" t="s">
        <v>10</v>
      </c>
      <c r="D90" s="12">
        <v>174</v>
      </c>
      <c r="E90" s="17"/>
      <c r="F90" s="18"/>
      <c r="G90" s="51"/>
      <c r="H90" s="7">
        <f t="shared" ref="H90:H93" si="29">G90*D90</f>
        <v>0</v>
      </c>
      <c r="I90" s="59"/>
    </row>
    <row r="91" spans="1:9" ht="15.75" outlineLevel="1" x14ac:dyDescent="0.25">
      <c r="A91" s="2">
        <v>78</v>
      </c>
      <c r="B91" s="26" t="s">
        <v>82</v>
      </c>
      <c r="C91" s="9" t="s">
        <v>10</v>
      </c>
      <c r="D91" s="12">
        <v>4.2</v>
      </c>
      <c r="E91" s="17"/>
      <c r="F91" s="18"/>
      <c r="G91" s="51"/>
      <c r="H91" s="7">
        <f t="shared" si="29"/>
        <v>0</v>
      </c>
      <c r="I91" s="59"/>
    </row>
    <row r="92" spans="1:9" ht="15.75" outlineLevel="1" x14ac:dyDescent="0.25">
      <c r="A92" s="2">
        <v>79</v>
      </c>
      <c r="B92" s="26" t="s">
        <v>18</v>
      </c>
      <c r="C92" s="9" t="s">
        <v>7</v>
      </c>
      <c r="D92" s="12">
        <f>D89*0.2*1.015</f>
        <v>1602.076</v>
      </c>
      <c r="E92" s="17"/>
      <c r="F92" s="18"/>
      <c r="G92" s="51"/>
      <c r="H92" s="7">
        <f t="shared" si="29"/>
        <v>0</v>
      </c>
      <c r="I92" s="59"/>
    </row>
    <row r="93" spans="1:9" ht="15.75" outlineLevel="1" x14ac:dyDescent="0.25">
      <c r="A93" s="2">
        <v>80</v>
      </c>
      <c r="B93" s="26" t="s">
        <v>83</v>
      </c>
      <c r="C93" s="9" t="s">
        <v>34</v>
      </c>
      <c r="D93" s="12">
        <f>D89*3.5</f>
        <v>27622</v>
      </c>
      <c r="E93" s="17"/>
      <c r="F93" s="18"/>
      <c r="G93" s="51"/>
      <c r="H93" s="7">
        <f t="shared" si="29"/>
        <v>0</v>
      </c>
      <c r="I93" s="59"/>
    </row>
    <row r="94" spans="1:9" ht="15.75" outlineLevel="1" x14ac:dyDescent="0.25">
      <c r="A94" s="2">
        <v>81</v>
      </c>
      <c r="B94" s="27" t="s">
        <v>84</v>
      </c>
      <c r="C94" s="9" t="s">
        <v>44</v>
      </c>
      <c r="D94" s="12">
        <v>2840</v>
      </c>
      <c r="E94" s="52"/>
      <c r="F94" s="7">
        <f t="shared" ref="F94" si="30">E94*D94</f>
        <v>0</v>
      </c>
      <c r="G94" s="6"/>
      <c r="H94" s="7"/>
      <c r="I94" s="59"/>
    </row>
    <row r="95" spans="1:9" ht="15.75" outlineLevel="1" x14ac:dyDescent="0.25">
      <c r="A95" s="2">
        <v>82</v>
      </c>
      <c r="B95" s="26" t="s">
        <v>85</v>
      </c>
      <c r="C95" s="9" t="s">
        <v>32</v>
      </c>
      <c r="D95" s="12">
        <v>9</v>
      </c>
      <c r="E95" s="16"/>
      <c r="F95" s="18"/>
      <c r="G95" s="51"/>
      <c r="H95" s="7">
        <f t="shared" ref="H95:H97" si="31">G95*D95</f>
        <v>0</v>
      </c>
      <c r="I95" s="59"/>
    </row>
    <row r="96" spans="1:9" ht="15.75" outlineLevel="1" x14ac:dyDescent="0.25">
      <c r="A96" s="2">
        <v>83</v>
      </c>
      <c r="B96" s="26" t="s">
        <v>86</v>
      </c>
      <c r="C96" s="9" t="s">
        <v>22</v>
      </c>
      <c r="D96" s="12">
        <v>360</v>
      </c>
      <c r="E96" s="16"/>
      <c r="F96" s="18"/>
      <c r="G96" s="51"/>
      <c r="H96" s="7">
        <f t="shared" si="31"/>
        <v>0</v>
      </c>
      <c r="I96" s="59"/>
    </row>
    <row r="97" spans="1:9" ht="31.5" outlineLevel="1" x14ac:dyDescent="0.25">
      <c r="A97" s="2">
        <v>84</v>
      </c>
      <c r="B97" s="26" t="s">
        <v>87</v>
      </c>
      <c r="C97" s="9" t="s">
        <v>44</v>
      </c>
      <c r="D97" s="12">
        <v>2900</v>
      </c>
      <c r="E97" s="16"/>
      <c r="F97" s="7"/>
      <c r="G97" s="51"/>
      <c r="H97" s="7">
        <f t="shared" si="31"/>
        <v>0</v>
      </c>
      <c r="I97" s="59"/>
    </row>
    <row r="98" spans="1:9" ht="21" x14ac:dyDescent="0.35">
      <c r="A98" s="102" t="s">
        <v>88</v>
      </c>
      <c r="B98" s="103"/>
      <c r="C98" s="103"/>
      <c r="D98" s="103"/>
      <c r="E98" s="103"/>
      <c r="F98" s="103"/>
      <c r="G98" s="103"/>
      <c r="H98" s="104"/>
      <c r="I98" s="59"/>
    </row>
    <row r="99" spans="1:9" ht="15.75" outlineLevel="1" x14ac:dyDescent="0.25">
      <c r="A99" s="2">
        <v>85</v>
      </c>
      <c r="B99" s="28" t="s">
        <v>89</v>
      </c>
      <c r="C99" s="9" t="s">
        <v>22</v>
      </c>
      <c r="D99" s="12">
        <v>24</v>
      </c>
      <c r="E99" s="53"/>
      <c r="F99" s="7">
        <f t="shared" ref="F99:F102" si="32">E99*D99</f>
        <v>0</v>
      </c>
      <c r="G99" s="51"/>
      <c r="H99" s="7">
        <f t="shared" ref="H99:H102" si="33">G99*D99</f>
        <v>0</v>
      </c>
      <c r="I99" s="59"/>
    </row>
    <row r="100" spans="1:9" ht="31.5" outlineLevel="1" x14ac:dyDescent="0.25">
      <c r="A100" s="2">
        <v>86</v>
      </c>
      <c r="B100" s="28" t="s">
        <v>90</v>
      </c>
      <c r="C100" s="9" t="s">
        <v>22</v>
      </c>
      <c r="D100" s="12">
        <v>4</v>
      </c>
      <c r="E100" s="53"/>
      <c r="F100" s="7">
        <f t="shared" si="32"/>
        <v>0</v>
      </c>
      <c r="G100" s="51"/>
      <c r="H100" s="7">
        <f t="shared" si="33"/>
        <v>0</v>
      </c>
      <c r="I100" s="59"/>
    </row>
    <row r="101" spans="1:9" ht="31.5" outlineLevel="1" x14ac:dyDescent="0.25">
      <c r="A101" s="2">
        <v>87</v>
      </c>
      <c r="B101" s="28" t="s">
        <v>91</v>
      </c>
      <c r="C101" s="9" t="s">
        <v>22</v>
      </c>
      <c r="D101" s="12">
        <v>16</v>
      </c>
      <c r="E101" s="53"/>
      <c r="F101" s="7">
        <f t="shared" si="32"/>
        <v>0</v>
      </c>
      <c r="G101" s="51"/>
      <c r="H101" s="7">
        <f t="shared" si="33"/>
        <v>0</v>
      </c>
      <c r="I101" s="59"/>
    </row>
    <row r="102" spans="1:9" ht="47.25" outlineLevel="1" x14ac:dyDescent="0.25">
      <c r="A102" s="2">
        <v>88</v>
      </c>
      <c r="B102" s="29" t="s">
        <v>92</v>
      </c>
      <c r="C102" s="9" t="s">
        <v>22</v>
      </c>
      <c r="D102" s="12">
        <v>12</v>
      </c>
      <c r="E102" s="53"/>
      <c r="F102" s="7">
        <f t="shared" si="32"/>
        <v>0</v>
      </c>
      <c r="G102" s="51"/>
      <c r="H102" s="7">
        <f t="shared" si="33"/>
        <v>0</v>
      </c>
      <c r="I102" s="59"/>
    </row>
    <row r="103" spans="1:9" ht="21" x14ac:dyDescent="0.35">
      <c r="A103" s="102" t="s">
        <v>93</v>
      </c>
      <c r="B103" s="103"/>
      <c r="C103" s="103"/>
      <c r="D103" s="103"/>
      <c r="E103" s="103"/>
      <c r="F103" s="103"/>
      <c r="G103" s="103"/>
      <c r="H103" s="104"/>
      <c r="I103" s="59"/>
    </row>
    <row r="104" spans="1:9" ht="31.5" outlineLevel="1" x14ac:dyDescent="0.25">
      <c r="A104" s="30">
        <v>89</v>
      </c>
      <c r="B104" s="14" t="s">
        <v>94</v>
      </c>
      <c r="C104" s="31" t="s">
        <v>65</v>
      </c>
      <c r="D104" s="32">
        <v>297.5</v>
      </c>
      <c r="E104" s="55"/>
      <c r="F104" s="7">
        <f t="shared" ref="F104" si="34">E104*D104</f>
        <v>0</v>
      </c>
      <c r="G104" s="6"/>
      <c r="H104" s="7"/>
      <c r="I104" s="59"/>
    </row>
    <row r="105" spans="1:9" ht="15.75" outlineLevel="1" x14ac:dyDescent="0.25">
      <c r="A105" s="30">
        <v>90</v>
      </c>
      <c r="B105" s="26" t="s">
        <v>95</v>
      </c>
      <c r="C105" s="31" t="s">
        <v>30</v>
      </c>
      <c r="D105" s="32">
        <f>D104*1.5</f>
        <v>446.25</v>
      </c>
      <c r="E105" s="33"/>
      <c r="F105" s="34"/>
      <c r="G105" s="51"/>
      <c r="H105" s="7">
        <f>G105*D105</f>
        <v>0</v>
      </c>
      <c r="I105" s="59"/>
    </row>
    <row r="106" spans="1:9" ht="31.5" outlineLevel="1" x14ac:dyDescent="0.25">
      <c r="A106" s="2">
        <v>91</v>
      </c>
      <c r="B106" s="3" t="s">
        <v>96</v>
      </c>
      <c r="C106" s="35" t="s">
        <v>30</v>
      </c>
      <c r="D106" s="12">
        <v>168.96</v>
      </c>
      <c r="E106" s="52"/>
      <c r="F106" s="7">
        <f t="shared" ref="F106" si="35">E106*D106</f>
        <v>0</v>
      </c>
      <c r="G106" s="6"/>
      <c r="H106" s="7"/>
      <c r="I106" s="59"/>
    </row>
    <row r="107" spans="1:9" ht="15.75" outlineLevel="1" x14ac:dyDescent="0.25">
      <c r="A107" s="2">
        <v>92</v>
      </c>
      <c r="B107" s="13" t="s">
        <v>97</v>
      </c>
      <c r="C107" s="9" t="s">
        <v>22</v>
      </c>
      <c r="D107" s="12">
        <v>64</v>
      </c>
      <c r="E107" s="16"/>
      <c r="F107" s="18"/>
      <c r="G107" s="51"/>
      <c r="H107" s="7">
        <f>G107*D107</f>
        <v>0</v>
      </c>
      <c r="I107" s="59"/>
    </row>
    <row r="108" spans="1:9" ht="21" x14ac:dyDescent="0.35">
      <c r="A108" s="108" t="s">
        <v>98</v>
      </c>
      <c r="B108" s="109"/>
      <c r="C108" s="109"/>
      <c r="D108" s="109"/>
      <c r="E108" s="109"/>
      <c r="F108" s="109"/>
      <c r="G108" s="109"/>
      <c r="H108" s="110"/>
      <c r="I108" s="59"/>
    </row>
    <row r="109" spans="1:9" ht="94.5" outlineLevel="1" x14ac:dyDescent="0.25">
      <c r="A109" s="2">
        <v>93</v>
      </c>
      <c r="B109" s="36" t="s">
        <v>112</v>
      </c>
      <c r="C109" s="9" t="s">
        <v>22</v>
      </c>
      <c r="D109" s="37">
        <v>2</v>
      </c>
      <c r="E109" s="56"/>
      <c r="F109" s="7">
        <f t="shared" ref="F109:F110" si="36">E109*D109</f>
        <v>0</v>
      </c>
      <c r="G109" s="51"/>
      <c r="H109" s="7">
        <f t="shared" ref="H109:H110" si="37">G109*D109</f>
        <v>0</v>
      </c>
      <c r="I109" s="59"/>
    </row>
    <row r="110" spans="1:9" ht="16.5" outlineLevel="1" thickBot="1" x14ac:dyDescent="0.3">
      <c r="A110" s="45">
        <v>94</v>
      </c>
      <c r="B110" s="46" t="s">
        <v>113</v>
      </c>
      <c r="C110" s="47" t="s">
        <v>22</v>
      </c>
      <c r="D110" s="48">
        <v>54</v>
      </c>
      <c r="E110" s="57"/>
      <c r="F110" s="7">
        <f t="shared" si="36"/>
        <v>0</v>
      </c>
      <c r="G110" s="58"/>
      <c r="H110" s="49">
        <f t="shared" si="37"/>
        <v>0</v>
      </c>
      <c r="I110" s="60"/>
    </row>
    <row r="111" spans="1:9" ht="15.75" x14ac:dyDescent="0.25">
      <c r="A111" s="43"/>
      <c r="B111" s="50" t="s">
        <v>105</v>
      </c>
      <c r="C111" s="81">
        <f>SUM(F109:F110,F104:F106,F99:F102,F107,F89:F97,F80:F87,F60:F78,F57:F58,F41:F55,F23:F39,F14:F21,F7:F12)</f>
        <v>0</v>
      </c>
      <c r="D111" s="82"/>
      <c r="E111" s="82"/>
      <c r="F111" s="82"/>
      <c r="G111" s="82"/>
      <c r="H111" s="83"/>
      <c r="I111" s="44"/>
    </row>
    <row r="112" spans="1:9" ht="15.75" x14ac:dyDescent="0.25">
      <c r="A112" s="38"/>
      <c r="B112" s="50" t="s">
        <v>104</v>
      </c>
      <c r="C112" s="78">
        <f>SUM(H109:H110,H104:H107,H99:H102,H89:H97,H80:H87,H60:H78,H57:H58,H41:H55,H23:H39,H14:H20,H7:H12)</f>
        <v>0</v>
      </c>
      <c r="D112" s="79"/>
      <c r="E112" s="79"/>
      <c r="F112" s="79"/>
      <c r="G112" s="79"/>
      <c r="H112" s="80"/>
      <c r="I112" s="1"/>
    </row>
    <row r="113" spans="1:9" ht="15.75" x14ac:dyDescent="0.25">
      <c r="A113" s="38"/>
      <c r="B113" s="39" t="s">
        <v>99</v>
      </c>
      <c r="C113" s="78">
        <f>C112+C111</f>
        <v>0</v>
      </c>
      <c r="D113" s="79"/>
      <c r="E113" s="79"/>
      <c r="F113" s="79"/>
      <c r="G113" s="79"/>
      <c r="H113" s="80"/>
      <c r="I113" s="1"/>
    </row>
    <row r="114" spans="1:9" ht="15.75" x14ac:dyDescent="0.25">
      <c r="A114" s="38"/>
      <c r="B114" s="39" t="s">
        <v>100</v>
      </c>
      <c r="C114" s="88">
        <f>C113*0.2</f>
        <v>0</v>
      </c>
      <c r="D114" s="89"/>
      <c r="E114" s="89"/>
      <c r="F114" s="89"/>
      <c r="G114" s="89"/>
      <c r="H114" s="90"/>
      <c r="I114" s="1"/>
    </row>
    <row r="115" spans="1:9" ht="16.5" thickBot="1" x14ac:dyDescent="0.3">
      <c r="A115" s="40"/>
      <c r="B115" s="41" t="s">
        <v>101</v>
      </c>
      <c r="C115" s="75">
        <f>C114+C113</f>
        <v>0</v>
      </c>
      <c r="D115" s="76"/>
      <c r="E115" s="76"/>
      <c r="F115" s="76"/>
      <c r="G115" s="76"/>
      <c r="H115" s="77"/>
      <c r="I115" s="42"/>
    </row>
    <row r="117" spans="1:9" ht="15.75" x14ac:dyDescent="0.25">
      <c r="A117" s="62"/>
      <c r="B117" s="63"/>
      <c r="C117" s="64"/>
      <c r="D117" s="65"/>
      <c r="E117" s="66"/>
      <c r="F117" s="67"/>
    </row>
    <row r="118" spans="1:9" ht="82.5" customHeight="1" x14ac:dyDescent="0.25">
      <c r="A118" s="68">
        <v>1</v>
      </c>
      <c r="B118" s="72" t="s">
        <v>118</v>
      </c>
      <c r="C118" s="72"/>
      <c r="D118" s="72"/>
      <c r="E118" s="72"/>
      <c r="F118" s="72"/>
    </row>
    <row r="119" spans="1:9" ht="15.75" x14ac:dyDescent="0.25">
      <c r="A119" s="68">
        <v>2</v>
      </c>
      <c r="B119" s="73" t="s">
        <v>121</v>
      </c>
      <c r="C119" s="73"/>
      <c r="D119" s="73"/>
      <c r="E119" s="73"/>
      <c r="F119" s="73"/>
    </row>
    <row r="120" spans="1:9" ht="15.75" x14ac:dyDescent="0.25">
      <c r="A120" s="68"/>
      <c r="B120" s="63"/>
      <c r="C120" s="63"/>
      <c r="D120" s="63"/>
      <c r="E120" s="63"/>
      <c r="F120" s="63"/>
    </row>
    <row r="121" spans="1:9" ht="15.75" x14ac:dyDescent="0.25">
      <c r="A121" s="68">
        <v>3</v>
      </c>
      <c r="B121" s="69" t="s">
        <v>117</v>
      </c>
      <c r="C121" s="69"/>
      <c r="D121" s="69"/>
      <c r="E121" s="69"/>
      <c r="F121" s="69"/>
    </row>
    <row r="122" spans="1:9" ht="34.5" customHeight="1" x14ac:dyDescent="0.25">
      <c r="A122" s="68">
        <v>4</v>
      </c>
      <c r="B122" s="69" t="s">
        <v>120</v>
      </c>
      <c r="C122" s="69"/>
      <c r="D122" s="69"/>
      <c r="E122" s="69"/>
      <c r="F122" s="69"/>
    </row>
    <row r="123" spans="1:9" ht="51.95" customHeight="1" x14ac:dyDescent="0.25">
      <c r="A123" s="68">
        <v>5</v>
      </c>
      <c r="B123" s="69" t="s">
        <v>122</v>
      </c>
      <c r="C123" s="69"/>
      <c r="D123" s="69"/>
      <c r="E123" s="69"/>
      <c r="F123" s="69"/>
    </row>
    <row r="124" spans="1:9" ht="15.75" x14ac:dyDescent="0.25">
      <c r="A124" s="68">
        <v>6</v>
      </c>
      <c r="B124" s="69" t="s">
        <v>116</v>
      </c>
      <c r="C124" s="69"/>
      <c r="D124" s="69"/>
      <c r="E124" s="69"/>
      <c r="F124" s="69"/>
    </row>
  </sheetData>
  <sheetProtection sheet="1" formatCells="0" formatColumns="0" formatRows="0" insertColumns="0" insertRows="0" deleteColumns="0" deleteRows="0"/>
  <mergeCells count="34">
    <mergeCell ref="A108:H108"/>
    <mergeCell ref="A103:H103"/>
    <mergeCell ref="A98:H98"/>
    <mergeCell ref="A88:H88"/>
    <mergeCell ref="A79:H79"/>
    <mergeCell ref="A59:H59"/>
    <mergeCell ref="C4:C5"/>
    <mergeCell ref="D4:D5"/>
    <mergeCell ref="E4:E5"/>
    <mergeCell ref="H4:H5"/>
    <mergeCell ref="A4:A5"/>
    <mergeCell ref="F4:F5"/>
    <mergeCell ref="G4:G5"/>
    <mergeCell ref="A6:H6"/>
    <mergeCell ref="A13:H13"/>
    <mergeCell ref="A22:H22"/>
    <mergeCell ref="A40:H40"/>
    <mergeCell ref="A56:H56"/>
    <mergeCell ref="B121:F121"/>
    <mergeCell ref="B122:F122"/>
    <mergeCell ref="B123:F123"/>
    <mergeCell ref="B124:F124"/>
    <mergeCell ref="A1:I1"/>
    <mergeCell ref="A2:I2"/>
    <mergeCell ref="B118:F118"/>
    <mergeCell ref="B119:F119"/>
    <mergeCell ref="A3:I3"/>
    <mergeCell ref="C115:H115"/>
    <mergeCell ref="C112:H112"/>
    <mergeCell ref="C111:H111"/>
    <mergeCell ref="I4:I5"/>
    <mergeCell ref="B4:B5"/>
    <mergeCell ref="C113:H113"/>
    <mergeCell ref="C114:H114"/>
  </mergeCells>
  <dataValidations count="2">
    <dataValidation allowBlank="1" showInputMessage="1" showErrorMessage="1" prompt="вартість повинна включати всі необхідні механізми, обладнання, риштування, всі допоміжні матеріали (фіксатори, піна, ущільнююча стрічка, герметик, метизи, витратні матеріали)" sqref="E109:E110 E106 E104 E99:E102 E94 E89 E84 E80 E76:E77 E71 E69 E62 E60 E57:E58 E54 E52 E49:E50 E47 E41:E45 E37 E33 E29 E25 E23 E20 E16 E14 E12 E7:E10"/>
    <dataValidation allowBlank="1" showInputMessage="1" showErrorMessage="1" prompt="Вказати ПІП, номер тел., електронна пошта " sqref="B123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РБТ</dc:creator>
  <cp:lastModifiedBy>Asus</cp:lastModifiedBy>
  <dcterms:created xsi:type="dcterms:W3CDTF">2015-06-05T18:19:34Z</dcterms:created>
  <dcterms:modified xsi:type="dcterms:W3CDTF">2025-04-10T09:19:24Z</dcterms:modified>
</cp:coreProperties>
</file>