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375" yWindow="1245" windowWidth="12720" windowHeight="8025"/>
  </bookViews>
  <sheets>
    <sheet name="Цех 2" sheetId="1" r:id="rId1"/>
    <sheet name="Транспорнтный цех" sheetId="2" state="hidden" r:id="rId2"/>
    <sheet name="Трасп. цех" sheetId="3" r:id="rId3"/>
  </sheets>
  <definedNames>
    <definedName name="_xlnm._FilterDatabase" localSheetId="1" hidden="1">'Транспорнтный цех'!$A$7:$F$26</definedName>
  </definedNames>
  <calcPr calcId="124519" refMode="R1C1"/>
</workbook>
</file>

<file path=xl/calcChain.xml><?xml version="1.0" encoding="utf-8"?>
<calcChain xmlns="http://schemas.openxmlformats.org/spreadsheetml/2006/main">
  <c r="D14" i="1"/>
  <c r="D13"/>
  <c r="D8"/>
  <c r="D12"/>
  <c r="D10"/>
  <c r="E5" i="3"/>
  <c r="E6"/>
  <c r="F6" s="1"/>
  <c r="E7"/>
  <c r="F7" s="1"/>
  <c r="E8"/>
  <c r="F8" s="1"/>
  <c r="E9"/>
  <c r="F9" s="1"/>
  <c r="E10"/>
  <c r="F10" s="1"/>
  <c r="E11"/>
  <c r="F11" s="1"/>
  <c r="E12"/>
  <c r="F12" s="1"/>
  <c r="E13"/>
  <c r="E14"/>
  <c r="F14" s="1"/>
  <c r="E15"/>
  <c r="E16"/>
  <c r="E17"/>
  <c r="F17" s="1"/>
  <c r="E4"/>
  <c r="F4" s="1"/>
  <c r="F16"/>
  <c r="F15"/>
  <c r="F13"/>
  <c r="D5"/>
  <c r="F5" l="1"/>
  <c r="F18" s="1"/>
  <c r="F19" s="1"/>
  <c r="H70"/>
  <c r="H50"/>
  <c r="H43"/>
  <c r="H38"/>
  <c r="H37"/>
  <c r="H34"/>
  <c r="H28"/>
  <c r="H27"/>
  <c r="H24"/>
  <c r="H23"/>
  <c r="H18"/>
  <c r="H11"/>
  <c r="H6"/>
  <c r="H9"/>
  <c r="D24" i="2"/>
  <c r="D27" s="1"/>
  <c r="G10" l="1"/>
  <c r="G11"/>
  <c r="G12"/>
  <c r="G13"/>
  <c r="G14"/>
  <c r="G15"/>
  <c r="G16"/>
  <c r="G17"/>
  <c r="G18"/>
  <c r="G19"/>
  <c r="G20"/>
  <c r="G21"/>
  <c r="G22"/>
  <c r="G23"/>
  <c r="G24"/>
  <c r="G25"/>
  <c r="G26"/>
  <c r="G9"/>
  <c r="G27" l="1"/>
</calcChain>
</file>

<file path=xl/sharedStrings.xml><?xml version="1.0" encoding="utf-8"?>
<sst xmlns="http://schemas.openxmlformats.org/spreadsheetml/2006/main" count="125" uniqueCount="65">
  <si>
    <t>м2</t>
  </si>
  <si>
    <t>Техническое задание</t>
  </si>
  <si>
    <t>№ п/п</t>
  </si>
  <si>
    <t>Наименование работ</t>
  </si>
  <si>
    <t>Ед. изм.</t>
  </si>
  <si>
    <t>Кол-во</t>
  </si>
  <si>
    <t>Нач. РМЦ</t>
  </si>
  <si>
    <t>Инженер-строитель</t>
  </si>
  <si>
    <t>м.п.</t>
  </si>
  <si>
    <t>Стены</t>
  </si>
  <si>
    <t>Пол</t>
  </si>
  <si>
    <t>Разное</t>
  </si>
  <si>
    <t>т</t>
  </si>
  <si>
    <t>Примечание</t>
  </si>
  <si>
    <t>на выполнение  косметического ремонта в помещениях  здания транспортного цеха (лестничная клетка, раздевалка, прачечная)</t>
  </si>
  <si>
    <t>Цена</t>
  </si>
  <si>
    <t>Сумма</t>
  </si>
  <si>
    <t>Лестничная клетка (высота помещения до 4,5 м.)</t>
  </si>
  <si>
    <t>Потолок</t>
  </si>
  <si>
    <t>Подготовка поверхности потолка (замывка старой побелки, удаление отшелушивающейся шпаклевки) (высота выполнения работ до 4,5м.)</t>
  </si>
  <si>
    <t>Шпаклевание  участками поверхности потолка толщ. до 5 мм (с учетом подготовки поверхности:  грунтования), при необходимости за 2 раза (стартовая и финишная шпаклевка), под побелку (высота выполнения работ до 4,5м.)</t>
  </si>
  <si>
    <t>Грунтовка один слой 23,                Шпакшевка старт 100,      Грунтовка второй слой 23,           Шпеклевка финиш 100,</t>
  </si>
  <si>
    <t>Побелка поверхности потолка (высота выполнения работ до 4,5м.)</t>
  </si>
  <si>
    <t>Подготовка поверхности стен и откосов (замывка старой побелки, удаление грязи с маслянной краски, удаление отшелушивающейся шпаклевки)</t>
  </si>
  <si>
    <t>Шпаклевание участками поверхности стен участками толщ. до 5 мм (с учетом подготовки поверхности:  грунтования), при необходимости за 2 раза (стартовая и финишная шпаклевка), под покраску</t>
  </si>
  <si>
    <t>Грунтовка один слой 22,                Шпакшевка старт 93,      Грунтовка второй слой 22,           Шпеклевка финиш 93,</t>
  </si>
  <si>
    <t xml:space="preserve">Побелка  поверхности стен  </t>
  </si>
  <si>
    <t xml:space="preserve">Окраска поверхности стен масляной краской за 2 раза  </t>
  </si>
  <si>
    <t>Покраска плинтуса масляной краской (стена 50мм. / пол до 130мм.) с учетом подготовки поверхности (зачистка старой отшелушивающейся краски, удаления грязи, обеспыливание)</t>
  </si>
  <si>
    <t>Окраска деревянных оконных рам за 2 раза с учетом подготовки поверхности (обеспыливание, очистка от грязи,  зачистка отшелущивающейся краски), одна плоскость</t>
  </si>
  <si>
    <t>площадь окна,  одна плоскость</t>
  </si>
  <si>
    <t>Окраска перил высотой 1,0 м с учетом подготовки поверхности (обеспыливание, очистка от грязи,  зачистка отшелущивающейся краски)</t>
  </si>
  <si>
    <t>Шпаклевание учасками поверхности откосов, толщ. до 5 мм (с учетом подготовки поверхности:  грунтования), при необходимости за 2 раза (стартовая и финишная шпаклевка), под покраску</t>
  </si>
  <si>
    <t>Грунтовка один слой 20,                Шпакшевка старт 88,      Грунтовка второй слой 20,           Шпеклевка финиш 88,</t>
  </si>
  <si>
    <t>Окраска металлических дверей за 2 раза с учетом подготовки поверхности (обеспыливание, очистка от грязи,  зачистка отшелущивающейся краски), одна плоскость</t>
  </si>
  <si>
    <t>Шпаклевание учасками поверхности балки на потолке 0,27*0,24 м., толщ. до 5 мм (с учетом подготовки поверхности:  грунтования), при необходимости за 2 раза (стартовая и финишная шпаклевка), под побелку</t>
  </si>
  <si>
    <t>Окраска металлических труб за 2 раза с учетом подготовки поверхности (обеспыливание, очистка от грязи,  зачистка отшелущивающейся краски), одна плоскость</t>
  </si>
  <si>
    <t>Уборка строительного мусора с места выполнения работ с погрузкой в меши и складированием на поддоны на улице.</t>
  </si>
  <si>
    <t>Общая сумма работ по обекту</t>
  </si>
  <si>
    <t>ВСЕГО б/НДС</t>
  </si>
  <si>
    <t>НДС</t>
  </si>
  <si>
    <t>ИТОГО С НДС</t>
  </si>
  <si>
    <t>Вопросы на согласование</t>
  </si>
  <si>
    <t xml:space="preserve">Сроки выполнения работ - 30 дней </t>
  </si>
  <si>
    <t xml:space="preserve">Предоплата - 30% </t>
  </si>
  <si>
    <t>При выполнение половины объема - еще 40%</t>
  </si>
  <si>
    <t>По окончанию работ оплата остатка 30%</t>
  </si>
  <si>
    <t>Код ЕДРПОу 42021067</t>
  </si>
  <si>
    <t>Скидка - 5500грн</t>
  </si>
  <si>
    <t>Расходники - поставка заказчика</t>
  </si>
  <si>
    <t>Сумма, с НДС</t>
  </si>
  <si>
    <t>Цена, с НДС</t>
  </si>
  <si>
    <t>Цена, без НДС</t>
  </si>
  <si>
    <t>Сумма, без НДС</t>
  </si>
  <si>
    <t>26/27</t>
  </si>
  <si>
    <t>5//49</t>
  </si>
  <si>
    <t>на выполнения  работ по пешеходной дорожки вдоль цеха №7</t>
  </si>
  <si>
    <t>Пешеходная дорожка (длина 110 м.)</t>
  </si>
  <si>
    <t>Демонтаж ФЭМ (плитки) покрытия с учетом переноса до 20 м. и складирования на поддоны</t>
  </si>
  <si>
    <t>Демонтаж бордюра 500*200*50 с учетом переноса до 20 м. и складирования на поддоны</t>
  </si>
  <si>
    <t>Демонтаж монолитного ж/б бордюра 150*250  с учетом переноса до 20 м. и складирования на поддоны</t>
  </si>
  <si>
    <t>Демонтаж асфальтобетонного покрытия толщ. до 50мм. с учетом переноса до 20 м. и складирования на поддоны</t>
  </si>
  <si>
    <t>Устройство основания из песка толщ. до 50мм.</t>
  </si>
  <si>
    <t>Укладка бордюра 500*200*50 или 1000*200*50 с учетом полного комплекса работ (зачистка от лишнего грунта, подготовка основания, монтаж бордюра с подрезкой при необходимости, обетонирование и т.д.)</t>
  </si>
  <si>
    <t>Укладка ФЭМ (плитка) с учетом полного комплекса работ (при необходимости подсыпка песка до 20мм., укладка ФЭМ (плитка) с подрезкой при необходимости, просыпка щелей песком и т.д.)</t>
  </si>
</sst>
</file>

<file path=xl/styles.xml><?xml version="1.0" encoding="utf-8"?>
<styleSheet xmlns="http://schemas.openxmlformats.org/spreadsheetml/2006/main">
  <numFmts count="4">
    <numFmt numFmtId="164" formatCode="#&quot; &quot;##0.00"/>
    <numFmt numFmtId="165" formatCode="#&quot; &quot;##0.0"/>
    <numFmt numFmtId="166" formatCode="#&quot; &quot;##0.00&quot; &quot;&quot; &quot;"/>
    <numFmt numFmtId="167" formatCode="0.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rgb="FF0070C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rgb="FF00B05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4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center" wrapText="1"/>
    </xf>
    <xf numFmtId="0" fontId="1" fillId="0" borderId="0" xfId="0" applyFont="1"/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164" fontId="1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top" wrapText="1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/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164" fontId="1" fillId="0" borderId="0" xfId="0" applyNumberFormat="1" applyFont="1" applyFill="1" applyAlignment="1">
      <alignment vertical="center" wrapText="1"/>
    </xf>
    <xf numFmtId="0" fontId="1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8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3" fillId="10" borderId="1" xfId="0" applyFont="1" applyFill="1" applyBorder="1" applyAlignment="1">
      <alignment vertical="top" wrapText="1"/>
    </xf>
    <xf numFmtId="0" fontId="3" fillId="11" borderId="1" xfId="0" applyFont="1" applyFill="1" applyBorder="1" applyAlignment="1">
      <alignment vertical="top" wrapText="1"/>
    </xf>
    <xf numFmtId="0" fontId="1" fillId="12" borderId="1" xfId="0" applyFont="1" applyFill="1" applyBorder="1" applyAlignment="1">
      <alignment horizontal="center" vertical="top"/>
    </xf>
    <xf numFmtId="0" fontId="3" fillId="12" borderId="1" xfId="0" applyFont="1" applyFill="1" applyBorder="1" applyAlignment="1">
      <alignment vertical="top" wrapText="1"/>
    </xf>
    <xf numFmtId="0" fontId="3" fillId="12" borderId="1" xfId="0" applyFont="1" applyFill="1" applyBorder="1" applyAlignment="1">
      <alignment horizontal="center" vertical="center"/>
    </xf>
    <xf numFmtId="164" fontId="1" fillId="12" borderId="1" xfId="0" applyNumberFormat="1" applyFont="1" applyFill="1" applyBorder="1" applyAlignment="1">
      <alignment vertical="center"/>
    </xf>
    <xf numFmtId="164" fontId="9" fillId="12" borderId="1" xfId="0" applyNumberFormat="1" applyFont="1" applyFill="1" applyBorder="1" applyAlignment="1">
      <alignment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12" borderId="0" xfId="0" applyFont="1" applyFill="1"/>
    <xf numFmtId="166" fontId="1" fillId="0" borderId="0" xfId="0" applyNumberFormat="1" applyFont="1" applyFill="1"/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/>
    </xf>
    <xf numFmtId="164" fontId="1" fillId="0" borderId="0" xfId="0" applyNumberFormat="1" applyFont="1" applyFill="1" applyAlignment="1">
      <alignment horizontal="right" vertical="top"/>
    </xf>
    <xf numFmtId="165" fontId="1" fillId="0" borderId="0" xfId="0" applyNumberFormat="1" applyFont="1" applyFill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center" vertical="top" wrapText="1"/>
    </xf>
    <xf numFmtId="165" fontId="1" fillId="0" borderId="0" xfId="0" applyNumberFormat="1" applyFont="1" applyFill="1" applyAlignment="1">
      <alignment horizontal="right" vertical="top" wrapText="1"/>
    </xf>
    <xf numFmtId="166" fontId="1" fillId="0" borderId="1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17" fontId="1" fillId="0" borderId="1" xfId="0" applyNumberFormat="1" applyFont="1" applyFill="1" applyBorder="1" applyAlignment="1">
      <alignment horizontal="center" vertical="top" wrapText="1"/>
    </xf>
    <xf numFmtId="164" fontId="1" fillId="0" borderId="0" xfId="0" applyNumberFormat="1" applyFont="1" applyFill="1" applyAlignment="1">
      <alignment vertical="top"/>
    </xf>
    <xf numFmtId="166" fontId="1" fillId="0" borderId="0" xfId="0" applyNumberFormat="1" applyFont="1" applyFill="1" applyAlignment="1">
      <alignment vertical="top"/>
    </xf>
    <xf numFmtId="167" fontId="1" fillId="0" borderId="0" xfId="0" applyNumberFormat="1" applyFont="1" applyFill="1" applyAlignment="1">
      <alignment horizontal="right" vertical="top"/>
    </xf>
    <xf numFmtId="167" fontId="7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right" vertical="top" wrapText="1"/>
    </xf>
    <xf numFmtId="167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9"/>
  <sheetViews>
    <sheetView showZeros="0" tabSelected="1" workbookViewId="0">
      <selection activeCell="B21" sqref="B20:B21"/>
    </sheetView>
  </sheetViews>
  <sheetFormatPr defaultRowHeight="15.75"/>
  <cols>
    <col min="1" max="1" width="4.85546875" style="87" customWidth="1"/>
    <col min="2" max="2" width="80.7109375" style="75" customWidth="1"/>
    <col min="3" max="3" width="6.85546875" style="76" customWidth="1"/>
    <col min="4" max="4" width="7.85546875" style="94" customWidth="1"/>
    <col min="5" max="5" width="24.7109375" style="78" customWidth="1"/>
    <col min="6" max="6" width="23.28515625" style="4" customWidth="1"/>
    <col min="7" max="8" width="9.140625" style="4"/>
    <col min="9" max="9" width="9.5703125" style="4" bestFit="1" customWidth="1"/>
    <col min="10" max="16384" width="9.140625" style="4"/>
  </cols>
  <sheetData>
    <row r="2" spans="1:9">
      <c r="B2" s="69"/>
      <c r="E2" s="77"/>
    </row>
    <row r="3" spans="1:9">
      <c r="B3" s="69"/>
      <c r="E3" s="77"/>
    </row>
    <row r="4" spans="1:9">
      <c r="A4" s="98" t="s">
        <v>1</v>
      </c>
      <c r="B4" s="98"/>
      <c r="C4" s="98"/>
      <c r="D4" s="98"/>
      <c r="E4" s="98"/>
    </row>
    <row r="5" spans="1:9">
      <c r="A5" s="99" t="s">
        <v>56</v>
      </c>
      <c r="B5" s="99"/>
      <c r="C5" s="99"/>
      <c r="D5" s="99"/>
      <c r="E5" s="99"/>
    </row>
    <row r="6" spans="1:9" s="6" customFormat="1" ht="31.5">
      <c r="A6" s="88" t="s">
        <v>2</v>
      </c>
      <c r="B6" s="9" t="s">
        <v>3</v>
      </c>
      <c r="C6" s="9" t="s">
        <v>4</v>
      </c>
      <c r="D6" s="95" t="s">
        <v>5</v>
      </c>
      <c r="E6" s="10" t="s">
        <v>13</v>
      </c>
    </row>
    <row r="7" spans="1:9" s="6" customFormat="1" ht="23.25">
      <c r="A7" s="73">
        <v>1</v>
      </c>
      <c r="B7" s="79" t="s">
        <v>57</v>
      </c>
      <c r="C7" s="80"/>
      <c r="D7" s="96"/>
      <c r="E7" s="81"/>
    </row>
    <row r="8" spans="1:9" s="6" customFormat="1" ht="31.5">
      <c r="A8" s="73">
        <v>2</v>
      </c>
      <c r="B8" s="31" t="s">
        <v>59</v>
      </c>
      <c r="C8" s="90" t="s">
        <v>8</v>
      </c>
      <c r="D8" s="97">
        <f>2*93.7+1.7</f>
        <v>189.1</v>
      </c>
      <c r="E8" s="31"/>
    </row>
    <row r="9" spans="1:9" ht="31.5">
      <c r="A9" s="73">
        <v>3</v>
      </c>
      <c r="B9" s="31" t="s">
        <v>60</v>
      </c>
      <c r="C9" s="90" t="s">
        <v>8</v>
      </c>
      <c r="D9" s="97">
        <v>30</v>
      </c>
      <c r="E9" s="31"/>
      <c r="I9" s="6"/>
    </row>
    <row r="10" spans="1:9" s="7" customFormat="1" ht="31.5">
      <c r="A10" s="73">
        <v>4</v>
      </c>
      <c r="B10" s="31" t="s">
        <v>58</v>
      </c>
      <c r="C10" s="90" t="s">
        <v>0</v>
      </c>
      <c r="D10" s="97">
        <f>93.7*1.61</f>
        <v>150.85700000000003</v>
      </c>
      <c r="E10" s="31"/>
      <c r="H10" s="4"/>
      <c r="I10" s="6"/>
    </row>
    <row r="11" spans="1:9" s="7" customFormat="1" ht="31.5">
      <c r="A11" s="73">
        <v>5</v>
      </c>
      <c r="B11" s="31" t="s">
        <v>61</v>
      </c>
      <c r="C11" s="90" t="s">
        <v>0</v>
      </c>
      <c r="D11" s="97">
        <v>10</v>
      </c>
      <c r="E11" s="31"/>
      <c r="H11" s="4"/>
      <c r="I11" s="6"/>
    </row>
    <row r="12" spans="1:9" s="7" customFormat="1">
      <c r="A12" s="73">
        <v>6</v>
      </c>
      <c r="B12" s="31" t="s">
        <v>62</v>
      </c>
      <c r="C12" s="90" t="s">
        <v>0</v>
      </c>
      <c r="D12" s="97">
        <f>16.5*1.4+93.7*0.15</f>
        <v>37.155000000000001</v>
      </c>
      <c r="E12" s="31"/>
      <c r="H12" s="4"/>
      <c r="I12" s="6"/>
    </row>
    <row r="13" spans="1:9" s="7" customFormat="1" ht="47.25">
      <c r="A13" s="73">
        <v>7</v>
      </c>
      <c r="B13" s="31" t="s">
        <v>63</v>
      </c>
      <c r="C13" s="90" t="s">
        <v>8</v>
      </c>
      <c r="D13" s="97">
        <f>2*93.7+1.7+2*16.5</f>
        <v>222.1</v>
      </c>
      <c r="E13" s="31"/>
      <c r="H13" s="4"/>
      <c r="I13" s="6"/>
    </row>
    <row r="14" spans="1:9" s="7" customFormat="1" ht="47.25">
      <c r="A14" s="73">
        <v>8</v>
      </c>
      <c r="B14" s="31" t="s">
        <v>64</v>
      </c>
      <c r="C14" s="90" t="s">
        <v>0</v>
      </c>
      <c r="D14" s="97">
        <f>1.7*93.7+1.5*16.5</f>
        <v>184.04</v>
      </c>
      <c r="E14" s="31"/>
      <c r="H14" s="4"/>
      <c r="I14" s="6"/>
    </row>
    <row r="15" spans="1:9" s="7" customFormat="1">
      <c r="A15" s="89"/>
      <c r="B15" s="75"/>
      <c r="C15" s="76"/>
      <c r="D15" s="94"/>
      <c r="E15" s="82"/>
      <c r="H15" s="4"/>
    </row>
    <row r="16" spans="1:9" s="7" customFormat="1">
      <c r="A16" s="87"/>
      <c r="B16" s="75"/>
      <c r="C16" s="76"/>
      <c r="D16" s="94"/>
      <c r="E16" s="78"/>
      <c r="H16" s="4"/>
    </row>
    <row r="17" spans="1:5" s="7" customFormat="1">
      <c r="A17" s="87"/>
      <c r="B17" s="75"/>
      <c r="C17" s="76"/>
      <c r="D17" s="94"/>
      <c r="E17" s="78"/>
    </row>
    <row r="18" spans="1:5" s="7" customFormat="1">
      <c r="A18" s="87"/>
      <c r="B18" s="75"/>
      <c r="C18" s="76"/>
      <c r="D18" s="94"/>
      <c r="E18" s="78"/>
    </row>
    <row r="19" spans="1:5" s="7" customFormat="1">
      <c r="A19" s="87"/>
      <c r="B19" s="75"/>
      <c r="C19" s="76"/>
      <c r="D19" s="94"/>
      <c r="E19" s="78"/>
    </row>
  </sheetData>
  <mergeCells count="2">
    <mergeCell ref="A4:E4"/>
    <mergeCell ref="A5:E5"/>
  </mergeCells>
  <pageMargins left="0.23622047244094491" right="0.23622047244094491" top="0.55118110236220474" bottom="0.35433070866141736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6"/>
  <sheetViews>
    <sheetView topLeftCell="A19" workbookViewId="0">
      <selection activeCell="J14" sqref="J14"/>
    </sheetView>
  </sheetViews>
  <sheetFormatPr defaultRowHeight="15.75"/>
  <cols>
    <col min="1" max="1" width="4.42578125" style="12" customWidth="1"/>
    <col min="2" max="2" width="52.85546875" style="13" customWidth="1"/>
    <col min="3" max="3" width="6.7109375" style="14" customWidth="1"/>
    <col min="4" max="4" width="9" style="18" customWidth="1"/>
    <col min="5" max="5" width="29.5703125" style="16" customWidth="1"/>
    <col min="6" max="6" width="9.140625" style="14"/>
    <col min="7" max="7" width="11.28515625" style="17" bestFit="1" customWidth="1"/>
    <col min="8" max="16384" width="9.140625" style="17"/>
  </cols>
  <sheetData>
    <row r="1" spans="1:7">
      <c r="D1" s="15"/>
    </row>
    <row r="2" spans="1:7">
      <c r="E2" s="19"/>
    </row>
    <row r="3" spans="1:7">
      <c r="E3" s="19"/>
    </row>
    <row r="4" spans="1:7">
      <c r="A4" s="100" t="s">
        <v>1</v>
      </c>
      <c r="B4" s="100"/>
      <c r="C4" s="100"/>
      <c r="D4" s="100"/>
      <c r="E4" s="100"/>
    </row>
    <row r="5" spans="1:7" ht="36" customHeight="1">
      <c r="A5" s="101" t="s">
        <v>14</v>
      </c>
      <c r="B5" s="101"/>
      <c r="C5" s="101"/>
      <c r="D5" s="101"/>
      <c r="E5" s="101"/>
    </row>
    <row r="6" spans="1:7" s="22" customFormat="1" ht="31.5">
      <c r="A6" s="20" t="s">
        <v>2</v>
      </c>
      <c r="B6" s="20" t="s">
        <v>3</v>
      </c>
      <c r="C6" s="20" t="s">
        <v>4</v>
      </c>
      <c r="D6" s="21" t="s">
        <v>5</v>
      </c>
      <c r="E6" s="21" t="s">
        <v>13</v>
      </c>
      <c r="F6" s="20" t="s">
        <v>15</v>
      </c>
      <c r="G6" s="20" t="s">
        <v>16</v>
      </c>
    </row>
    <row r="7" spans="1:7" s="22" customFormat="1" ht="42">
      <c r="A7" s="23">
        <v>1</v>
      </c>
      <c r="B7" s="24" t="s">
        <v>17</v>
      </c>
      <c r="C7" s="20"/>
      <c r="D7" s="21"/>
      <c r="E7" s="21"/>
      <c r="F7" s="20"/>
    </row>
    <row r="8" spans="1:7" s="22" customFormat="1" ht="18.75">
      <c r="A8" s="23">
        <v>2</v>
      </c>
      <c r="B8" s="25" t="s">
        <v>18</v>
      </c>
      <c r="C8" s="20"/>
      <c r="D8" s="21"/>
      <c r="E8" s="21"/>
      <c r="F8" s="20"/>
    </row>
    <row r="9" spans="1:7" s="7" customFormat="1" ht="47.25">
      <c r="A9" s="23">
        <v>3</v>
      </c>
      <c r="B9" s="51" t="s">
        <v>19</v>
      </c>
      <c r="C9" s="3" t="s">
        <v>0</v>
      </c>
      <c r="D9" s="27">
        <v>180.21111999999999</v>
      </c>
      <c r="E9" s="28"/>
      <c r="F9" s="1">
        <v>100</v>
      </c>
      <c r="G9" s="68">
        <f t="shared" ref="G9:G25" si="0">D9*F9</f>
        <v>18021.112000000001</v>
      </c>
    </row>
    <row r="10" spans="1:7" s="7" customFormat="1" ht="78.75">
      <c r="A10" s="23">
        <v>5</v>
      </c>
      <c r="B10" s="51" t="s">
        <v>20</v>
      </c>
      <c r="C10" s="3" t="s">
        <v>0</v>
      </c>
      <c r="D10" s="27">
        <v>24.695602000000001</v>
      </c>
      <c r="E10" s="29" t="s">
        <v>21</v>
      </c>
      <c r="F10" s="1">
        <v>246</v>
      </c>
      <c r="G10" s="68">
        <f t="shared" si="0"/>
        <v>6075.1180920000006</v>
      </c>
    </row>
    <row r="11" spans="1:7" s="7" customFormat="1" ht="31.5">
      <c r="A11" s="23">
        <v>7</v>
      </c>
      <c r="B11" s="51" t="s">
        <v>22</v>
      </c>
      <c r="C11" s="3" t="s">
        <v>0</v>
      </c>
      <c r="D11" s="27">
        <v>180.21111999999999</v>
      </c>
      <c r="E11" s="28"/>
      <c r="F11" s="1">
        <v>95</v>
      </c>
      <c r="G11" s="68">
        <f t="shared" si="0"/>
        <v>17120.056399999998</v>
      </c>
    </row>
    <row r="12" spans="1:7" s="7" customFormat="1" ht="18.75">
      <c r="A12" s="23">
        <v>9</v>
      </c>
      <c r="B12" s="30" t="s">
        <v>9</v>
      </c>
      <c r="D12" s="27">
        <v>0</v>
      </c>
      <c r="E12" s="28"/>
      <c r="F12" s="1"/>
      <c r="G12" s="68">
        <f t="shared" si="0"/>
        <v>0</v>
      </c>
    </row>
    <row r="13" spans="1:7" s="7" customFormat="1" ht="47.25">
      <c r="A13" s="23">
        <v>10</v>
      </c>
      <c r="B13" s="51" t="s">
        <v>23</v>
      </c>
      <c r="C13" s="3" t="s">
        <v>0</v>
      </c>
      <c r="D13" s="27">
        <v>437.98599999999999</v>
      </c>
      <c r="E13" s="28"/>
      <c r="F13" s="1">
        <v>80</v>
      </c>
      <c r="G13" s="68">
        <f t="shared" si="0"/>
        <v>35038.879999999997</v>
      </c>
    </row>
    <row r="14" spans="1:7" s="7" customFormat="1" ht="78.75">
      <c r="A14" s="23">
        <v>11</v>
      </c>
      <c r="B14" s="52" t="s">
        <v>24</v>
      </c>
      <c r="C14" s="3" t="s">
        <v>0</v>
      </c>
      <c r="D14" s="27">
        <v>70.365960000000001</v>
      </c>
      <c r="E14" s="29" t="s">
        <v>25</v>
      </c>
      <c r="F14" s="1">
        <v>230</v>
      </c>
      <c r="G14" s="68">
        <f t="shared" si="0"/>
        <v>16184.1708</v>
      </c>
    </row>
    <row r="15" spans="1:7" s="7" customFormat="1">
      <c r="A15" s="23">
        <v>12</v>
      </c>
      <c r="B15" s="53" t="s">
        <v>26</v>
      </c>
      <c r="C15" s="3" t="s">
        <v>0</v>
      </c>
      <c r="D15" s="27">
        <v>210.41716000000002</v>
      </c>
      <c r="E15" s="28"/>
      <c r="F15" s="1">
        <v>90</v>
      </c>
      <c r="G15" s="68">
        <f t="shared" si="0"/>
        <v>18937.544400000002</v>
      </c>
    </row>
    <row r="16" spans="1:7" s="7" customFormat="1" ht="31.5">
      <c r="A16" s="23">
        <v>13</v>
      </c>
      <c r="B16" s="54" t="s">
        <v>27</v>
      </c>
      <c r="C16" s="3" t="s">
        <v>0</v>
      </c>
      <c r="D16" s="27">
        <v>227.56884000000002</v>
      </c>
      <c r="E16" s="28"/>
      <c r="F16" s="1">
        <v>100</v>
      </c>
      <c r="G16" s="68">
        <f t="shared" si="0"/>
        <v>22756.884000000002</v>
      </c>
    </row>
    <row r="17" spans="1:7" s="7" customFormat="1" ht="18.75">
      <c r="A17" s="23">
        <v>14</v>
      </c>
      <c r="B17" s="30" t="s">
        <v>10</v>
      </c>
      <c r="C17" s="1"/>
      <c r="D17" s="27">
        <v>0</v>
      </c>
      <c r="E17" s="28"/>
      <c r="F17" s="1"/>
      <c r="G17" s="68">
        <f t="shared" si="0"/>
        <v>0</v>
      </c>
    </row>
    <row r="18" spans="1:7" s="7" customFormat="1" ht="63">
      <c r="A18" s="23">
        <v>15</v>
      </c>
      <c r="B18" s="59" t="s">
        <v>28</v>
      </c>
      <c r="C18" s="1" t="s">
        <v>8</v>
      </c>
      <c r="D18" s="27">
        <v>80.210000000000008</v>
      </c>
      <c r="E18" s="28"/>
      <c r="F18" s="1">
        <v>90</v>
      </c>
      <c r="G18" s="68">
        <f t="shared" si="0"/>
        <v>7218.9000000000005</v>
      </c>
    </row>
    <row r="19" spans="1:7" s="7" customFormat="1" ht="18.75">
      <c r="A19" s="23">
        <v>16</v>
      </c>
      <c r="B19" s="30" t="s">
        <v>11</v>
      </c>
      <c r="C19" s="1"/>
      <c r="D19" s="27">
        <v>0</v>
      </c>
      <c r="E19" s="28"/>
      <c r="F19" s="1"/>
      <c r="G19" s="68">
        <f t="shared" si="0"/>
        <v>0</v>
      </c>
    </row>
    <row r="20" spans="1:7" s="7" customFormat="1" ht="63">
      <c r="A20" s="23">
        <v>17</v>
      </c>
      <c r="B20" s="56" t="s">
        <v>29</v>
      </c>
      <c r="C20" s="1" t="s">
        <v>0</v>
      </c>
      <c r="D20" s="27">
        <v>31.3384</v>
      </c>
      <c r="E20" s="28" t="s">
        <v>30</v>
      </c>
      <c r="F20" s="1">
        <v>170</v>
      </c>
      <c r="G20" s="68">
        <f t="shared" si="0"/>
        <v>5327.5280000000002</v>
      </c>
    </row>
    <row r="21" spans="1:7" s="7" customFormat="1" ht="47.25">
      <c r="A21" s="23">
        <v>18</v>
      </c>
      <c r="B21" s="55" t="s">
        <v>31</v>
      </c>
      <c r="C21" s="1" t="s">
        <v>8</v>
      </c>
      <c r="D21" s="27">
        <v>13.65</v>
      </c>
      <c r="E21" s="28"/>
      <c r="F21" s="1">
        <v>120</v>
      </c>
      <c r="G21" s="68">
        <f t="shared" si="0"/>
        <v>1638</v>
      </c>
    </row>
    <row r="22" spans="1:7" s="7" customFormat="1" ht="63">
      <c r="A22" s="23">
        <v>27</v>
      </c>
      <c r="B22" s="60" t="s">
        <v>32</v>
      </c>
      <c r="C22" s="1" t="s">
        <v>8</v>
      </c>
      <c r="D22" s="27">
        <v>8.2015000000000011</v>
      </c>
      <c r="E22" s="29" t="s">
        <v>33</v>
      </c>
      <c r="F22" s="1">
        <v>216</v>
      </c>
      <c r="G22" s="68">
        <f t="shared" si="0"/>
        <v>1771.5240000000003</v>
      </c>
    </row>
    <row r="23" spans="1:7" s="7" customFormat="1" ht="63">
      <c r="A23" s="23">
        <v>34</v>
      </c>
      <c r="B23" s="57" t="s">
        <v>34</v>
      </c>
      <c r="C23" s="1" t="s">
        <v>0</v>
      </c>
      <c r="D23" s="27">
        <v>4.9859999999999998</v>
      </c>
      <c r="E23" s="28"/>
      <c r="F23" s="1">
        <v>220</v>
      </c>
      <c r="G23" s="68">
        <f t="shared" si="0"/>
        <v>1096.9199999999998</v>
      </c>
    </row>
    <row r="24" spans="1:7" s="67" customFormat="1" ht="78.75">
      <c r="A24" s="61">
        <v>39</v>
      </c>
      <c r="B24" s="62" t="s">
        <v>35</v>
      </c>
      <c r="C24" s="63" t="s">
        <v>8</v>
      </c>
      <c r="D24" s="64">
        <f>0.835+4.5</f>
        <v>5.335</v>
      </c>
      <c r="E24" s="65" t="s">
        <v>21</v>
      </c>
      <c r="F24" s="66">
        <v>246</v>
      </c>
      <c r="G24" s="68">
        <f t="shared" si="0"/>
        <v>1312.41</v>
      </c>
    </row>
    <row r="25" spans="1:7" s="7" customFormat="1" ht="63">
      <c r="A25" s="23">
        <v>50</v>
      </c>
      <c r="B25" s="58" t="s">
        <v>36</v>
      </c>
      <c r="C25" s="1" t="s">
        <v>0</v>
      </c>
      <c r="D25" s="27">
        <v>4.5</v>
      </c>
      <c r="E25" s="28"/>
      <c r="F25" s="1">
        <v>95</v>
      </c>
      <c r="G25" s="68">
        <f t="shared" si="0"/>
        <v>427.5</v>
      </c>
    </row>
    <row r="26" spans="1:7" s="7" customFormat="1" ht="47.25">
      <c r="A26" s="23">
        <v>84</v>
      </c>
      <c r="B26" s="31" t="s">
        <v>37</v>
      </c>
      <c r="C26" s="1" t="s">
        <v>12</v>
      </c>
      <c r="D26" s="27">
        <v>0.15</v>
      </c>
      <c r="E26" s="28"/>
      <c r="F26" s="1">
        <v>1400</v>
      </c>
      <c r="G26" s="68">
        <f t="shared" ref="G26" si="1">D26*F26</f>
        <v>210</v>
      </c>
    </row>
    <row r="27" spans="1:7" s="7" customFormat="1">
      <c r="A27" s="32"/>
      <c r="B27" s="33"/>
      <c r="C27" s="2"/>
      <c r="D27" s="34">
        <f>SUM(D9:D26)</f>
        <v>1479.8267020000003</v>
      </c>
      <c r="E27" s="35"/>
      <c r="F27" s="2"/>
      <c r="G27" s="34">
        <f>SUM(G9:G26)</f>
        <v>153136.54769199999</v>
      </c>
    </row>
    <row r="28" spans="1:7" s="39" customFormat="1" ht="21">
      <c r="A28" s="36"/>
      <c r="B28" s="37"/>
      <c r="C28" s="102" t="s">
        <v>38</v>
      </c>
      <c r="D28" s="102"/>
      <c r="E28" s="102"/>
      <c r="F28" s="38"/>
    </row>
    <row r="29" spans="1:7" s="46" customFormat="1" hidden="1">
      <c r="A29" s="40"/>
      <c r="B29" s="41" t="s">
        <v>39</v>
      </c>
      <c r="C29" s="42"/>
      <c r="D29" s="43"/>
      <c r="E29" s="44"/>
      <c r="F29" s="45"/>
    </row>
    <row r="30" spans="1:7" s="46" customFormat="1" hidden="1">
      <c r="A30" s="40"/>
      <c r="B30" s="41" t="s">
        <v>40</v>
      </c>
      <c r="C30" s="42"/>
      <c r="D30" s="43"/>
      <c r="E30" s="44"/>
      <c r="F30" s="45"/>
    </row>
    <row r="31" spans="1:7" s="46" customFormat="1" hidden="1">
      <c r="A31" s="40"/>
      <c r="B31" s="41" t="s">
        <v>41</v>
      </c>
      <c r="C31" s="42"/>
      <c r="D31" s="43"/>
      <c r="E31" s="44"/>
      <c r="F31" s="45"/>
    </row>
    <row r="32" spans="1:7" s="7" customFormat="1">
      <c r="A32" s="32"/>
      <c r="B32" s="33"/>
      <c r="C32" s="2"/>
      <c r="D32" s="34"/>
      <c r="E32" s="47"/>
      <c r="F32" s="11"/>
    </row>
    <row r="33" spans="1:5">
      <c r="A33" s="48" t="s">
        <v>6</v>
      </c>
      <c r="E33" s="19"/>
    </row>
    <row r="34" spans="1:5">
      <c r="A34" s="48" t="s">
        <v>7</v>
      </c>
      <c r="E34" s="19"/>
    </row>
    <row r="38" spans="1:5" ht="18.75">
      <c r="B38" s="49" t="s">
        <v>42</v>
      </c>
    </row>
    <row r="40" spans="1:5">
      <c r="A40" s="12">
        <v>1</v>
      </c>
      <c r="B40" s="50" t="s">
        <v>43</v>
      </c>
    </row>
    <row r="41" spans="1:5">
      <c r="A41" s="12">
        <v>2</v>
      </c>
      <c r="B41" s="50" t="s">
        <v>44</v>
      </c>
    </row>
    <row r="42" spans="1:5">
      <c r="A42" s="12">
        <v>3</v>
      </c>
      <c r="B42" s="50" t="s">
        <v>45</v>
      </c>
    </row>
    <row r="43" spans="1:5">
      <c r="A43" s="12">
        <v>4</v>
      </c>
      <c r="B43" s="50" t="s">
        <v>46</v>
      </c>
    </row>
    <row r="44" spans="1:5">
      <c r="A44" s="12">
        <v>5</v>
      </c>
      <c r="B44" s="50" t="s">
        <v>47</v>
      </c>
    </row>
    <row r="45" spans="1:5">
      <c r="A45" s="12">
        <v>6</v>
      </c>
      <c r="B45" s="50" t="s">
        <v>48</v>
      </c>
    </row>
    <row r="46" spans="1:5">
      <c r="A46" s="12">
        <v>7</v>
      </c>
      <c r="B46" s="50" t="s">
        <v>49</v>
      </c>
    </row>
  </sheetData>
  <autoFilter ref="A7:F26"/>
  <mergeCells count="3">
    <mergeCell ref="A4:E4"/>
    <mergeCell ref="A5:E5"/>
    <mergeCell ref="C28:E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77"/>
  <sheetViews>
    <sheetView workbookViewId="0">
      <selection activeCell="L8" sqref="L8"/>
    </sheetView>
  </sheetViews>
  <sheetFormatPr defaultRowHeight="15.75"/>
  <cols>
    <col min="1" max="1" width="4.5703125" style="69" customWidth="1"/>
    <col min="2" max="2" width="53.42578125" style="69" customWidth="1"/>
    <col min="3" max="5" width="9.140625" style="69"/>
    <col min="6" max="6" width="12.42578125" style="69" bestFit="1" customWidth="1"/>
    <col min="7" max="7" width="9.140625" style="69" hidden="1" customWidth="1"/>
    <col min="8" max="8" width="11.42578125" style="69" hidden="1" customWidth="1"/>
    <col min="9" max="9" width="9.140625" style="4"/>
    <col min="11" max="11" width="9.85546875" style="69" customWidth="1"/>
    <col min="12" max="12" width="53.42578125" style="69" customWidth="1"/>
    <col min="13" max="15" width="9.140625" style="69"/>
    <col min="16" max="16" width="10.140625" style="69" bestFit="1" customWidth="1"/>
  </cols>
  <sheetData>
    <row r="1" spans="1:16">
      <c r="A1" s="98" t="s">
        <v>1</v>
      </c>
      <c r="B1" s="98"/>
      <c r="C1" s="98"/>
      <c r="D1" s="98"/>
      <c r="E1" s="98"/>
      <c r="F1" s="98"/>
      <c r="G1" s="98"/>
      <c r="K1"/>
      <c r="L1"/>
      <c r="M1"/>
      <c r="N1"/>
      <c r="O1"/>
      <c r="P1"/>
    </row>
    <row r="2" spans="1:16">
      <c r="B2" s="103" t="s">
        <v>14</v>
      </c>
      <c r="C2" s="104"/>
      <c r="D2" s="104"/>
      <c r="E2" s="104"/>
      <c r="F2" s="104"/>
      <c r="G2" s="104"/>
      <c r="H2" s="104"/>
    </row>
    <row r="3" spans="1:16" ht="31.5">
      <c r="A3" s="84" t="s">
        <v>2</v>
      </c>
      <c r="B3" s="84" t="s">
        <v>3</v>
      </c>
      <c r="C3" s="84" t="s">
        <v>4</v>
      </c>
      <c r="D3" s="85" t="s">
        <v>5</v>
      </c>
      <c r="E3" s="84" t="s">
        <v>52</v>
      </c>
      <c r="F3" s="84" t="s">
        <v>53</v>
      </c>
      <c r="G3" s="84" t="s">
        <v>51</v>
      </c>
      <c r="H3" s="84" t="s">
        <v>50</v>
      </c>
      <c r="I3" s="6"/>
    </row>
    <row r="4" spans="1:16" ht="47.25">
      <c r="A4" s="90">
        <v>3</v>
      </c>
      <c r="B4" s="26" t="s">
        <v>19</v>
      </c>
      <c r="C4" s="73" t="s">
        <v>0</v>
      </c>
      <c r="D4" s="74">
        <v>180.21111999999999</v>
      </c>
      <c r="E4" s="74">
        <f>G4/1.2</f>
        <v>83.333333333333343</v>
      </c>
      <c r="F4" s="74">
        <f t="shared" ref="F4:F17" si="0">D4*E4</f>
        <v>15017.593333333334</v>
      </c>
      <c r="G4" s="70">
        <v>100</v>
      </c>
      <c r="H4" s="70"/>
      <c r="I4" s="6"/>
    </row>
    <row r="5" spans="1:16" ht="78.75">
      <c r="A5" s="90">
        <v>7</v>
      </c>
      <c r="B5" s="26" t="s">
        <v>35</v>
      </c>
      <c r="C5" s="73" t="s">
        <v>8</v>
      </c>
      <c r="D5" s="74">
        <f>0.835+4.5</f>
        <v>5.335</v>
      </c>
      <c r="E5" s="74">
        <f t="shared" ref="E5:E17" si="1">G5/1.2</f>
        <v>205</v>
      </c>
      <c r="F5" s="74">
        <f t="shared" si="0"/>
        <v>1093.675</v>
      </c>
      <c r="G5" s="70">
        <v>246</v>
      </c>
      <c r="H5" s="70"/>
      <c r="I5" s="6"/>
    </row>
    <row r="6" spans="1:16" ht="31.5">
      <c r="A6" s="90">
        <v>9</v>
      </c>
      <c r="B6" s="26" t="s">
        <v>22</v>
      </c>
      <c r="C6" s="73" t="s">
        <v>0</v>
      </c>
      <c r="D6" s="74">
        <v>180.21111999999999</v>
      </c>
      <c r="E6" s="74">
        <f t="shared" si="1"/>
        <v>83.333333333333343</v>
      </c>
      <c r="F6" s="74">
        <f t="shared" si="0"/>
        <v>15017.593333333334</v>
      </c>
      <c r="G6" s="23">
        <v>100</v>
      </c>
      <c r="H6" s="83" t="e">
        <f>#REF!*G6</f>
        <v>#REF!</v>
      </c>
      <c r="K6" s="6"/>
      <c r="L6" s="6"/>
      <c r="M6" s="6"/>
      <c r="N6" s="6"/>
      <c r="O6" s="6"/>
      <c r="P6" s="6"/>
    </row>
    <row r="7" spans="1:16" ht="47.25">
      <c r="A7" s="90">
        <v>16</v>
      </c>
      <c r="B7" s="26" t="s">
        <v>23</v>
      </c>
      <c r="C7" s="73" t="s">
        <v>0</v>
      </c>
      <c r="D7" s="74">
        <v>437.98599999999999</v>
      </c>
      <c r="E7" s="74">
        <f t="shared" si="1"/>
        <v>66.666666666666671</v>
      </c>
      <c r="F7" s="74">
        <f t="shared" si="0"/>
        <v>29199.066666666669</v>
      </c>
      <c r="G7" s="69">
        <v>80</v>
      </c>
    </row>
    <row r="8" spans="1:16" ht="63">
      <c r="A8" s="90">
        <v>21</v>
      </c>
      <c r="B8" s="26" t="s">
        <v>32</v>
      </c>
      <c r="C8" s="23" t="s">
        <v>8</v>
      </c>
      <c r="D8" s="74">
        <v>8.2015000000000011</v>
      </c>
      <c r="E8" s="74">
        <f t="shared" si="1"/>
        <v>180</v>
      </c>
      <c r="F8" s="74">
        <f t="shared" si="0"/>
        <v>1476.2700000000002</v>
      </c>
      <c r="G8" s="69">
        <v>216</v>
      </c>
    </row>
    <row r="9" spans="1:16" ht="78.75">
      <c r="A9" s="90">
        <v>22</v>
      </c>
      <c r="B9" s="26" t="s">
        <v>24</v>
      </c>
      <c r="C9" s="73" t="s">
        <v>0</v>
      </c>
      <c r="D9" s="74">
        <v>70.365960000000001</v>
      </c>
      <c r="E9" s="74">
        <f t="shared" si="1"/>
        <v>205</v>
      </c>
      <c r="F9" s="74">
        <f t="shared" si="0"/>
        <v>14425.0218</v>
      </c>
      <c r="G9" s="23">
        <v>246</v>
      </c>
      <c r="H9" s="83" t="e">
        <f>#REF!*G9</f>
        <v>#REF!</v>
      </c>
    </row>
    <row r="10" spans="1:16" ht="31.5">
      <c r="A10" s="90">
        <v>24</v>
      </c>
      <c r="B10" s="26" t="s">
        <v>27</v>
      </c>
      <c r="C10" s="73" t="s">
        <v>0</v>
      </c>
      <c r="D10" s="74">
        <v>227.56884000000002</v>
      </c>
      <c r="E10" s="74">
        <f t="shared" si="1"/>
        <v>83.333333333333343</v>
      </c>
      <c r="F10" s="74">
        <f t="shared" si="0"/>
        <v>18964.070000000003</v>
      </c>
      <c r="G10" s="71">
        <v>100</v>
      </c>
      <c r="H10" s="71"/>
      <c r="I10" s="5"/>
    </row>
    <row r="11" spans="1:16" ht="31.5">
      <c r="A11" s="90" t="s">
        <v>54</v>
      </c>
      <c r="B11" s="26" t="s">
        <v>26</v>
      </c>
      <c r="C11" s="73" t="s">
        <v>0</v>
      </c>
      <c r="D11" s="74">
        <v>210.41716000000002</v>
      </c>
      <c r="E11" s="74">
        <f t="shared" si="1"/>
        <v>79.166666666666671</v>
      </c>
      <c r="F11" s="74">
        <f t="shared" si="0"/>
        <v>16658.02516666667</v>
      </c>
      <c r="G11" s="23">
        <v>95</v>
      </c>
      <c r="H11" s="83" t="e">
        <f>#REF!*G11</f>
        <v>#REF!</v>
      </c>
    </row>
    <row r="12" spans="1:16" ht="63">
      <c r="A12" s="90">
        <v>33</v>
      </c>
      <c r="B12" s="26" t="s">
        <v>28</v>
      </c>
      <c r="C12" s="23" t="s">
        <v>8</v>
      </c>
      <c r="D12" s="74">
        <v>80.210000000000008</v>
      </c>
      <c r="E12" s="74">
        <f t="shared" si="1"/>
        <v>75</v>
      </c>
      <c r="F12" s="74">
        <f t="shared" si="0"/>
        <v>6015.7500000000009</v>
      </c>
      <c r="G12" s="69">
        <v>90</v>
      </c>
    </row>
    <row r="13" spans="1:16" ht="47.25">
      <c r="A13" s="90">
        <v>36</v>
      </c>
      <c r="B13" s="26" t="s">
        <v>31</v>
      </c>
      <c r="C13" s="23" t="s">
        <v>8</v>
      </c>
      <c r="D13" s="74">
        <v>13.65</v>
      </c>
      <c r="E13" s="74">
        <f t="shared" si="1"/>
        <v>100</v>
      </c>
      <c r="F13" s="74">
        <f t="shared" si="0"/>
        <v>1365</v>
      </c>
      <c r="G13" s="69">
        <v>120</v>
      </c>
    </row>
    <row r="14" spans="1:16" ht="63">
      <c r="A14" s="90">
        <v>37</v>
      </c>
      <c r="B14" s="26" t="s">
        <v>36</v>
      </c>
      <c r="C14" s="23" t="s">
        <v>0</v>
      </c>
      <c r="D14" s="74">
        <v>4.5</v>
      </c>
      <c r="E14" s="74">
        <f t="shared" si="1"/>
        <v>79.166666666666671</v>
      </c>
      <c r="F14" s="74">
        <f t="shared" si="0"/>
        <v>356.25</v>
      </c>
      <c r="G14" s="69">
        <v>95</v>
      </c>
    </row>
    <row r="15" spans="1:16" ht="47.25">
      <c r="A15" s="90">
        <v>42</v>
      </c>
      <c r="B15" s="31" t="s">
        <v>37</v>
      </c>
      <c r="C15" s="23" t="s">
        <v>12</v>
      </c>
      <c r="D15" s="74">
        <v>0.15</v>
      </c>
      <c r="E15" s="74">
        <f t="shared" si="1"/>
        <v>1166.6666666666667</v>
      </c>
      <c r="F15" s="74">
        <f t="shared" si="0"/>
        <v>175</v>
      </c>
      <c r="G15" s="69">
        <v>1400</v>
      </c>
    </row>
    <row r="16" spans="1:16" ht="78.75">
      <c r="A16" s="91" t="s">
        <v>55</v>
      </c>
      <c r="B16" s="26" t="s">
        <v>20</v>
      </c>
      <c r="C16" s="73" t="s">
        <v>0</v>
      </c>
      <c r="D16" s="74">
        <v>24.695602000000001</v>
      </c>
      <c r="E16" s="74">
        <f t="shared" si="1"/>
        <v>205</v>
      </c>
      <c r="F16" s="74">
        <f t="shared" si="0"/>
        <v>5062.5984100000005</v>
      </c>
      <c r="G16" s="69">
        <v>246</v>
      </c>
    </row>
    <row r="17" spans="1:11" ht="63">
      <c r="A17" s="90">
        <v>69</v>
      </c>
      <c r="B17" s="26" t="s">
        <v>34</v>
      </c>
      <c r="C17" s="23" t="s">
        <v>0</v>
      </c>
      <c r="D17" s="74">
        <v>4.9859999999999998</v>
      </c>
      <c r="E17" s="74">
        <f t="shared" si="1"/>
        <v>183.33333333333334</v>
      </c>
      <c r="F17" s="74">
        <f t="shared" si="0"/>
        <v>914.1</v>
      </c>
      <c r="G17" s="69">
        <v>220</v>
      </c>
    </row>
    <row r="18" spans="1:11">
      <c r="F18" s="92">
        <f>SUM(F4:F17)</f>
        <v>125740.01371000003</v>
      </c>
      <c r="G18" s="23">
        <v>80</v>
      </c>
      <c r="H18" s="83" t="e">
        <f>#REF!*G18</f>
        <v>#REF!</v>
      </c>
    </row>
    <row r="19" spans="1:11">
      <c r="F19" s="93">
        <f>F18*1.2</f>
        <v>150888.01645200004</v>
      </c>
    </row>
    <row r="20" spans="1:11">
      <c r="A20" s="70"/>
    </row>
    <row r="21" spans="1:11">
      <c r="A21" s="70"/>
    </row>
    <row r="22" spans="1:11">
      <c r="A22" s="70"/>
    </row>
    <row r="23" spans="1:11">
      <c r="G23" s="23">
        <v>216</v>
      </c>
      <c r="H23" s="83" t="e">
        <f>#REF!*G23</f>
        <v>#REF!</v>
      </c>
    </row>
    <row r="24" spans="1:11">
      <c r="G24" s="23">
        <v>230</v>
      </c>
      <c r="H24" s="83" t="e">
        <f>#REF!*G24</f>
        <v>#REF!</v>
      </c>
    </row>
    <row r="25" spans="1:11">
      <c r="A25" s="70"/>
      <c r="K25" s="70"/>
    </row>
    <row r="26" spans="1:11">
      <c r="A26" s="70"/>
      <c r="K26" s="70"/>
    </row>
    <row r="27" spans="1:11">
      <c r="G27" s="23">
        <v>100</v>
      </c>
      <c r="H27" s="83" t="e">
        <f>#REF!*G27</f>
        <v>#REF!</v>
      </c>
    </row>
    <row r="28" spans="1:11">
      <c r="G28" s="23">
        <v>90</v>
      </c>
      <c r="H28" s="83" t="e">
        <f>#REF!*G28</f>
        <v>#REF!</v>
      </c>
    </row>
    <row r="29" spans="1:11">
      <c r="A29" s="70"/>
      <c r="K29" s="70"/>
    </row>
    <row r="30" spans="1:11">
      <c r="A30" s="70"/>
      <c r="K30" s="70"/>
    </row>
    <row r="31" spans="1:11">
      <c r="A31" s="70"/>
      <c r="K31" s="70"/>
    </row>
    <row r="32" spans="1:11">
      <c r="A32" s="70"/>
      <c r="K32" s="70"/>
    </row>
    <row r="33" spans="1:16">
      <c r="A33" s="70"/>
      <c r="K33" s="70"/>
    </row>
    <row r="34" spans="1:16">
      <c r="G34" s="23">
        <v>90</v>
      </c>
      <c r="H34" s="83" t="e">
        <f>#REF!*G34</f>
        <v>#REF!</v>
      </c>
    </row>
    <row r="35" spans="1:16">
      <c r="A35" s="70"/>
      <c r="K35" s="70"/>
    </row>
    <row r="37" spans="1:16">
      <c r="G37" s="23">
        <v>120</v>
      </c>
      <c r="H37" s="83" t="e">
        <f>#REF!*G37</f>
        <v>#REF!</v>
      </c>
    </row>
    <row r="38" spans="1:16">
      <c r="G38" s="23">
        <v>95</v>
      </c>
      <c r="H38" s="83" t="e">
        <f>#REF!*G38</f>
        <v>#REF!</v>
      </c>
      <c r="I38" s="7"/>
    </row>
    <row r="42" spans="1:16">
      <c r="A42" s="70"/>
      <c r="K42" s="70"/>
    </row>
    <row r="43" spans="1:16">
      <c r="G43" s="23">
        <v>1400</v>
      </c>
      <c r="H43" s="83" t="e">
        <f>#REF!*G43</f>
        <v>#REF!</v>
      </c>
    </row>
    <row r="44" spans="1:16">
      <c r="A44" s="70"/>
      <c r="B44" s="70"/>
      <c r="C44" s="70"/>
      <c r="D44" s="70"/>
      <c r="E44" s="70"/>
      <c r="F44" s="70"/>
      <c r="G44" s="70"/>
      <c r="H44" s="70"/>
      <c r="I44" s="6"/>
      <c r="K44" s="70"/>
      <c r="L44" s="70"/>
      <c r="M44" s="70"/>
      <c r="N44" s="70"/>
      <c r="O44" s="70"/>
      <c r="P44" s="70"/>
    </row>
    <row r="45" spans="1:16">
      <c r="A45" s="70"/>
      <c r="I45" s="7"/>
      <c r="K45" s="70"/>
    </row>
    <row r="46" spans="1:16">
      <c r="A46" s="70"/>
      <c r="B46" s="72"/>
      <c r="C46" s="72"/>
      <c r="D46" s="72"/>
      <c r="E46" s="86"/>
      <c r="F46" s="86"/>
      <c r="G46" s="72"/>
      <c r="H46" s="72"/>
      <c r="I46" s="8"/>
      <c r="K46" s="70"/>
      <c r="L46" s="72"/>
      <c r="M46" s="72"/>
      <c r="N46" s="72"/>
      <c r="O46" s="86"/>
      <c r="P46" s="86"/>
    </row>
    <row r="47" spans="1:16">
      <c r="A47" s="70"/>
      <c r="I47" s="7"/>
      <c r="K47" s="70"/>
    </row>
    <row r="48" spans="1:16">
      <c r="A48" s="70"/>
      <c r="I48" s="7"/>
      <c r="K48" s="70"/>
    </row>
    <row r="49" spans="1:16">
      <c r="A49" s="70"/>
      <c r="I49" s="7"/>
      <c r="K49" s="70"/>
    </row>
    <row r="50" spans="1:16">
      <c r="A50" s="7"/>
      <c r="B50" s="7"/>
      <c r="C50" s="7"/>
      <c r="D50" s="7"/>
      <c r="E50" s="7"/>
      <c r="F50" s="7"/>
      <c r="G50" s="23">
        <v>246</v>
      </c>
      <c r="H50" s="83" t="e">
        <f>#REF!*G50</f>
        <v>#REF!</v>
      </c>
      <c r="I50" s="7"/>
      <c r="K50" s="7"/>
      <c r="L50" s="7"/>
      <c r="M50" s="7"/>
      <c r="N50" s="7"/>
      <c r="O50" s="7"/>
      <c r="P50" s="7"/>
    </row>
    <row r="51" spans="1:16">
      <c r="A51" s="70"/>
      <c r="I51" s="7"/>
      <c r="K51" s="70"/>
    </row>
    <row r="52" spans="1:16">
      <c r="A52" s="70"/>
      <c r="I52" s="7"/>
      <c r="K52" s="70"/>
    </row>
    <row r="53" spans="1:16">
      <c r="A53" s="70"/>
      <c r="I53" s="7"/>
      <c r="K53" s="70"/>
    </row>
    <row r="54" spans="1:16">
      <c r="A54" s="70"/>
      <c r="I54" s="7"/>
      <c r="K54" s="70"/>
    </row>
    <row r="55" spans="1:16">
      <c r="A55" s="70"/>
      <c r="I55" s="7"/>
      <c r="K55" s="70"/>
    </row>
    <row r="56" spans="1:16">
      <c r="A56" s="70"/>
      <c r="I56" s="7"/>
      <c r="K56" s="70"/>
    </row>
    <row r="57" spans="1:16">
      <c r="A57" s="70"/>
      <c r="I57" s="7"/>
      <c r="K57" s="70"/>
    </row>
    <row r="58" spans="1:16">
      <c r="A58" s="70"/>
      <c r="I58" s="7"/>
      <c r="K58" s="70"/>
    </row>
    <row r="59" spans="1:16">
      <c r="A59" s="70"/>
      <c r="I59" s="7"/>
      <c r="K59" s="70"/>
    </row>
    <row r="60" spans="1:16">
      <c r="A60" s="70"/>
      <c r="I60" s="7"/>
      <c r="K60" s="70"/>
    </row>
    <row r="61" spans="1:16">
      <c r="A61" s="70"/>
      <c r="I61" s="7"/>
      <c r="K61" s="70"/>
    </row>
    <row r="62" spans="1:16">
      <c r="A62" s="70"/>
      <c r="I62" s="7"/>
      <c r="K62" s="70"/>
    </row>
    <row r="63" spans="1:16">
      <c r="A63" s="70"/>
      <c r="I63" s="7"/>
      <c r="K63" s="70"/>
    </row>
    <row r="64" spans="1:16">
      <c r="A64" s="70"/>
      <c r="I64" s="7"/>
      <c r="K64" s="70"/>
    </row>
    <row r="65" spans="1:16">
      <c r="A65" s="70"/>
      <c r="I65" s="7"/>
      <c r="K65" s="70"/>
    </row>
    <row r="66" spans="1:16">
      <c r="A66" s="70"/>
      <c r="I66" s="7"/>
      <c r="K66" s="70"/>
    </row>
    <row r="67" spans="1:16">
      <c r="A67" s="70"/>
      <c r="I67" s="7"/>
      <c r="K67" s="70"/>
    </row>
    <row r="68" spans="1:16">
      <c r="A68" s="70"/>
      <c r="I68" s="7"/>
      <c r="K68" s="70"/>
    </row>
    <row r="69" spans="1:16">
      <c r="A69" s="70"/>
      <c r="B69" s="7"/>
      <c r="C69" s="7"/>
      <c r="D69" s="7"/>
      <c r="E69" s="7"/>
      <c r="F69" s="7"/>
      <c r="G69" s="7"/>
      <c r="H69" s="7"/>
      <c r="I69" s="7"/>
      <c r="K69" s="70"/>
      <c r="L69" s="7"/>
      <c r="M69" s="7"/>
      <c r="N69" s="7"/>
      <c r="O69" s="7"/>
      <c r="P69" s="7"/>
    </row>
    <row r="70" spans="1:16">
      <c r="A70" s="7"/>
      <c r="B70" s="7"/>
      <c r="C70" s="7"/>
      <c r="D70" s="7"/>
      <c r="E70" s="7"/>
      <c r="F70" s="7"/>
      <c r="G70" s="23">
        <v>220</v>
      </c>
      <c r="H70" s="83" t="e">
        <f>#REF!*G70</f>
        <v>#REF!</v>
      </c>
      <c r="I70" s="7"/>
      <c r="K70" s="7"/>
      <c r="L70" s="7"/>
      <c r="M70" s="7"/>
      <c r="N70" s="7"/>
      <c r="O70" s="7"/>
      <c r="P70" s="7"/>
    </row>
    <row r="71" spans="1:16">
      <c r="I71" s="7"/>
    </row>
    <row r="72" spans="1:16">
      <c r="I72" s="7"/>
    </row>
    <row r="73" spans="1:16">
      <c r="I73" s="7"/>
    </row>
    <row r="74" spans="1:16">
      <c r="I74" s="7"/>
    </row>
    <row r="75" spans="1:16">
      <c r="I75" s="7"/>
    </row>
    <row r="76" spans="1:16">
      <c r="I76" s="7"/>
    </row>
    <row r="77" spans="1:16">
      <c r="I77" s="7"/>
    </row>
  </sheetData>
  <mergeCells count="2">
    <mergeCell ref="B2:H2"/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Цех 2</vt:lpstr>
      <vt:lpstr>Транспорнтный цех</vt:lpstr>
      <vt:lpstr>Трасп. цех</vt:lpstr>
    </vt:vector>
  </TitlesOfParts>
  <Company>ZAO DKPK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Builder</dc:creator>
  <cp:lastModifiedBy>ADMIN</cp:lastModifiedBy>
  <cp:lastPrinted>2025-04-01T08:38:42Z</cp:lastPrinted>
  <dcterms:created xsi:type="dcterms:W3CDTF">2023-07-20T12:28:17Z</dcterms:created>
  <dcterms:modified xsi:type="dcterms:W3CDTF">2025-04-21T07:57:58Z</dcterms:modified>
</cp:coreProperties>
</file>