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m-hetzner-fs01\UsersProfiles$\v.dombrovskyi\Desktop\"/>
    </mc:Choice>
  </mc:AlternateContent>
  <bookViews>
    <workbookView xWindow="-28920" yWindow="-120" windowWidth="29040" windowHeight="15840"/>
  </bookViews>
  <sheets>
    <sheet name="ТЗ "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3" l="1"/>
  <c r="G54" i="3"/>
  <c r="G36" i="3"/>
  <c r="G32" i="3"/>
  <c r="I52" i="3" l="1"/>
  <c r="J52" i="3" s="1"/>
  <c r="I51" i="3"/>
  <c r="E58" i="3"/>
  <c r="E59" i="3" s="1"/>
  <c r="I59" i="3" s="1"/>
  <c r="E53" i="3"/>
  <c r="I53" i="3" s="1"/>
  <c r="J53" i="3" s="1"/>
  <c r="J51" i="3"/>
  <c r="E50" i="3"/>
  <c r="E49" i="3"/>
  <c r="I49" i="3" s="1"/>
  <c r="J49" i="3" s="1"/>
  <c r="E48" i="3"/>
  <c r="I48" i="3" s="1"/>
  <c r="E47" i="3"/>
  <c r="I47" i="3" s="1"/>
  <c r="E46" i="3"/>
  <c r="I46" i="3" s="1"/>
  <c r="J46" i="3" s="1"/>
  <c r="E45" i="3"/>
  <c r="E44" i="3"/>
  <c r="I44" i="3" s="1"/>
  <c r="E43" i="3"/>
  <c r="I43" i="3" s="1"/>
  <c r="E42" i="3"/>
  <c r="I42" i="3" s="1"/>
  <c r="E41" i="3"/>
  <c r="E40" i="3"/>
  <c r="I40" i="3" s="1"/>
  <c r="E39" i="3"/>
  <c r="I39" i="3" s="1"/>
  <c r="E38" i="3"/>
  <c r="I38" i="3" s="1"/>
  <c r="E37" i="3"/>
  <c r="I37" i="3" s="1"/>
  <c r="J37" i="3" s="1"/>
  <c r="J36" i="3"/>
  <c r="E33" i="3"/>
  <c r="I33" i="3" s="1"/>
  <c r="J33" i="3" s="1"/>
  <c r="E30" i="3"/>
  <c r="I30" i="3" s="1"/>
  <c r="J30" i="3" s="1"/>
  <c r="E29" i="3"/>
  <c r="I29" i="3" s="1"/>
  <c r="J29" i="3" s="1"/>
  <c r="E28" i="3"/>
  <c r="I28" i="3" s="1"/>
  <c r="J28" i="3" s="1"/>
  <c r="E27" i="3"/>
  <c r="I27" i="3" s="1"/>
  <c r="J27" i="3" s="1"/>
  <c r="E26" i="3"/>
  <c r="I26" i="3" s="1"/>
  <c r="J26" i="3" s="1"/>
  <c r="E25" i="3"/>
  <c r="I25" i="3" s="1"/>
  <c r="J25" i="3" s="1"/>
  <c r="E24" i="3"/>
  <c r="I24" i="3" s="1"/>
  <c r="J24" i="3" s="1"/>
  <c r="K23" i="3"/>
  <c r="J58" i="3" l="1"/>
  <c r="E54" i="3"/>
  <c r="E55" i="3" s="1"/>
  <c r="I55" i="3" s="1"/>
  <c r="I60" i="3"/>
  <c r="J60" i="3" s="1"/>
  <c r="I41" i="3"/>
  <c r="J41" i="3" s="1"/>
  <c r="I45" i="3"/>
  <c r="J45" i="3" s="1"/>
  <c r="J44" i="3"/>
  <c r="J48" i="3"/>
  <c r="J39" i="3"/>
  <c r="J43" i="3"/>
  <c r="J47" i="3"/>
  <c r="I50" i="3"/>
  <c r="J50" i="3" s="1"/>
  <c r="J42" i="3"/>
  <c r="J38" i="3"/>
  <c r="J59" i="3"/>
  <c r="E23" i="3"/>
  <c r="E31" i="3" s="1"/>
  <c r="J54" i="3"/>
  <c r="E56" i="3"/>
  <c r="J40" i="3"/>
  <c r="J32" i="3"/>
  <c r="E34" i="3"/>
  <c r="E35" i="3" s="1"/>
  <c r="I21" i="3"/>
  <c r="J21" i="3" s="1"/>
  <c r="E19" i="3"/>
  <c r="I19" i="3" s="1"/>
  <c r="J19" i="3" s="1"/>
  <c r="E18" i="3"/>
  <c r="K17" i="3"/>
  <c r="K16" i="3"/>
  <c r="E17" i="3" l="1"/>
  <c r="I56" i="3"/>
  <c r="J56" i="3" s="1"/>
  <c r="J55" i="3"/>
  <c r="E57" i="3"/>
  <c r="I34" i="3"/>
  <c r="J34" i="3" s="1"/>
  <c r="G23" i="3"/>
  <c r="J23" i="3" s="1"/>
  <c r="I31" i="3"/>
  <c r="J31" i="3" s="1"/>
  <c r="G17" i="3"/>
  <c r="E20" i="3"/>
  <c r="I20" i="3" s="1"/>
  <c r="J20" i="3" s="1"/>
  <c r="I18" i="3"/>
  <c r="J17" i="3" l="1"/>
  <c r="G61" i="3"/>
  <c r="G62" i="3" s="1"/>
  <c r="G63" i="3" s="1"/>
  <c r="G65" i="3" s="1"/>
  <c r="G69" i="3" s="1"/>
  <c r="G70" i="3" s="1"/>
  <c r="G71" i="3" s="1"/>
  <c r="I57" i="3"/>
  <c r="J57" i="3" s="1"/>
  <c r="J18" i="3"/>
  <c r="J61" i="3" s="1"/>
  <c r="I35" i="3"/>
  <c r="J35" i="3" s="1"/>
  <c r="I61" i="3" l="1"/>
  <c r="I62" i="3" s="1"/>
  <c r="I63" i="3" s="1"/>
  <c r="G66" i="3"/>
  <c r="G67" i="3" s="1"/>
  <c r="J62" i="3"/>
  <c r="J63" i="3" s="1"/>
  <c r="I65" i="3" l="1"/>
  <c r="I66" i="3" s="1"/>
  <c r="I67" i="3" s="1"/>
  <c r="J65" i="3"/>
  <c r="I69" i="3" l="1"/>
  <c r="I70" i="3" s="1"/>
  <c r="I71" i="3" s="1"/>
  <c r="J66" i="3"/>
  <c r="J67" i="3" s="1"/>
  <c r="J69" i="3"/>
  <c r="J70" i="3" s="1"/>
  <c r="J71" i="3" s="1"/>
</calcChain>
</file>

<file path=xl/sharedStrings.xml><?xml version="1.0" encoding="utf-8"?>
<sst xmlns="http://schemas.openxmlformats.org/spreadsheetml/2006/main" count="182" uniqueCount="128">
  <si>
    <r>
      <t>Підрядник:</t>
    </r>
    <r>
      <rPr>
        <b/>
        <sz val="10"/>
        <rFont val="Arial"/>
        <family val="2"/>
        <charset val="204"/>
      </rPr>
      <t xml:space="preserve"> …………..</t>
    </r>
  </si>
  <si>
    <t>№ п/п</t>
  </si>
  <si>
    <t>Найменування робіт і матеріалів</t>
  </si>
  <si>
    <t>Норма витрат</t>
  </si>
  <si>
    <t>РОБОТИ</t>
  </si>
  <si>
    <t>МАТЕРІАЛИ</t>
  </si>
  <si>
    <t>разом, грн без ПДВ</t>
  </si>
  <si>
    <t>РАЗОМ без ПДВ:</t>
  </si>
  <si>
    <t>ПДВ 20%</t>
  </si>
  <si>
    <t>ВСЬОГО  з ПДВ:</t>
  </si>
  <si>
    <t>в тому числі:</t>
  </si>
  <si>
    <t xml:space="preserve"> Разом матеріалів Генпідрядника без ПДВ:</t>
  </si>
  <si>
    <t>Всього матеріалів Генпідрядника з ПДВ:</t>
  </si>
  <si>
    <t>Разом витрат Підрядника без ПДВ:</t>
  </si>
  <si>
    <t>Всього витрат Підрядника з ПДВ:</t>
  </si>
  <si>
    <t>Підрядник:</t>
  </si>
  <si>
    <t>ТОВ "____________________"</t>
  </si>
  <si>
    <t>Директор</t>
  </si>
  <si>
    <t>_____________________ ПІБ</t>
  </si>
  <si>
    <t>Примітки:</t>
  </si>
  <si>
    <t xml:space="preserve">Додаток № </t>
  </si>
  <si>
    <t>Вартість матеріальних ресурсів в Договірній ціні є з урахуванням транспортних витрат та потребує погодження на момент їх закупівлі.</t>
  </si>
  <si>
    <t>Додаткові та витратні матеріали враховано у вартість робіт.</t>
  </si>
  <si>
    <t>Обсяги і вартість робіт та матеріалів, що використовуються при виконанні робіт, можуть змінюватись відповідно до зміни проектних рішень  з поміткою "До виконання робіт".</t>
  </si>
  <si>
    <t>Договірною ціною не враховуються витрати на електроенергію і воду.</t>
  </si>
  <si>
    <t>Норми витрат, встановлені договірною ціною підтверджуються Технологічною картою. Відхилення норм витрат фактичного виконання підтверджуються комісійно за погодженням Генпідрядника.</t>
  </si>
  <si>
    <t>до тендерного завдання №   від   202_ року</t>
  </si>
  <si>
    <t>Од. виміру</t>
  </si>
  <si>
    <t>Кількість</t>
  </si>
  <si>
    <t>РАЗОМ, грн без ПДВ</t>
  </si>
  <si>
    <t xml:space="preserve">ціна,  грн без ПДВ </t>
  </si>
  <si>
    <t>ТЕХНІЧНЕ ЗАВДАННЯ</t>
  </si>
  <si>
    <t>мп</t>
  </si>
  <si>
    <t>При необхідності можуть виникнути додаткові роботи. Врахувати їх.</t>
  </si>
  <si>
    <r>
      <t xml:space="preserve">Генпідрядник: </t>
    </r>
    <r>
      <rPr>
        <b/>
        <sz val="10"/>
        <rFont val="Arial"/>
        <family val="2"/>
        <charset val="204"/>
      </rPr>
      <t>ТОВ "БП "ПРОМ-СЕРВІС"</t>
    </r>
  </si>
  <si>
    <t>Вартість Робіт враховує весь комплекс (але не виключно) на даний вид робіт із витратними матеріалами що не визначені явно, всі витрати Підрядника на інструменти, заробітну плату, загальновиробничі та адміністративні витрати , заготівельно-складські витрати, прибуток, згідно переліку ДБН та ДСТУ, вартість пусконалагоджувальних робіт та технічних звітів, актів, протоколів (але не вичерпно) відповідно до систем, вартість гідравлічних та повторних гідравлічних випробувань (при необхідності), вартість експлуатації машин, механізмів (крім тих що надаються Генпідрядником) та засобів малої механізації, обладнання і оснастки, засоби підмощування та риштування, будівельні люльки та підйомники (при необхідності), вартість перебазування на об'єкт, вартість паливно-мастильних матеріалів, прибирання сміття та збирання його у відведених місцях, навантажувально-розвантажувальні роботи, перенесення виробів, інструментів, матеріалів вручну до місця монтажу, геодезичний супровід процесу виконання робіт (при необхідності), дрібні, допоміжні та супутні операції необхідні для виконання Робіт у відповідній якості та комплексності за проектом.</t>
  </si>
  <si>
    <t>земля</t>
  </si>
  <si>
    <t>бетон всього</t>
  </si>
  <si>
    <r>
      <t xml:space="preserve">Найменування будівництва та його адреса: </t>
    </r>
    <r>
      <rPr>
        <b/>
        <sz val="10"/>
        <rFont val="Arial"/>
        <family val="2"/>
        <charset val="204"/>
      </rPr>
      <t xml:space="preserve"> "Будівництво садибних житлових будинків, господарських будівель і споруд, об’єктів громадського призначення та закладу дошкілької освіти  у смт. Козин, Обухівського району Київської області"</t>
    </r>
  </si>
  <si>
    <r>
      <t>Договірна ціна:</t>
    </r>
    <r>
      <rPr>
        <b/>
        <sz val="10"/>
        <rFont val="Arial"/>
        <family val="2"/>
        <charset val="204"/>
      </rPr>
      <t xml:space="preserve"> динамічна</t>
    </r>
  </si>
  <si>
    <t>1</t>
  </si>
  <si>
    <t>2</t>
  </si>
  <si>
    <t>т</t>
  </si>
  <si>
    <t>швелер 20П</t>
  </si>
  <si>
    <t>кутик 100х8</t>
  </si>
  <si>
    <t>анкер HAS-U-5.8 (M20x180) HIT-HY-200</t>
  </si>
  <si>
    <t>шт</t>
  </si>
  <si>
    <t>2.1</t>
  </si>
  <si>
    <t>2.2</t>
  </si>
  <si>
    <t>2.3</t>
  </si>
  <si>
    <t>3</t>
  </si>
  <si>
    <t>3.1</t>
  </si>
  <si>
    <t>3.2</t>
  </si>
  <si>
    <t>3.3</t>
  </si>
  <si>
    <r>
      <t xml:space="preserve">Підстава та шифр проекту: </t>
    </r>
    <r>
      <rPr>
        <b/>
        <sz val="10"/>
        <rFont val="Arial"/>
        <family val="2"/>
        <charset val="204"/>
      </rPr>
      <t xml:space="preserve"> 210205МР-РП-2.1-КР</t>
    </r>
  </si>
  <si>
    <t>1.1</t>
  </si>
  <si>
    <t>4</t>
  </si>
  <si>
    <t>5</t>
  </si>
  <si>
    <t>4.1</t>
  </si>
  <si>
    <t>5.1</t>
  </si>
  <si>
    <t xml:space="preserve">Виготовлення та монтаж металевих балок БШ20-1 -2шт, БШ20-2 -1шт </t>
  </si>
  <si>
    <t>1.2</t>
  </si>
  <si>
    <t>1.3</t>
  </si>
  <si>
    <t>1.4</t>
  </si>
  <si>
    <t xml:space="preserve">електроди </t>
  </si>
  <si>
    <t>кг</t>
  </si>
  <si>
    <t>Влаштування металевих балок</t>
  </si>
  <si>
    <t>Влаштування металевих  навісів</t>
  </si>
  <si>
    <t>швелер 12П С245</t>
  </si>
  <si>
    <t>тн</t>
  </si>
  <si>
    <t>швелер 16П С245</t>
  </si>
  <si>
    <t>швелер 20П С245</t>
  </si>
  <si>
    <t>кутик 50*4 С245</t>
  </si>
  <si>
    <t>кутик 100*7 С245</t>
  </si>
  <si>
    <t>лист 20 мм</t>
  </si>
  <si>
    <t>Гн.тр. 100*3 С245</t>
  </si>
  <si>
    <t>2.4</t>
  </si>
  <si>
    <t>2.5</t>
  </si>
  <si>
    <t>2.6</t>
  </si>
  <si>
    <t>2.7</t>
  </si>
  <si>
    <t>2.8</t>
  </si>
  <si>
    <t>Виготовлення та монтаж металевих стійок Ст1-1, Ст1-5, Ст2-2</t>
  </si>
  <si>
    <t xml:space="preserve">Фарбування металевих елементів в 2 шари з попереднім грунтуванням у 1 шар  </t>
  </si>
  <si>
    <t>м2</t>
  </si>
  <si>
    <t>грунт по металу ГФ-021</t>
  </si>
  <si>
    <t>емаль ПФ-115</t>
  </si>
  <si>
    <t>розчинник Уайт-Спірит</t>
  </si>
  <si>
    <t>л</t>
  </si>
  <si>
    <t>швелер 14П С245</t>
  </si>
  <si>
    <t>швелер 24П С245</t>
  </si>
  <si>
    <t>Гн.шв. 120*50*3 С235</t>
  </si>
  <si>
    <t>кутик 40*4 С245</t>
  </si>
  <si>
    <t>кутик 75*6 С245</t>
  </si>
  <si>
    <t>лист 4 мм</t>
  </si>
  <si>
    <t>лист 6 мм</t>
  </si>
  <si>
    <t>лист 10 мм</t>
  </si>
  <si>
    <t xml:space="preserve">Анкер HAS-U-5.8 (M20x180) </t>
  </si>
  <si>
    <t>Анкер HAS-U-5.8 (M16x150)</t>
  </si>
  <si>
    <t>4.2</t>
  </si>
  <si>
    <t>4.3</t>
  </si>
  <si>
    <t>4.4</t>
  </si>
  <si>
    <t>4.5</t>
  </si>
  <si>
    <t>4.6</t>
  </si>
  <si>
    <t>4.7</t>
  </si>
  <si>
    <t>4.8</t>
  </si>
  <si>
    <t>4.9</t>
  </si>
  <si>
    <t>4.10</t>
  </si>
  <si>
    <t>4.11</t>
  </si>
  <si>
    <t>4.12</t>
  </si>
  <si>
    <t>4.13</t>
  </si>
  <si>
    <t>4.14</t>
  </si>
  <si>
    <t>4.15</t>
  </si>
  <si>
    <t>4.16</t>
  </si>
  <si>
    <t>4.17</t>
  </si>
  <si>
    <t>5.2</t>
  </si>
  <si>
    <t>5.3</t>
  </si>
  <si>
    <t>6.1</t>
  </si>
  <si>
    <t>Монтаж профнастилу</t>
  </si>
  <si>
    <t>Настил Н57 t=0.6 або аналог (S350GD+Zn)</t>
  </si>
  <si>
    <t>Самонарізні гвинти 4.8х38</t>
  </si>
  <si>
    <t xml:space="preserve">  </t>
  </si>
  <si>
    <t>6</t>
  </si>
  <si>
    <t>6.2</t>
  </si>
  <si>
    <t xml:space="preserve">Виготовлення та монтаж металевих балок навісу </t>
  </si>
  <si>
    <t>на виконання комплексу робіт по влаштуванню металоконструкцій балок та навісів будинку 2.1</t>
  </si>
  <si>
    <r>
      <t xml:space="preserve">Стаття бюджету: </t>
    </r>
    <r>
      <rPr>
        <b/>
        <sz val="10"/>
        <rFont val="Arial"/>
        <family val="2"/>
        <charset val="204"/>
      </rPr>
      <t>6.7.1</t>
    </r>
  </si>
  <si>
    <t xml:space="preserve">Підрядником розробляється проектна документація (КМД) перед початком виконнаня робіт та погоджується із Генпідрядником в установленому порядку.  </t>
  </si>
  <si>
    <r>
      <t xml:space="preserve">Об'єкт будівництва: Miracle Residents таунхауси </t>
    </r>
    <r>
      <rPr>
        <b/>
        <sz val="10"/>
        <rFont val="Arial"/>
        <family val="2"/>
        <charset val="204"/>
      </rPr>
      <t>Будинок 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</si>
</sst>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00"/>
    <numFmt numFmtId="166" formatCode="0.0"/>
    <numFmt numFmtId="167" formatCode="0.000"/>
    <numFmt numFmtId="168" formatCode="0.0000"/>
  </numFmts>
  <fonts count="18" x14ac:knownFonts="1">
    <font>
      <sz val="10"/>
      <name val="Arial Cyr"/>
      <charset val="204"/>
    </font>
    <font>
      <sz val="11"/>
      <color theme="1"/>
      <name val="Calibri"/>
      <family val="2"/>
      <charset val="204"/>
      <scheme val="minor"/>
    </font>
    <font>
      <sz val="11"/>
      <color theme="1"/>
      <name val="Calibri"/>
      <family val="2"/>
      <charset val="204"/>
      <scheme val="minor"/>
    </font>
    <font>
      <sz val="10"/>
      <name val="Arial"/>
      <family val="2"/>
      <charset val="204"/>
    </font>
    <font>
      <b/>
      <sz val="10"/>
      <name val="Arial"/>
      <family val="2"/>
      <charset val="204"/>
    </font>
    <font>
      <i/>
      <sz val="10"/>
      <name val="Arial"/>
      <family val="2"/>
      <charset val="204"/>
    </font>
    <font>
      <sz val="10"/>
      <name val="Arial Cyr"/>
      <charset val="204"/>
    </font>
    <font>
      <sz val="10"/>
      <color rgb="FFC00000"/>
      <name val="Arial"/>
      <family val="2"/>
      <charset val="204"/>
    </font>
    <font>
      <b/>
      <i/>
      <sz val="10"/>
      <name val="Arial"/>
      <family val="2"/>
      <charset val="204"/>
    </font>
    <font>
      <b/>
      <u/>
      <sz val="10"/>
      <name val="Arial"/>
      <family val="2"/>
      <charset val="204"/>
    </font>
    <font>
      <sz val="10"/>
      <color theme="1"/>
      <name val="Arial"/>
      <family val="2"/>
      <charset val="204"/>
    </font>
    <font>
      <b/>
      <sz val="10"/>
      <color theme="1"/>
      <name val="Arial"/>
      <family val="2"/>
      <charset val="204"/>
    </font>
    <font>
      <b/>
      <sz val="11"/>
      <name val="Arial"/>
      <family val="2"/>
      <charset val="204"/>
    </font>
    <font>
      <b/>
      <sz val="12"/>
      <name val="Arial"/>
      <family val="2"/>
      <charset val="204"/>
    </font>
    <font>
      <sz val="10"/>
      <color rgb="FFFF0000"/>
      <name val="Arial"/>
      <family val="2"/>
      <charset val="204"/>
    </font>
    <font>
      <sz val="11"/>
      <color theme="1"/>
      <name val="Calibri"/>
      <family val="2"/>
      <charset val="1"/>
      <scheme val="minor"/>
    </font>
    <font>
      <sz val="11"/>
      <color theme="1"/>
      <name val="Tahoma"/>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2" fillId="0" borderId="0"/>
    <xf numFmtId="0" fontId="2" fillId="0" borderId="0"/>
    <xf numFmtId="0" fontId="6" fillId="0" borderId="0"/>
    <xf numFmtId="0" fontId="1" fillId="0" borderId="0"/>
    <xf numFmtId="0" fontId="1" fillId="0" borderId="0"/>
    <xf numFmtId="164" fontId="1" fillId="0" borderId="0" applyFont="0" applyFill="0" applyBorder="0" applyAlignment="0" applyProtection="0"/>
    <xf numFmtId="0" fontId="15" fillId="0" borderId="0"/>
    <xf numFmtId="0" fontId="6" fillId="0" borderId="0"/>
    <xf numFmtId="0" fontId="16" fillId="0" borderId="0"/>
  </cellStyleXfs>
  <cellXfs count="110">
    <xf numFmtId="0" fontId="0" fillId="0" borderId="0" xfId="0"/>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horizontal="righ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4" fontId="4"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4" fontId="5" fillId="0" borderId="0" xfId="0" applyNumberFormat="1" applyFont="1" applyAlignment="1">
      <alignment horizontal="center" vertical="center" wrapText="1"/>
    </xf>
    <xf numFmtId="2" fontId="3" fillId="0" borderId="0" xfId="0" applyNumberFormat="1" applyFont="1" applyAlignment="1">
      <alignment vertical="center"/>
    </xf>
    <xf numFmtId="0" fontId="5"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vertical="center"/>
    </xf>
    <xf numFmtId="2" fontId="3" fillId="0" borderId="0" xfId="0" applyNumberFormat="1" applyFont="1" applyAlignment="1">
      <alignment horizontal="center" vertical="center"/>
    </xf>
    <xf numFmtId="2" fontId="3" fillId="0" borderId="0" xfId="0" applyNumberFormat="1" applyFont="1" applyAlignment="1">
      <alignment horizontal="left" vertical="center"/>
    </xf>
    <xf numFmtId="0" fontId="3" fillId="0" borderId="0" xfId="0" applyFont="1" applyAlignment="1">
      <alignment horizontal="left" vertical="center"/>
    </xf>
    <xf numFmtId="0" fontId="3" fillId="0" borderId="0" xfId="1" applyFont="1" applyAlignment="1">
      <alignment horizontal="left" vertical="center"/>
    </xf>
    <xf numFmtId="164" fontId="4" fillId="0" borderId="1" xfId="0" applyNumberFormat="1" applyFont="1" applyBorder="1" applyAlignment="1">
      <alignment horizontal="right" vertical="center" wrapText="1"/>
    </xf>
    <xf numFmtId="164" fontId="3" fillId="0" borderId="1" xfId="0" applyNumberFormat="1" applyFont="1" applyBorder="1" applyAlignment="1">
      <alignment horizontal="right" vertical="center" wrapText="1"/>
    </xf>
    <xf numFmtId="0" fontId="5" fillId="0" borderId="1" xfId="0" applyFont="1" applyBorder="1" applyAlignment="1">
      <alignment horizontal="right" vertical="center" wrapText="1"/>
    </xf>
    <xf numFmtId="0" fontId="8" fillId="0" borderId="1" xfId="0" applyFont="1" applyBorder="1" applyAlignment="1">
      <alignment horizontal="right" vertical="center" wrapText="1"/>
    </xf>
    <xf numFmtId="0" fontId="9" fillId="0" borderId="0" xfId="0" applyFont="1" applyAlignment="1">
      <alignment vertical="center"/>
    </xf>
    <xf numFmtId="0" fontId="7" fillId="0" borderId="0" xfId="0" applyFont="1" applyAlignment="1">
      <alignment vertical="center" wrapText="1"/>
    </xf>
    <xf numFmtId="0" fontId="13" fillId="0" borderId="1" xfId="0" applyFont="1" applyBorder="1" applyAlignment="1">
      <alignment horizontal="center" vertical="center" wrapText="1"/>
    </xf>
    <xf numFmtId="2" fontId="13" fillId="0" borderId="1" xfId="0" applyNumberFormat="1" applyFont="1" applyBorder="1" applyAlignment="1">
      <alignment horizontal="center" vertical="center"/>
    </xf>
    <xf numFmtId="0" fontId="3" fillId="0" borderId="0" xfId="0" applyFont="1" applyAlignment="1">
      <alignment vertical="center" wrapText="1"/>
    </xf>
    <xf numFmtId="49" fontId="12" fillId="0" borderId="1" xfId="0" applyNumberFormat="1" applyFont="1" applyBorder="1" applyAlignment="1">
      <alignment vertical="center" wrapText="1"/>
    </xf>
    <xf numFmtId="0" fontId="7" fillId="0" borderId="0" xfId="0" applyFont="1" applyAlignment="1">
      <alignment horizontal="left" vertical="center" wrapText="1"/>
    </xf>
    <xf numFmtId="165" fontId="5" fillId="0" borderId="0" xfId="0" applyNumberFormat="1" applyFont="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0" xfId="0" applyFont="1" applyAlignment="1">
      <alignment vertical="center"/>
    </xf>
    <xf numFmtId="166" fontId="7" fillId="0" borderId="0" xfId="0" applyNumberFormat="1" applyFont="1" applyAlignment="1">
      <alignment vertical="center" wrapText="1"/>
    </xf>
    <xf numFmtId="2" fontId="14" fillId="0" borderId="0" xfId="0" applyNumberFormat="1" applyFont="1" applyAlignment="1">
      <alignment horizontal="right" vertical="center" wrapText="1"/>
    </xf>
    <xf numFmtId="0" fontId="4" fillId="2" borderId="7" xfId="0" applyFont="1" applyFill="1" applyBorder="1" applyAlignment="1">
      <alignment horizontal="left" vertical="center" wrapText="1"/>
    </xf>
    <xf numFmtId="0" fontId="3" fillId="2" borderId="7" xfId="0" applyFont="1" applyFill="1" applyBorder="1" applyAlignment="1">
      <alignment horizontal="right" vertical="center" wrapText="1"/>
    </xf>
    <xf numFmtId="0" fontId="4" fillId="0" borderId="0" xfId="0" applyFont="1" applyAlignment="1">
      <alignment horizontal="right" vertical="center"/>
    </xf>
    <xf numFmtId="0" fontId="3" fillId="0" borderId="0" xfId="0" applyFont="1" applyAlignment="1">
      <alignment horizontal="right" vertical="center"/>
    </xf>
    <xf numFmtId="0" fontId="4" fillId="0" borderId="0" xfId="0" applyFont="1" applyAlignment="1">
      <alignment vertical="center"/>
    </xf>
    <xf numFmtId="0" fontId="3" fillId="0" borderId="0" xfId="4" applyFont="1" applyAlignment="1">
      <alignment horizontal="left" vertical="center"/>
    </xf>
    <xf numFmtId="49" fontId="3" fillId="0" borderId="0" xfId="0" applyNumberFormat="1" applyFont="1" applyAlignment="1">
      <alignment vertical="center"/>
    </xf>
    <xf numFmtId="0" fontId="3" fillId="2" borderId="0" xfId="0" applyFont="1" applyFill="1" applyAlignment="1">
      <alignment vertical="center"/>
    </xf>
    <xf numFmtId="0" fontId="3" fillId="0" borderId="0" xfId="4" applyFont="1" applyAlignment="1">
      <alignment horizontal="left" vertical="center" wrapText="1"/>
    </xf>
    <xf numFmtId="0" fontId="3" fillId="0" borderId="1" xfId="0" applyFont="1" applyBorder="1" applyAlignment="1">
      <alignment horizontal="center" vertical="center" wrapText="1"/>
    </xf>
    <xf numFmtId="167" fontId="4" fillId="0" borderId="1" xfId="0" applyNumberFormat="1" applyFont="1" applyBorder="1" applyAlignment="1">
      <alignment horizontal="center" vertical="center"/>
    </xf>
    <xf numFmtId="168"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10" fillId="0" borderId="8" xfId="0" applyFont="1" applyBorder="1" applyAlignment="1">
      <alignment horizontal="right" vertical="center" wrapText="1"/>
    </xf>
    <xf numFmtId="0" fontId="10" fillId="0" borderId="8" xfId="0" applyFont="1" applyBorder="1" applyAlignment="1">
      <alignment horizontal="center" vertical="center"/>
    </xf>
    <xf numFmtId="4" fontId="10" fillId="0" borderId="8" xfId="0" applyNumberFormat="1" applyFont="1" applyBorder="1" applyAlignment="1">
      <alignment horizontal="center" vertical="center"/>
    </xf>
    <xf numFmtId="167" fontId="10" fillId="0" borderId="8" xfId="0" applyNumberFormat="1" applyFont="1" applyBorder="1" applyAlignment="1">
      <alignment horizontal="center" vertical="center" wrapText="1"/>
    </xf>
    <xf numFmtId="49" fontId="11" fillId="3" borderId="8" xfId="0" applyNumberFormat="1" applyFont="1" applyFill="1" applyBorder="1" applyAlignment="1">
      <alignment horizontal="center" vertical="center"/>
    </xf>
    <xf numFmtId="2" fontId="11" fillId="3" borderId="8" xfId="0" applyNumberFormat="1" applyFont="1" applyFill="1" applyBorder="1" applyAlignment="1">
      <alignment vertical="center" wrapText="1"/>
    </xf>
    <xf numFmtId="49" fontId="11" fillId="3" borderId="8" xfId="0" applyNumberFormat="1" applyFont="1" applyFill="1" applyBorder="1" applyAlignment="1">
      <alignment horizontal="center" vertical="center" wrapText="1"/>
    </xf>
    <xf numFmtId="0" fontId="17" fillId="3" borderId="0" xfId="0" applyFont="1" applyFill="1"/>
    <xf numFmtId="167" fontId="11" fillId="3" borderId="8" xfId="0" applyNumberFormat="1" applyFont="1" applyFill="1" applyBorder="1" applyAlignment="1">
      <alignment horizontal="center" vertical="center"/>
    </xf>
    <xf numFmtId="4" fontId="10" fillId="3" borderId="8" xfId="0" applyNumberFormat="1" applyFont="1" applyFill="1" applyBorder="1" applyAlignment="1">
      <alignment horizontal="center" vertical="center"/>
    </xf>
    <xf numFmtId="4" fontId="10" fillId="3" borderId="8" xfId="0" applyNumberFormat="1" applyFont="1" applyFill="1" applyBorder="1" applyAlignment="1">
      <alignment horizontal="center" vertical="center" wrapText="1"/>
    </xf>
    <xf numFmtId="4" fontId="10" fillId="3" borderId="8" xfId="0" applyNumberFormat="1" applyFont="1" applyFill="1" applyBorder="1" applyAlignment="1">
      <alignment horizontal="right" vertical="center" wrapText="1"/>
    </xf>
    <xf numFmtId="2" fontId="10" fillId="3" borderId="0" xfId="0" applyNumberFormat="1" applyFont="1" applyFill="1" applyAlignment="1">
      <alignment vertical="center"/>
    </xf>
    <xf numFmtId="0" fontId="10" fillId="3" borderId="0" xfId="0" applyFont="1" applyFill="1" applyAlignment="1">
      <alignment vertical="center"/>
    </xf>
    <xf numFmtId="49" fontId="10" fillId="3" borderId="8" xfId="0" applyNumberFormat="1" applyFont="1" applyFill="1" applyBorder="1" applyAlignment="1">
      <alignment horizontal="center" vertical="center"/>
    </xf>
    <xf numFmtId="0" fontId="10" fillId="3" borderId="8" xfId="0" applyFont="1" applyFill="1" applyBorder="1" applyAlignment="1">
      <alignment horizontal="right" vertical="center" wrapText="1"/>
    </xf>
    <xf numFmtId="49" fontId="10" fillId="3" borderId="8" xfId="0" applyNumberFormat="1" applyFont="1" applyFill="1" applyBorder="1" applyAlignment="1">
      <alignment horizontal="center" vertical="center" wrapText="1"/>
    </xf>
    <xf numFmtId="167" fontId="10" fillId="3" borderId="8" xfId="0" applyNumberFormat="1" applyFont="1" applyFill="1" applyBorder="1" applyAlignment="1">
      <alignment horizontal="center" vertical="center"/>
    </xf>
    <xf numFmtId="2" fontId="10" fillId="0" borderId="0" xfId="0" applyNumberFormat="1" applyFont="1" applyAlignment="1">
      <alignment vertical="center"/>
    </xf>
    <xf numFmtId="0" fontId="10" fillId="0" borderId="0" xfId="0" applyFont="1" applyAlignment="1">
      <alignment vertical="center"/>
    </xf>
    <xf numFmtId="49" fontId="10" fillId="0" borderId="8" xfId="0" applyNumberFormat="1" applyFont="1" applyBorder="1" applyAlignment="1">
      <alignment horizontal="center" vertical="center"/>
    </xf>
    <xf numFmtId="4" fontId="10" fillId="0" borderId="8" xfId="0" applyNumberFormat="1" applyFont="1" applyBorder="1" applyAlignment="1">
      <alignment horizontal="right" vertical="center" wrapText="1"/>
    </xf>
    <xf numFmtId="4" fontId="10" fillId="0" borderId="8" xfId="0" applyNumberFormat="1" applyFont="1" applyBorder="1" applyAlignment="1">
      <alignment vertical="center"/>
    </xf>
    <xf numFmtId="1" fontId="10" fillId="0" borderId="8"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49" fontId="11" fillId="0" borderId="8" xfId="0" applyNumberFormat="1" applyFont="1" applyBorder="1" applyAlignment="1">
      <alignment horizontal="center" vertical="center"/>
    </xf>
    <xf numFmtId="49" fontId="11" fillId="0" borderId="8" xfId="0" applyNumberFormat="1" applyFont="1" applyBorder="1" applyAlignment="1">
      <alignment vertical="center" wrapText="1"/>
    </xf>
    <xf numFmtId="0" fontId="11" fillId="0" borderId="8" xfId="0" applyFont="1" applyBorder="1" applyAlignment="1">
      <alignment horizontal="center" vertical="center"/>
    </xf>
    <xf numFmtId="167" fontId="11" fillId="0" borderId="8" xfId="0" applyNumberFormat="1" applyFont="1" applyBorder="1" applyAlignment="1">
      <alignment horizontal="center" vertical="center"/>
    </xf>
    <xf numFmtId="4" fontId="10" fillId="0" borderId="8" xfId="0" applyNumberFormat="1" applyFont="1" applyBorder="1" applyAlignment="1">
      <alignment horizontal="center" vertical="center" wrapText="1"/>
    </xf>
    <xf numFmtId="166" fontId="11" fillId="3" borderId="8" xfId="0" applyNumberFormat="1" applyFont="1" applyFill="1" applyBorder="1" applyAlignment="1">
      <alignment horizontal="center" vertical="center"/>
    </xf>
    <xf numFmtId="49" fontId="10" fillId="0" borderId="8" xfId="0" applyNumberFormat="1" applyFont="1" applyBorder="1" applyAlignment="1">
      <alignment horizontal="right" vertical="center" wrapText="1"/>
    </xf>
    <xf numFmtId="1" fontId="10" fillId="0" borderId="8" xfId="0" applyNumberFormat="1" applyFont="1" applyBorder="1" applyAlignment="1">
      <alignment horizontal="center" vertical="center"/>
    </xf>
    <xf numFmtId="2" fontId="11" fillId="0" borderId="8" xfId="0" applyNumberFormat="1" applyFont="1" applyBorder="1" applyAlignment="1">
      <alignment horizontal="center" vertical="center"/>
    </xf>
    <xf numFmtId="2" fontId="10" fillId="0" borderId="8" xfId="0" applyNumberFormat="1" applyFont="1" applyBorder="1" applyAlignment="1">
      <alignment horizontal="center" vertical="center"/>
    </xf>
    <xf numFmtId="3" fontId="10" fillId="0" borderId="8"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3" fillId="0" borderId="0" xfId="0" applyFont="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6" xfId="0" applyFont="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2" fontId="4"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4" applyFont="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cellXfs>
  <cellStyles count="10">
    <cellStyle name="Звичайний 3" xfId="3"/>
    <cellStyle name="Обычный" xfId="0" builtinId="0"/>
    <cellStyle name="Обычный 2" xfId="4"/>
    <cellStyle name="Обычный 2 2" xfId="2"/>
    <cellStyle name="Обычный 2 2 2" xfId="5"/>
    <cellStyle name="Обычный 3" xfId="7"/>
    <cellStyle name="Обычный 3 2" xfId="8"/>
    <cellStyle name="Обычный 5" xfId="9"/>
    <cellStyle name="Обычный 9" xfId="1"/>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3"/>
  <sheetViews>
    <sheetView tabSelected="1" workbookViewId="0">
      <selection activeCell="B20" sqref="B20"/>
    </sheetView>
  </sheetViews>
  <sheetFormatPr defaultColWidth="9.140625" defaultRowHeight="12.75" x14ac:dyDescent="0.2"/>
  <cols>
    <col min="1" max="1" width="7.5703125" style="1" customWidth="1"/>
    <col min="2" max="2" width="58.42578125" style="1" customWidth="1"/>
    <col min="3" max="4" width="8.28515625" style="1" customWidth="1"/>
    <col min="5" max="5" width="10.85546875" style="1" customWidth="1"/>
    <col min="6" max="6" width="15.7109375" style="14" customWidth="1"/>
    <col min="7" max="7" width="14.85546875" style="1" customWidth="1"/>
    <col min="8" max="8" width="14.7109375" style="1" customWidth="1"/>
    <col min="9" max="9" width="16.5703125" style="1" customWidth="1"/>
    <col min="10" max="10" width="17.28515625" style="1" customWidth="1"/>
    <col min="11" max="11" width="19.5703125" style="3" hidden="1" customWidth="1"/>
    <col min="12" max="12" width="12.85546875" style="1" hidden="1" customWidth="1"/>
    <col min="13" max="14" width="0" style="1" hidden="1" customWidth="1"/>
    <col min="15" max="16384" width="9.140625" style="1"/>
  </cols>
  <sheetData>
    <row r="1" spans="1:12" x14ac:dyDescent="0.2">
      <c r="J1" s="42" t="s">
        <v>20</v>
      </c>
    </row>
    <row r="2" spans="1:12" x14ac:dyDescent="0.2">
      <c r="J2" s="43" t="s">
        <v>26</v>
      </c>
    </row>
    <row r="3" spans="1:12" x14ac:dyDescent="0.2">
      <c r="A3" s="1" t="s">
        <v>34</v>
      </c>
      <c r="B3" s="44"/>
      <c r="C3" s="44"/>
      <c r="D3" s="44"/>
      <c r="E3" s="44"/>
      <c r="F3" s="44"/>
      <c r="G3" s="44"/>
      <c r="H3" s="44"/>
      <c r="I3" s="44"/>
      <c r="J3" s="44"/>
      <c r="K3" s="2"/>
    </row>
    <row r="4" spans="1:12" x14ac:dyDescent="0.2">
      <c r="A4" s="1" t="s">
        <v>0</v>
      </c>
      <c r="B4" s="44"/>
      <c r="C4" s="44"/>
      <c r="D4" s="44"/>
      <c r="E4" s="44"/>
      <c r="F4" s="44"/>
      <c r="G4" s="44"/>
      <c r="H4" s="44"/>
      <c r="I4" s="44"/>
      <c r="J4" s="44"/>
      <c r="K4" s="2"/>
    </row>
    <row r="5" spans="1:12" ht="28.5" customHeight="1" x14ac:dyDescent="0.2">
      <c r="A5" s="105" t="s">
        <v>38</v>
      </c>
      <c r="B5" s="105"/>
      <c r="C5" s="105"/>
      <c r="D5" s="105"/>
      <c r="E5" s="105"/>
      <c r="F5" s="105"/>
      <c r="G5" s="105"/>
      <c r="H5" s="105"/>
      <c r="I5" s="105"/>
      <c r="J5" s="105"/>
      <c r="K5" s="27"/>
    </row>
    <row r="6" spans="1:12" x14ac:dyDescent="0.2">
      <c r="A6" s="45" t="s">
        <v>127</v>
      </c>
      <c r="B6" s="48"/>
      <c r="C6" s="48"/>
      <c r="D6" s="48"/>
      <c r="E6" s="48"/>
      <c r="F6" s="48"/>
      <c r="G6" s="48"/>
      <c r="H6" s="48"/>
      <c r="I6" s="48"/>
      <c r="J6" s="48"/>
      <c r="K6" s="27"/>
    </row>
    <row r="7" spans="1:12" x14ac:dyDescent="0.2">
      <c r="A7" s="46" t="s">
        <v>54</v>
      </c>
      <c r="B7" s="46"/>
      <c r="C7" s="46"/>
      <c r="D7" s="46"/>
      <c r="E7" s="46"/>
      <c r="F7" s="46"/>
      <c r="G7" s="46"/>
      <c r="H7" s="46"/>
      <c r="I7" s="46"/>
      <c r="J7" s="46"/>
      <c r="K7" s="27"/>
    </row>
    <row r="8" spans="1:12" x14ac:dyDescent="0.2">
      <c r="A8" s="21" t="s">
        <v>125</v>
      </c>
      <c r="B8" s="44"/>
      <c r="C8" s="44"/>
      <c r="D8" s="44"/>
      <c r="E8" s="44"/>
      <c r="F8" s="44"/>
      <c r="G8" s="44"/>
      <c r="H8" s="44"/>
      <c r="I8" s="44"/>
      <c r="J8" s="44"/>
      <c r="K8" s="30"/>
    </row>
    <row r="9" spans="1:12" ht="12.75" customHeight="1" x14ac:dyDescent="0.2">
      <c r="A9" s="47" t="s">
        <v>39</v>
      </c>
      <c r="B9" s="44"/>
      <c r="C9" s="44"/>
      <c r="D9" s="44"/>
      <c r="E9" s="44"/>
      <c r="F9" s="44"/>
      <c r="G9" s="44"/>
      <c r="H9" s="44"/>
      <c r="I9" s="44"/>
      <c r="J9" s="44"/>
      <c r="K9" s="27"/>
    </row>
    <row r="10" spans="1:12" ht="12.75" customHeight="1" x14ac:dyDescent="0.2">
      <c r="A10" s="101" t="s">
        <v>31</v>
      </c>
      <c r="B10" s="101"/>
      <c r="C10" s="101"/>
      <c r="D10" s="101"/>
      <c r="E10" s="101"/>
      <c r="F10" s="101"/>
      <c r="G10" s="101"/>
      <c r="H10" s="101"/>
      <c r="I10" s="101"/>
      <c r="J10" s="101"/>
      <c r="K10" s="2"/>
    </row>
    <row r="11" spans="1:12" ht="12.75" customHeight="1" x14ac:dyDescent="0.2">
      <c r="A11" s="106" t="s">
        <v>124</v>
      </c>
      <c r="B11" s="106"/>
      <c r="C11" s="106"/>
      <c r="D11" s="106"/>
      <c r="E11" s="106"/>
      <c r="F11" s="106"/>
      <c r="G11" s="106"/>
      <c r="H11" s="106"/>
      <c r="I11" s="106"/>
      <c r="J11" s="106"/>
      <c r="K11" s="27"/>
    </row>
    <row r="12" spans="1:12" x14ac:dyDescent="0.2">
      <c r="A12" s="12"/>
      <c r="B12" s="12"/>
      <c r="C12" s="12"/>
      <c r="D12" s="12"/>
      <c r="E12" s="12"/>
      <c r="F12" s="12"/>
      <c r="G12" s="12"/>
      <c r="H12" s="12"/>
      <c r="I12" s="12"/>
      <c r="J12" s="12"/>
    </row>
    <row r="13" spans="1:12" ht="12.75" customHeight="1" x14ac:dyDescent="0.2">
      <c r="A13" s="107" t="s">
        <v>1</v>
      </c>
      <c r="B13" s="107" t="s">
        <v>2</v>
      </c>
      <c r="C13" s="97" t="s">
        <v>27</v>
      </c>
      <c r="D13" s="97" t="s">
        <v>3</v>
      </c>
      <c r="E13" s="97" t="s">
        <v>28</v>
      </c>
      <c r="F13" s="108" t="s">
        <v>4</v>
      </c>
      <c r="G13" s="109"/>
      <c r="H13" s="108" t="s">
        <v>5</v>
      </c>
      <c r="I13" s="109"/>
      <c r="J13" s="97" t="s">
        <v>29</v>
      </c>
      <c r="K13" s="30"/>
    </row>
    <row r="14" spans="1:12" ht="25.5" x14ac:dyDescent="0.2">
      <c r="A14" s="107"/>
      <c r="B14" s="107"/>
      <c r="C14" s="98"/>
      <c r="D14" s="98"/>
      <c r="E14" s="98"/>
      <c r="F14" s="34" t="s">
        <v>30</v>
      </c>
      <c r="G14" s="34" t="s">
        <v>6</v>
      </c>
      <c r="H14" s="34" t="s">
        <v>30</v>
      </c>
      <c r="I14" s="34" t="s">
        <v>6</v>
      </c>
      <c r="J14" s="98"/>
      <c r="K14" s="30"/>
    </row>
    <row r="15" spans="1:12" x14ac:dyDescent="0.2">
      <c r="A15" s="49">
        <v>1</v>
      </c>
      <c r="B15" s="49">
        <v>2</v>
      </c>
      <c r="C15" s="49">
        <v>3</v>
      </c>
      <c r="D15" s="49">
        <v>4</v>
      </c>
      <c r="E15" s="49">
        <v>5</v>
      </c>
      <c r="F15" s="49">
        <v>6</v>
      </c>
      <c r="G15" s="49">
        <v>7</v>
      </c>
      <c r="H15" s="49">
        <v>8</v>
      </c>
      <c r="I15" s="49">
        <v>9</v>
      </c>
      <c r="J15" s="49">
        <v>10</v>
      </c>
    </row>
    <row r="16" spans="1:12" ht="15.75" x14ac:dyDescent="0.2">
      <c r="A16" s="36"/>
      <c r="B16" s="28" t="s">
        <v>66</v>
      </c>
      <c r="C16" s="36"/>
      <c r="D16" s="28"/>
      <c r="E16" s="29"/>
      <c r="F16" s="4"/>
      <c r="G16" s="4"/>
      <c r="H16" s="4"/>
      <c r="I16" s="4"/>
      <c r="J16" s="4"/>
      <c r="K16" s="38" t="e">
        <f>#REF!*1.05*0.4</f>
        <v>#REF!</v>
      </c>
      <c r="L16" s="1" t="s">
        <v>36</v>
      </c>
    </row>
    <row r="17" spans="1:26" ht="25.5" x14ac:dyDescent="0.2">
      <c r="A17" s="89" t="s">
        <v>40</v>
      </c>
      <c r="B17" s="40" t="s">
        <v>60</v>
      </c>
      <c r="C17" s="35" t="s">
        <v>42</v>
      </c>
      <c r="D17" s="31"/>
      <c r="E17" s="50">
        <f>(E18+E19)/D18</f>
        <v>0.20888999999999999</v>
      </c>
      <c r="F17" s="22"/>
      <c r="G17" s="23">
        <f>E17*F17</f>
        <v>0</v>
      </c>
      <c r="H17" s="23"/>
      <c r="I17" s="23"/>
      <c r="J17" s="64">
        <f>G17+I17</f>
        <v>0</v>
      </c>
      <c r="K17" s="39" t="e">
        <f>#REF!/(6.29+1.15)*#REF!</f>
        <v>#REF!</v>
      </c>
      <c r="L17" s="1" t="s">
        <v>37</v>
      </c>
    </row>
    <row r="18" spans="1:26" x14ac:dyDescent="0.2">
      <c r="A18" s="5" t="s">
        <v>55</v>
      </c>
      <c r="B18" s="41" t="s">
        <v>43</v>
      </c>
      <c r="C18" s="6" t="s">
        <v>42</v>
      </c>
      <c r="D18" s="6">
        <v>1.03</v>
      </c>
      <c r="E18" s="51">
        <f>(64.3*2+47.2)*D18/1000</f>
        <v>0.18107400000000001</v>
      </c>
      <c r="F18" s="22"/>
      <c r="G18" s="23"/>
      <c r="H18" s="23"/>
      <c r="I18" s="23">
        <f>ROUND(H18*E18,2)</f>
        <v>0</v>
      </c>
      <c r="J18" s="64">
        <f t="shared" ref="J18:J21" si="0">G18+I18</f>
        <v>0</v>
      </c>
      <c r="K18" s="39"/>
    </row>
    <row r="19" spans="1:26" x14ac:dyDescent="0.2">
      <c r="A19" s="5" t="s">
        <v>61</v>
      </c>
      <c r="B19" s="41" t="s">
        <v>44</v>
      </c>
      <c r="C19" s="6" t="s">
        <v>42</v>
      </c>
      <c r="D19" s="6">
        <v>1.03</v>
      </c>
      <c r="E19" s="51">
        <f>(12.5*2+8.09)*D19/1000</f>
        <v>3.40827E-2</v>
      </c>
      <c r="F19" s="22"/>
      <c r="G19" s="23"/>
      <c r="H19" s="23"/>
      <c r="I19" s="23">
        <f>ROUND(H19*E19,2)</f>
        <v>0</v>
      </c>
      <c r="J19" s="64">
        <f t="shared" si="0"/>
        <v>0</v>
      </c>
      <c r="K19" s="39"/>
    </row>
    <row r="20" spans="1:26" x14ac:dyDescent="0.2">
      <c r="A20" s="5" t="s">
        <v>62</v>
      </c>
      <c r="B20" s="41" t="s">
        <v>64</v>
      </c>
      <c r="C20" s="6" t="s">
        <v>65</v>
      </c>
      <c r="D20" s="6">
        <v>15</v>
      </c>
      <c r="E20" s="52">
        <f>E17*D20</f>
        <v>3.1333500000000001</v>
      </c>
      <c r="F20" s="22"/>
      <c r="G20" s="23"/>
      <c r="H20" s="23"/>
      <c r="I20" s="23">
        <f>ROUND(H20*E20,2)</f>
        <v>0</v>
      </c>
      <c r="J20" s="64">
        <f t="shared" si="0"/>
        <v>0</v>
      </c>
      <c r="K20" s="39"/>
    </row>
    <row r="21" spans="1:26" x14ac:dyDescent="0.2">
      <c r="A21" s="5" t="s">
        <v>63</v>
      </c>
      <c r="B21" s="41" t="s">
        <v>45</v>
      </c>
      <c r="C21" s="49" t="s">
        <v>46</v>
      </c>
      <c r="D21" s="6">
        <v>1</v>
      </c>
      <c r="E21" s="52">
        <v>8</v>
      </c>
      <c r="F21" s="22"/>
      <c r="G21" s="23"/>
      <c r="H21" s="23"/>
      <c r="I21" s="23">
        <f>ROUND(H21*E21,2)</f>
        <v>0</v>
      </c>
      <c r="J21" s="64">
        <f t="shared" si="0"/>
        <v>0</v>
      </c>
      <c r="K21" s="39"/>
    </row>
    <row r="22" spans="1:26" ht="15.75" x14ac:dyDescent="0.2">
      <c r="A22" s="36"/>
      <c r="B22" s="28" t="s">
        <v>67</v>
      </c>
      <c r="C22" s="36"/>
      <c r="D22" s="28"/>
      <c r="E22" s="29"/>
      <c r="F22" s="22"/>
      <c r="G22" s="23"/>
      <c r="H22" s="23"/>
      <c r="I22" s="23"/>
      <c r="J22" s="23"/>
      <c r="K22" s="15"/>
    </row>
    <row r="23" spans="1:26" ht="25.5" x14ac:dyDescent="0.2">
      <c r="A23" s="89" t="s">
        <v>41</v>
      </c>
      <c r="B23" s="40" t="s">
        <v>81</v>
      </c>
      <c r="C23" s="35" t="s">
        <v>42</v>
      </c>
      <c r="D23" s="31"/>
      <c r="E23" s="50">
        <f>SUM(E24:E30)/D24</f>
        <v>1.0030000000000001</v>
      </c>
      <c r="F23" s="22"/>
      <c r="G23" s="23">
        <f>E23*F23</f>
        <v>0</v>
      </c>
      <c r="H23" s="23"/>
      <c r="I23" s="23"/>
      <c r="J23" s="64">
        <f>G23+I23</f>
        <v>0</v>
      </c>
      <c r="K23" s="39" t="e">
        <f>#REF!/(6.29+1.15)*#REF!</f>
        <v>#REF!</v>
      </c>
      <c r="L23" s="1" t="s">
        <v>37</v>
      </c>
    </row>
    <row r="24" spans="1:26" x14ac:dyDescent="0.2">
      <c r="A24" s="5" t="s">
        <v>47</v>
      </c>
      <c r="B24" s="53" t="s">
        <v>68</v>
      </c>
      <c r="C24" s="54" t="s">
        <v>69</v>
      </c>
      <c r="D24" s="55">
        <v>1.03</v>
      </c>
      <c r="E24" s="56">
        <f>0.014*D24</f>
        <v>1.4420000000000001E-2</v>
      </c>
      <c r="F24" s="22"/>
      <c r="G24" s="23"/>
      <c r="H24" s="23"/>
      <c r="I24" s="23">
        <f t="shared" ref="I24:I31" si="1">ROUND(H24*E24,2)</f>
        <v>0</v>
      </c>
      <c r="J24" s="64">
        <f t="shared" ref="J24:J31" si="2">G24+I24</f>
        <v>0</v>
      </c>
      <c r="K24" s="39"/>
    </row>
    <row r="25" spans="1:26" x14ac:dyDescent="0.2">
      <c r="A25" s="5" t="s">
        <v>48</v>
      </c>
      <c r="B25" s="53" t="s">
        <v>70</v>
      </c>
      <c r="C25" s="54" t="s">
        <v>69</v>
      </c>
      <c r="D25" s="55">
        <v>1.03</v>
      </c>
      <c r="E25" s="56">
        <f>0.022*D25</f>
        <v>2.266E-2</v>
      </c>
      <c r="F25" s="22"/>
      <c r="G25" s="23"/>
      <c r="H25" s="23"/>
      <c r="I25" s="23">
        <f t="shared" si="1"/>
        <v>0</v>
      </c>
      <c r="J25" s="64">
        <f t="shared" si="2"/>
        <v>0</v>
      </c>
      <c r="K25" s="39"/>
    </row>
    <row r="26" spans="1:26" x14ac:dyDescent="0.2">
      <c r="A26" s="5" t="s">
        <v>49</v>
      </c>
      <c r="B26" s="53" t="s">
        <v>71</v>
      </c>
      <c r="C26" s="54" t="s">
        <v>69</v>
      </c>
      <c r="D26" s="55">
        <v>1.03</v>
      </c>
      <c r="E26" s="56">
        <f>0.104*D26</f>
        <v>0.10711999999999999</v>
      </c>
      <c r="F26" s="22"/>
      <c r="G26" s="23"/>
      <c r="H26" s="23"/>
      <c r="I26" s="23">
        <f t="shared" si="1"/>
        <v>0</v>
      </c>
      <c r="J26" s="64">
        <f t="shared" si="2"/>
        <v>0</v>
      </c>
      <c r="K26" s="39"/>
    </row>
    <row r="27" spans="1:26" x14ac:dyDescent="0.2">
      <c r="A27" s="5" t="s">
        <v>76</v>
      </c>
      <c r="B27" s="53" t="s">
        <v>72</v>
      </c>
      <c r="C27" s="54" t="s">
        <v>69</v>
      </c>
      <c r="D27" s="55">
        <v>1.03</v>
      </c>
      <c r="E27" s="56">
        <f>0.069*D27</f>
        <v>7.1070000000000008E-2</v>
      </c>
      <c r="F27" s="22"/>
      <c r="G27" s="23"/>
      <c r="H27" s="23"/>
      <c r="I27" s="23">
        <f t="shared" si="1"/>
        <v>0</v>
      </c>
      <c r="J27" s="64">
        <f t="shared" si="2"/>
        <v>0</v>
      </c>
      <c r="K27" s="39"/>
    </row>
    <row r="28" spans="1:26" x14ac:dyDescent="0.2">
      <c r="A28" s="5" t="s">
        <v>77</v>
      </c>
      <c r="B28" s="53" t="s">
        <v>73</v>
      </c>
      <c r="C28" s="54" t="s">
        <v>69</v>
      </c>
      <c r="D28" s="55">
        <v>1.03</v>
      </c>
      <c r="E28" s="56">
        <f>0.441*D28</f>
        <v>0.45423000000000002</v>
      </c>
      <c r="F28" s="22"/>
      <c r="G28" s="23"/>
      <c r="H28" s="23"/>
      <c r="I28" s="23">
        <f t="shared" si="1"/>
        <v>0</v>
      </c>
      <c r="J28" s="64">
        <f t="shared" si="2"/>
        <v>0</v>
      </c>
      <c r="K28" s="39"/>
    </row>
    <row r="29" spans="1:26" x14ac:dyDescent="0.2">
      <c r="A29" s="5" t="s">
        <v>78</v>
      </c>
      <c r="B29" s="53" t="s">
        <v>74</v>
      </c>
      <c r="C29" s="54" t="s">
        <v>69</v>
      </c>
      <c r="D29" s="55">
        <v>1.03</v>
      </c>
      <c r="E29" s="56">
        <f>0.087*D29</f>
        <v>8.9609999999999995E-2</v>
      </c>
      <c r="F29" s="22"/>
      <c r="G29" s="23"/>
      <c r="H29" s="23"/>
      <c r="I29" s="23">
        <f t="shared" si="1"/>
        <v>0</v>
      </c>
      <c r="J29" s="64">
        <f t="shared" si="2"/>
        <v>0</v>
      </c>
      <c r="K29" s="39"/>
    </row>
    <row r="30" spans="1:26" x14ac:dyDescent="0.2">
      <c r="A30" s="5" t="s">
        <v>79</v>
      </c>
      <c r="B30" s="53" t="s">
        <v>75</v>
      </c>
      <c r="C30" s="54" t="s">
        <v>69</v>
      </c>
      <c r="D30" s="55">
        <v>1.03</v>
      </c>
      <c r="E30" s="56">
        <f>0.266*D30</f>
        <v>0.27398</v>
      </c>
      <c r="F30" s="22"/>
      <c r="G30" s="23"/>
      <c r="H30" s="23"/>
      <c r="I30" s="23">
        <f t="shared" si="1"/>
        <v>0</v>
      </c>
      <c r="J30" s="64">
        <f t="shared" si="2"/>
        <v>0</v>
      </c>
      <c r="K30" s="39"/>
    </row>
    <row r="31" spans="1:26" x14ac:dyDescent="0.2">
      <c r="A31" s="5" t="s">
        <v>80</v>
      </c>
      <c r="B31" s="41" t="s">
        <v>64</v>
      </c>
      <c r="C31" s="6" t="s">
        <v>65</v>
      </c>
      <c r="D31" s="6">
        <v>15</v>
      </c>
      <c r="E31" s="52">
        <f>E23*D31</f>
        <v>15.045000000000002</v>
      </c>
      <c r="F31" s="22"/>
      <c r="G31" s="23"/>
      <c r="H31" s="23"/>
      <c r="I31" s="23">
        <f t="shared" si="1"/>
        <v>0</v>
      </c>
      <c r="J31" s="64">
        <f t="shared" si="2"/>
        <v>0</v>
      </c>
      <c r="K31" s="39"/>
    </row>
    <row r="32" spans="1:26" customFormat="1" ht="25.5" x14ac:dyDescent="0.2">
      <c r="A32" s="57" t="s">
        <v>50</v>
      </c>
      <c r="B32" s="58" t="s">
        <v>82</v>
      </c>
      <c r="C32" s="59" t="s">
        <v>83</v>
      </c>
      <c r="D32" s="60"/>
      <c r="E32" s="61">
        <v>40</v>
      </c>
      <c r="F32" s="22"/>
      <c r="G32" s="23">
        <f>E32*F32</f>
        <v>0</v>
      </c>
      <c r="H32" s="62"/>
      <c r="I32" s="63"/>
      <c r="J32" s="64">
        <f>G32+I32</f>
        <v>0</v>
      </c>
      <c r="K32" s="65"/>
      <c r="L32" s="66"/>
      <c r="M32" s="66"/>
      <c r="N32" s="66"/>
      <c r="O32" s="66"/>
      <c r="P32" s="66"/>
      <c r="Q32" s="66"/>
      <c r="R32" s="66"/>
      <c r="S32" s="66"/>
      <c r="T32" s="66"/>
      <c r="U32" s="66"/>
      <c r="V32" s="66"/>
      <c r="W32" s="66"/>
      <c r="X32" s="66"/>
      <c r="Y32" s="66"/>
      <c r="Z32" s="66"/>
    </row>
    <row r="33" spans="1:26" customFormat="1" ht="12.75" customHeight="1" x14ac:dyDescent="0.2">
      <c r="A33" s="5" t="s">
        <v>51</v>
      </c>
      <c r="B33" s="68" t="s">
        <v>84</v>
      </c>
      <c r="C33" s="69" t="s">
        <v>65</v>
      </c>
      <c r="D33" s="62">
        <v>0.1</v>
      </c>
      <c r="E33" s="70">
        <f>E32*D33</f>
        <v>4</v>
      </c>
      <c r="F33" s="62"/>
      <c r="G33" s="63"/>
      <c r="H33" s="62"/>
      <c r="I33" s="23">
        <f>ROUND(H33*E33,2)</f>
        <v>0</v>
      </c>
      <c r="J33" s="64">
        <f>G33+I33</f>
        <v>0</v>
      </c>
      <c r="K33" s="65"/>
      <c r="L33" s="66"/>
      <c r="M33" s="66"/>
      <c r="N33" s="66"/>
      <c r="O33" s="66"/>
      <c r="P33" s="66"/>
      <c r="Q33" s="66"/>
      <c r="R33" s="66"/>
      <c r="S33" s="66"/>
      <c r="T33" s="66"/>
      <c r="U33" s="66"/>
      <c r="V33" s="66"/>
      <c r="W33" s="66"/>
      <c r="X33" s="66"/>
      <c r="Y33" s="66"/>
      <c r="Z33" s="66"/>
    </row>
    <row r="34" spans="1:26" customFormat="1" ht="12.75" customHeight="1" x14ac:dyDescent="0.2">
      <c r="A34" s="5" t="s">
        <v>52</v>
      </c>
      <c r="B34" s="68" t="s">
        <v>85</v>
      </c>
      <c r="C34" s="69" t="s">
        <v>65</v>
      </c>
      <c r="D34" s="62">
        <v>0.25</v>
      </c>
      <c r="E34" s="70">
        <f>E32*D34</f>
        <v>10</v>
      </c>
      <c r="F34" s="62"/>
      <c r="G34" s="63"/>
      <c r="H34" s="62"/>
      <c r="I34" s="23">
        <f>ROUND(H34*E34,2)</f>
        <v>0</v>
      </c>
      <c r="J34" s="64">
        <f t="shared" ref="J34:J60" si="3">G34+I34</f>
        <v>0</v>
      </c>
      <c r="K34" s="65"/>
      <c r="L34" s="66"/>
      <c r="M34" s="66"/>
      <c r="N34" s="66"/>
      <c r="O34" s="66"/>
      <c r="P34" s="66"/>
      <c r="Q34" s="66"/>
      <c r="R34" s="66"/>
      <c r="S34" s="66"/>
      <c r="T34" s="66"/>
      <c r="U34" s="66"/>
      <c r="V34" s="66"/>
      <c r="W34" s="66"/>
      <c r="X34" s="66"/>
      <c r="Y34" s="66"/>
      <c r="Z34" s="66"/>
    </row>
    <row r="35" spans="1:26" customFormat="1" ht="12.75" customHeight="1" x14ac:dyDescent="0.2">
      <c r="A35" s="5" t="s">
        <v>53</v>
      </c>
      <c r="B35" s="68" t="s">
        <v>86</v>
      </c>
      <c r="C35" s="69" t="s">
        <v>87</v>
      </c>
      <c r="D35" s="62">
        <v>0.05</v>
      </c>
      <c r="E35" s="70">
        <f>(E33+E34)*D35</f>
        <v>0.70000000000000007</v>
      </c>
      <c r="F35" s="62"/>
      <c r="G35" s="63"/>
      <c r="H35" s="62"/>
      <c r="I35" s="23">
        <f>ROUND(H35*E35,2)</f>
        <v>0</v>
      </c>
      <c r="J35" s="64">
        <f t="shared" si="3"/>
        <v>0</v>
      </c>
      <c r="K35" s="65"/>
      <c r="L35" s="66"/>
      <c r="M35" s="66"/>
      <c r="N35" s="66"/>
      <c r="O35" s="66"/>
      <c r="P35" s="66"/>
      <c r="Q35" s="66"/>
      <c r="R35" s="66"/>
      <c r="S35" s="66"/>
      <c r="T35" s="66"/>
      <c r="U35" s="66"/>
      <c r="V35" s="66"/>
      <c r="W35" s="66"/>
      <c r="X35" s="66"/>
      <c r="Y35" s="66"/>
      <c r="Z35" s="66"/>
    </row>
    <row r="36" spans="1:26" customFormat="1" ht="12.75" customHeight="1" x14ac:dyDescent="0.2">
      <c r="A36" s="78" t="s">
        <v>56</v>
      </c>
      <c r="B36" s="79" t="s">
        <v>123</v>
      </c>
      <c r="C36" s="80" t="s">
        <v>69</v>
      </c>
      <c r="D36" s="75"/>
      <c r="E36" s="81">
        <v>7.4109999999999996</v>
      </c>
      <c r="F36" s="22"/>
      <c r="G36" s="23">
        <f>E36*F36</f>
        <v>0</v>
      </c>
      <c r="H36" s="55"/>
      <c r="I36" s="55"/>
      <c r="J36" s="74">
        <f t="shared" si="3"/>
        <v>0</v>
      </c>
      <c r="K36" s="71"/>
      <c r="L36" s="72"/>
      <c r="M36" s="72"/>
      <c r="N36" s="72"/>
      <c r="O36" s="72"/>
      <c r="P36" s="72"/>
      <c r="Q36" s="72"/>
      <c r="R36" s="72"/>
      <c r="S36" s="72"/>
      <c r="T36" s="72"/>
      <c r="U36" s="72"/>
      <c r="V36" s="72"/>
      <c r="W36" s="72"/>
      <c r="X36" s="72"/>
      <c r="Y36" s="72"/>
      <c r="Z36" s="72"/>
    </row>
    <row r="37" spans="1:26" customFormat="1" ht="12.75" customHeight="1" x14ac:dyDescent="0.2">
      <c r="A37" s="73" t="s">
        <v>58</v>
      </c>
      <c r="B37" s="53" t="s">
        <v>68</v>
      </c>
      <c r="C37" s="54" t="s">
        <v>69</v>
      </c>
      <c r="D37" s="55">
        <v>1.03</v>
      </c>
      <c r="E37" s="56">
        <f>0.904*D37</f>
        <v>0.93112000000000006</v>
      </c>
      <c r="F37" s="55"/>
      <c r="G37" s="55"/>
      <c r="H37" s="62"/>
      <c r="I37" s="23">
        <f t="shared" ref="I37:I53" si="4">ROUND(H37*E37,2)</f>
        <v>0</v>
      </c>
      <c r="J37" s="74">
        <f t="shared" si="3"/>
        <v>0</v>
      </c>
      <c r="K37" s="71"/>
      <c r="L37" s="72"/>
      <c r="M37" s="72"/>
      <c r="N37" s="72"/>
      <c r="O37" s="72"/>
      <c r="P37" s="72"/>
      <c r="Q37" s="72"/>
      <c r="R37" s="72"/>
      <c r="S37" s="72"/>
      <c r="T37" s="72"/>
      <c r="U37" s="72"/>
      <c r="V37" s="72"/>
      <c r="W37" s="72"/>
      <c r="X37" s="72"/>
      <c r="Y37" s="72"/>
      <c r="Z37" s="72"/>
    </row>
    <row r="38" spans="1:26" customFormat="1" ht="12.75" customHeight="1" x14ac:dyDescent="0.2">
      <c r="A38" s="73" t="s">
        <v>98</v>
      </c>
      <c r="B38" s="53" t="s">
        <v>88</v>
      </c>
      <c r="C38" s="54" t="s">
        <v>69</v>
      </c>
      <c r="D38" s="55">
        <v>1.03</v>
      </c>
      <c r="E38" s="56">
        <f>1.764*D38</f>
        <v>1.8169200000000001</v>
      </c>
      <c r="F38" s="55"/>
      <c r="G38" s="55"/>
      <c r="H38" s="55"/>
      <c r="I38" s="23">
        <f t="shared" si="4"/>
        <v>0</v>
      </c>
      <c r="J38" s="74">
        <f t="shared" si="3"/>
        <v>0</v>
      </c>
      <c r="K38" s="71"/>
      <c r="L38" s="72"/>
      <c r="M38" s="72"/>
      <c r="N38" s="72"/>
      <c r="O38" s="72"/>
      <c r="P38" s="72"/>
      <c r="Q38" s="72"/>
      <c r="R38" s="72"/>
      <c r="S38" s="72"/>
      <c r="T38" s="72"/>
      <c r="U38" s="72"/>
      <c r="V38" s="72"/>
      <c r="W38" s="72"/>
      <c r="X38" s="72"/>
      <c r="Y38" s="72"/>
      <c r="Z38" s="72"/>
    </row>
    <row r="39" spans="1:26" customFormat="1" ht="12.75" customHeight="1" x14ac:dyDescent="0.2">
      <c r="A39" s="73" t="s">
        <v>99</v>
      </c>
      <c r="B39" s="53" t="s">
        <v>70</v>
      </c>
      <c r="C39" s="54" t="s">
        <v>69</v>
      </c>
      <c r="D39" s="55">
        <v>1.03</v>
      </c>
      <c r="E39" s="56">
        <f>1.232*D39</f>
        <v>1.2689600000000001</v>
      </c>
      <c r="F39" s="55"/>
      <c r="G39" s="55"/>
      <c r="H39" s="55"/>
      <c r="I39" s="23">
        <f t="shared" si="4"/>
        <v>0</v>
      </c>
      <c r="J39" s="74">
        <f t="shared" si="3"/>
        <v>0</v>
      </c>
      <c r="K39" s="71"/>
      <c r="L39" s="72"/>
      <c r="M39" s="72"/>
      <c r="N39" s="72"/>
      <c r="O39" s="72"/>
      <c r="P39" s="72"/>
      <c r="Q39" s="72"/>
      <c r="R39" s="72"/>
      <c r="S39" s="72"/>
      <c r="T39" s="72"/>
      <c r="U39" s="72"/>
      <c r="V39" s="72"/>
      <c r="W39" s="72"/>
      <c r="X39" s="72"/>
      <c r="Y39" s="72"/>
      <c r="Z39" s="72"/>
    </row>
    <row r="40" spans="1:26" customFormat="1" ht="12.75" customHeight="1" x14ac:dyDescent="0.2">
      <c r="A40" s="73" t="s">
        <v>100</v>
      </c>
      <c r="B40" s="53" t="s">
        <v>71</v>
      </c>
      <c r="C40" s="54" t="s">
        <v>69</v>
      </c>
      <c r="D40" s="55">
        <v>1.03</v>
      </c>
      <c r="E40" s="56">
        <f>0.086*D40</f>
        <v>8.8579999999999992E-2</v>
      </c>
      <c r="F40" s="55"/>
      <c r="G40" s="55"/>
      <c r="H40" s="55"/>
      <c r="I40" s="23">
        <f t="shared" si="4"/>
        <v>0</v>
      </c>
      <c r="J40" s="74">
        <f t="shared" si="3"/>
        <v>0</v>
      </c>
      <c r="K40" s="71"/>
      <c r="L40" s="72"/>
      <c r="M40" s="72"/>
      <c r="N40" s="72"/>
      <c r="O40" s="72"/>
      <c r="P40" s="72"/>
      <c r="Q40" s="72"/>
      <c r="R40" s="72"/>
      <c r="S40" s="72"/>
      <c r="T40" s="72"/>
      <c r="U40" s="72"/>
      <c r="V40" s="72"/>
      <c r="W40" s="72"/>
      <c r="X40" s="72"/>
      <c r="Y40" s="72"/>
      <c r="Z40" s="72"/>
    </row>
    <row r="41" spans="1:26" customFormat="1" ht="12.75" customHeight="1" x14ac:dyDescent="0.2">
      <c r="A41" s="73" t="s">
        <v>101</v>
      </c>
      <c r="B41" s="53" t="s">
        <v>89</v>
      </c>
      <c r="C41" s="54" t="s">
        <v>69</v>
      </c>
      <c r="D41" s="55">
        <v>1.03</v>
      </c>
      <c r="E41" s="56">
        <f>2.23*D41</f>
        <v>2.2968999999999999</v>
      </c>
      <c r="F41" s="55"/>
      <c r="G41" s="55"/>
      <c r="H41" s="55"/>
      <c r="I41" s="23">
        <f t="shared" si="4"/>
        <v>0</v>
      </c>
      <c r="J41" s="74">
        <f t="shared" si="3"/>
        <v>0</v>
      </c>
      <c r="K41" s="71"/>
      <c r="L41" s="72"/>
      <c r="M41" s="72"/>
      <c r="N41" s="72"/>
      <c r="O41" s="72"/>
      <c r="P41" s="72"/>
      <c r="Q41" s="72"/>
      <c r="R41" s="72"/>
      <c r="S41" s="72"/>
      <c r="T41" s="72"/>
      <c r="U41" s="72"/>
      <c r="V41" s="72"/>
      <c r="W41" s="72"/>
      <c r="X41" s="72"/>
      <c r="Y41" s="72"/>
      <c r="Z41" s="72"/>
    </row>
    <row r="42" spans="1:26" customFormat="1" ht="12.75" customHeight="1" x14ac:dyDescent="0.2">
      <c r="A42" s="73" t="s">
        <v>102</v>
      </c>
      <c r="B42" s="53" t="s">
        <v>90</v>
      </c>
      <c r="C42" s="54" t="s">
        <v>69</v>
      </c>
      <c r="D42" s="55">
        <v>1.03</v>
      </c>
      <c r="E42" s="56">
        <f>0.21*D42</f>
        <v>0.21629999999999999</v>
      </c>
      <c r="F42" s="55"/>
      <c r="G42" s="55"/>
      <c r="H42" s="55"/>
      <c r="I42" s="23">
        <f t="shared" si="4"/>
        <v>0</v>
      </c>
      <c r="J42" s="74">
        <f t="shared" si="3"/>
        <v>0</v>
      </c>
      <c r="K42" s="71"/>
      <c r="L42" s="72"/>
      <c r="M42" s="72"/>
      <c r="N42" s="72"/>
      <c r="O42" s="72"/>
      <c r="P42" s="72"/>
      <c r="Q42" s="72"/>
      <c r="R42" s="72"/>
      <c r="S42" s="72"/>
      <c r="T42" s="72"/>
      <c r="U42" s="72"/>
      <c r="V42" s="72"/>
      <c r="W42" s="72"/>
      <c r="X42" s="72"/>
      <c r="Y42" s="72"/>
      <c r="Z42" s="72"/>
    </row>
    <row r="43" spans="1:26" customFormat="1" ht="12.75" customHeight="1" x14ac:dyDescent="0.2">
      <c r="A43" s="73" t="s">
        <v>103</v>
      </c>
      <c r="B43" s="53" t="s">
        <v>91</v>
      </c>
      <c r="C43" s="54" t="s">
        <v>69</v>
      </c>
      <c r="D43" s="55">
        <v>1.03</v>
      </c>
      <c r="E43" s="56">
        <f>0.668*D43</f>
        <v>0.6880400000000001</v>
      </c>
      <c r="F43" s="55"/>
      <c r="G43" s="55"/>
      <c r="H43" s="62"/>
      <c r="I43" s="23">
        <f t="shared" si="4"/>
        <v>0</v>
      </c>
      <c r="J43" s="74">
        <f t="shared" si="3"/>
        <v>0</v>
      </c>
      <c r="K43" s="71"/>
      <c r="L43" s="72"/>
      <c r="M43" s="72"/>
      <c r="N43" s="72"/>
      <c r="O43" s="72"/>
      <c r="P43" s="72"/>
      <c r="Q43" s="72"/>
      <c r="R43" s="72"/>
      <c r="S43" s="72"/>
      <c r="T43" s="72"/>
      <c r="U43" s="72"/>
      <c r="V43" s="72"/>
      <c r="W43" s="72"/>
      <c r="X43" s="72"/>
      <c r="Y43" s="72"/>
      <c r="Z43" s="72"/>
    </row>
    <row r="44" spans="1:26" customFormat="1" ht="12.75" customHeight="1" x14ac:dyDescent="0.2">
      <c r="A44" s="73" t="s">
        <v>104</v>
      </c>
      <c r="B44" s="53" t="s">
        <v>72</v>
      </c>
      <c r="C44" s="54" t="s">
        <v>69</v>
      </c>
      <c r="D44" s="55">
        <v>1.03</v>
      </c>
      <c r="E44" s="56">
        <f>0.016*D44</f>
        <v>1.6480000000000002E-2</v>
      </c>
      <c r="F44" s="55"/>
      <c r="G44" s="55"/>
      <c r="H44" s="62"/>
      <c r="I44" s="23">
        <f t="shared" si="4"/>
        <v>0</v>
      </c>
      <c r="J44" s="74">
        <f t="shared" si="3"/>
        <v>0</v>
      </c>
      <c r="K44" s="71"/>
      <c r="L44" s="72"/>
      <c r="M44" s="72"/>
      <c r="N44" s="72"/>
      <c r="O44" s="72"/>
      <c r="P44" s="72"/>
      <c r="Q44" s="72"/>
      <c r="R44" s="72"/>
      <c r="S44" s="72"/>
      <c r="T44" s="72"/>
      <c r="U44" s="72"/>
      <c r="V44" s="72"/>
      <c r="W44" s="72"/>
      <c r="X44" s="72"/>
      <c r="Y44" s="72"/>
      <c r="Z44" s="72"/>
    </row>
    <row r="45" spans="1:26" customFormat="1" ht="12.75" customHeight="1" x14ac:dyDescent="0.2">
      <c r="A45" s="73" t="s">
        <v>105</v>
      </c>
      <c r="B45" s="53" t="s">
        <v>92</v>
      </c>
      <c r="C45" s="54" t="s">
        <v>69</v>
      </c>
      <c r="D45" s="55">
        <v>1.03</v>
      </c>
      <c r="E45" s="56">
        <f>0.02*D45</f>
        <v>2.06E-2</v>
      </c>
      <c r="F45" s="55"/>
      <c r="G45" s="55"/>
      <c r="H45" s="55"/>
      <c r="I45" s="23">
        <f t="shared" si="4"/>
        <v>0</v>
      </c>
      <c r="J45" s="74">
        <f t="shared" si="3"/>
        <v>0</v>
      </c>
      <c r="K45" s="71"/>
      <c r="L45" s="72"/>
      <c r="M45" s="72"/>
      <c r="N45" s="72"/>
      <c r="O45" s="72"/>
      <c r="P45" s="72"/>
      <c r="Q45" s="72"/>
      <c r="R45" s="72"/>
      <c r="S45" s="72"/>
      <c r="T45" s="72"/>
      <c r="U45" s="72"/>
      <c r="V45" s="72"/>
      <c r="W45" s="72"/>
      <c r="X45" s="72"/>
      <c r="Y45" s="72"/>
      <c r="Z45" s="72"/>
    </row>
    <row r="46" spans="1:26" customFormat="1" ht="12.75" customHeight="1" x14ac:dyDescent="0.2">
      <c r="A46" s="73" t="s">
        <v>106</v>
      </c>
      <c r="B46" s="53" t="s">
        <v>73</v>
      </c>
      <c r="C46" s="54" t="s">
        <v>69</v>
      </c>
      <c r="D46" s="55">
        <v>1.03</v>
      </c>
      <c r="E46" s="56">
        <f>0.196*D46</f>
        <v>0.20188</v>
      </c>
      <c r="F46" s="55"/>
      <c r="G46" s="55"/>
      <c r="H46" s="55"/>
      <c r="I46" s="23">
        <f t="shared" si="4"/>
        <v>0</v>
      </c>
      <c r="J46" s="74">
        <f t="shared" si="3"/>
        <v>0</v>
      </c>
      <c r="K46" s="71"/>
      <c r="L46" s="72"/>
      <c r="M46" s="72"/>
      <c r="N46" s="72"/>
      <c r="O46" s="72"/>
      <c r="P46" s="72"/>
      <c r="Q46" s="72"/>
      <c r="R46" s="72"/>
      <c r="S46" s="72"/>
      <c r="T46" s="72"/>
      <c r="U46" s="72"/>
      <c r="V46" s="72"/>
      <c r="W46" s="72"/>
      <c r="X46" s="72"/>
      <c r="Y46" s="72"/>
      <c r="Z46" s="72"/>
    </row>
    <row r="47" spans="1:26" customFormat="1" ht="12.75" customHeight="1" x14ac:dyDescent="0.2">
      <c r="A47" s="73" t="s">
        <v>107</v>
      </c>
      <c r="B47" s="53" t="s">
        <v>93</v>
      </c>
      <c r="C47" s="54" t="s">
        <v>69</v>
      </c>
      <c r="D47" s="55">
        <v>1.03</v>
      </c>
      <c r="E47" s="56">
        <f>0.007*D47</f>
        <v>7.2100000000000003E-3</v>
      </c>
      <c r="F47" s="55"/>
      <c r="G47" s="55"/>
      <c r="H47" s="55"/>
      <c r="I47" s="23">
        <f t="shared" si="4"/>
        <v>0</v>
      </c>
      <c r="J47" s="74">
        <f t="shared" si="3"/>
        <v>0</v>
      </c>
      <c r="K47" s="71"/>
      <c r="L47" s="72"/>
      <c r="M47" s="72"/>
      <c r="N47" s="72"/>
      <c r="O47" s="72"/>
      <c r="P47" s="72"/>
      <c r="Q47" s="72"/>
      <c r="R47" s="72"/>
      <c r="S47" s="72"/>
      <c r="T47" s="72"/>
      <c r="U47" s="72"/>
      <c r="V47" s="72"/>
      <c r="W47" s="72"/>
      <c r="X47" s="72"/>
      <c r="Y47" s="72"/>
      <c r="Z47" s="72"/>
    </row>
    <row r="48" spans="1:26" customFormat="1" ht="12.75" customHeight="1" x14ac:dyDescent="0.2">
      <c r="A48" s="73" t="s">
        <v>108</v>
      </c>
      <c r="B48" s="53" t="s">
        <v>94</v>
      </c>
      <c r="C48" s="54" t="s">
        <v>69</v>
      </c>
      <c r="D48" s="55">
        <v>1.03</v>
      </c>
      <c r="E48" s="56">
        <f>0.011*D48</f>
        <v>1.133E-2</v>
      </c>
      <c r="F48" s="55"/>
      <c r="G48" s="55"/>
      <c r="H48" s="55"/>
      <c r="I48" s="23">
        <f t="shared" si="4"/>
        <v>0</v>
      </c>
      <c r="J48" s="74">
        <f t="shared" si="3"/>
        <v>0</v>
      </c>
      <c r="K48" s="71"/>
      <c r="L48" s="72"/>
      <c r="M48" s="72"/>
      <c r="N48" s="72"/>
      <c r="O48" s="72"/>
      <c r="P48" s="72"/>
      <c r="Q48" s="72"/>
      <c r="R48" s="72"/>
      <c r="S48" s="72"/>
      <c r="T48" s="72"/>
      <c r="U48" s="72"/>
      <c r="V48" s="72"/>
      <c r="W48" s="72"/>
      <c r="X48" s="72"/>
      <c r="Y48" s="72"/>
      <c r="Z48" s="72"/>
    </row>
    <row r="49" spans="1:26" customFormat="1" ht="12.75" customHeight="1" x14ac:dyDescent="0.2">
      <c r="A49" s="73" t="s">
        <v>109</v>
      </c>
      <c r="B49" s="53" t="s">
        <v>95</v>
      </c>
      <c r="C49" s="54" t="s">
        <v>69</v>
      </c>
      <c r="D49" s="55">
        <v>1.03</v>
      </c>
      <c r="E49" s="56">
        <f>0.001*D49</f>
        <v>1.0300000000000001E-3</v>
      </c>
      <c r="F49" s="55"/>
      <c r="G49" s="55"/>
      <c r="H49" s="55"/>
      <c r="I49" s="23">
        <f t="shared" si="4"/>
        <v>0</v>
      </c>
      <c r="J49" s="74">
        <f t="shared" si="3"/>
        <v>0</v>
      </c>
      <c r="K49" s="71"/>
      <c r="L49" s="72"/>
      <c r="M49" s="72"/>
      <c r="N49" s="72"/>
      <c r="O49" s="72"/>
      <c r="P49" s="72"/>
      <c r="Q49" s="72"/>
      <c r="R49" s="72"/>
      <c r="S49" s="72"/>
      <c r="T49" s="72"/>
      <c r="U49" s="72"/>
      <c r="V49" s="72"/>
      <c r="W49" s="72"/>
      <c r="X49" s="72"/>
      <c r="Y49" s="72"/>
      <c r="Z49" s="72"/>
    </row>
    <row r="50" spans="1:26" customFormat="1" ht="12.75" customHeight="1" x14ac:dyDescent="0.2">
      <c r="A50" s="73" t="s">
        <v>110</v>
      </c>
      <c r="B50" s="53" t="s">
        <v>74</v>
      </c>
      <c r="C50" s="54" t="s">
        <v>69</v>
      </c>
      <c r="D50" s="55">
        <v>1.03</v>
      </c>
      <c r="E50" s="56">
        <f>0.064*D50</f>
        <v>6.5920000000000006E-2</v>
      </c>
      <c r="F50" s="55"/>
      <c r="G50" s="55"/>
      <c r="H50" s="62"/>
      <c r="I50" s="23">
        <f t="shared" si="4"/>
        <v>0</v>
      </c>
      <c r="J50" s="74">
        <f t="shared" si="3"/>
        <v>0</v>
      </c>
      <c r="K50" s="71"/>
      <c r="L50" s="72"/>
      <c r="M50" s="72"/>
      <c r="N50" s="72"/>
      <c r="O50" s="72"/>
      <c r="P50" s="72"/>
      <c r="Q50" s="72"/>
      <c r="R50" s="72"/>
      <c r="S50" s="72"/>
      <c r="T50" s="72"/>
      <c r="U50" s="72"/>
      <c r="V50" s="72"/>
      <c r="W50" s="72"/>
      <c r="X50" s="72"/>
      <c r="Y50" s="72"/>
      <c r="Z50" s="72"/>
    </row>
    <row r="51" spans="1:26" customFormat="1" ht="12.75" customHeight="1" x14ac:dyDescent="0.2">
      <c r="A51" s="73" t="s">
        <v>111</v>
      </c>
      <c r="B51" s="53" t="s">
        <v>96</v>
      </c>
      <c r="C51" s="54" t="s">
        <v>46</v>
      </c>
      <c r="D51" s="75"/>
      <c r="E51" s="76">
        <v>8</v>
      </c>
      <c r="F51" s="55"/>
      <c r="G51" s="55"/>
      <c r="H51" s="55"/>
      <c r="I51" s="23">
        <f t="shared" si="4"/>
        <v>0</v>
      </c>
      <c r="J51" s="74">
        <f t="shared" si="3"/>
        <v>0</v>
      </c>
      <c r="K51" s="71"/>
      <c r="L51" s="72"/>
      <c r="M51" s="72"/>
      <c r="N51" s="72"/>
      <c r="O51" s="72"/>
      <c r="P51" s="72"/>
      <c r="Q51" s="72"/>
      <c r="R51" s="72"/>
      <c r="S51" s="72"/>
      <c r="T51" s="72"/>
      <c r="U51" s="72"/>
      <c r="V51" s="72"/>
      <c r="W51" s="72"/>
      <c r="X51" s="72"/>
      <c r="Y51" s="72"/>
      <c r="Z51" s="72"/>
    </row>
    <row r="52" spans="1:26" customFormat="1" ht="12.75" customHeight="1" x14ac:dyDescent="0.2">
      <c r="A52" s="73" t="s">
        <v>112</v>
      </c>
      <c r="B52" s="53" t="s">
        <v>97</v>
      </c>
      <c r="C52" s="54" t="s">
        <v>46</v>
      </c>
      <c r="D52" s="75"/>
      <c r="E52" s="76">
        <v>212</v>
      </c>
      <c r="F52" s="55"/>
      <c r="G52" s="55"/>
      <c r="H52" s="55"/>
      <c r="I52" s="23">
        <f t="shared" si="4"/>
        <v>0</v>
      </c>
      <c r="J52" s="74">
        <f t="shared" si="3"/>
        <v>0</v>
      </c>
      <c r="K52" s="71"/>
      <c r="L52" s="72"/>
      <c r="M52" s="72"/>
      <c r="N52" s="72"/>
      <c r="O52" s="72"/>
      <c r="P52" s="72"/>
      <c r="Q52" s="72"/>
      <c r="R52" s="72"/>
      <c r="S52" s="72"/>
      <c r="T52" s="72"/>
      <c r="U52" s="72"/>
      <c r="V52" s="72"/>
      <c r="W52" s="72"/>
      <c r="X52" s="72"/>
      <c r="Y52" s="72"/>
      <c r="Z52" s="72"/>
    </row>
    <row r="53" spans="1:26" customFormat="1" ht="11.25" customHeight="1" x14ac:dyDescent="0.2">
      <c r="A53" s="73" t="s">
        <v>113</v>
      </c>
      <c r="B53" s="53" t="s">
        <v>64</v>
      </c>
      <c r="C53" s="54" t="s">
        <v>65</v>
      </c>
      <c r="D53" s="55">
        <v>15</v>
      </c>
      <c r="E53" s="76">
        <f>D53*E36</f>
        <v>111.16499999999999</v>
      </c>
      <c r="F53" s="55"/>
      <c r="G53" s="55"/>
      <c r="H53" s="55"/>
      <c r="I53" s="23">
        <f t="shared" si="4"/>
        <v>0</v>
      </c>
      <c r="J53" s="74">
        <f t="shared" si="3"/>
        <v>0</v>
      </c>
      <c r="K53" s="71"/>
      <c r="L53" s="72"/>
      <c r="M53" s="72"/>
      <c r="N53" s="72"/>
      <c r="O53" s="72"/>
      <c r="P53" s="72"/>
      <c r="Q53" s="72"/>
      <c r="R53" s="72"/>
      <c r="S53" s="72"/>
      <c r="T53" s="72"/>
      <c r="U53" s="72"/>
      <c r="V53" s="72"/>
      <c r="W53" s="72"/>
      <c r="X53" s="72"/>
      <c r="Y53" s="72"/>
      <c r="Z53" s="72"/>
    </row>
    <row r="54" spans="1:26" customFormat="1" ht="25.5" x14ac:dyDescent="0.2">
      <c r="A54" s="57" t="s">
        <v>57</v>
      </c>
      <c r="B54" s="58" t="s">
        <v>82</v>
      </c>
      <c r="C54" s="77" t="s">
        <v>83</v>
      </c>
      <c r="E54" s="83">
        <f>(43.1*E37+41.6*E38+40.5*E39+38.3*E40+35*E41+43.1*E42+65*E43+65*E44+44*E45+37*E46+63.9*E47+42.7*E48+25.7*E49+13*E50)/1.03</f>
        <v>307.00229999999993</v>
      </c>
      <c r="F54" s="22"/>
      <c r="G54" s="23">
        <f>E54*F54</f>
        <v>0</v>
      </c>
      <c r="H54" s="62"/>
      <c r="I54" s="62"/>
      <c r="J54" s="74">
        <f t="shared" si="3"/>
        <v>0</v>
      </c>
      <c r="K54" s="71"/>
      <c r="L54" s="72"/>
      <c r="M54" s="72"/>
      <c r="N54" s="72"/>
      <c r="O54" s="72"/>
      <c r="P54" s="72"/>
      <c r="Q54" s="72"/>
      <c r="R54" s="72"/>
      <c r="S54" s="72"/>
      <c r="T54" s="72"/>
      <c r="U54" s="72"/>
      <c r="V54" s="72"/>
      <c r="W54" s="72"/>
      <c r="X54" s="72"/>
      <c r="Y54" s="72"/>
      <c r="Z54" s="72"/>
    </row>
    <row r="55" spans="1:26" customFormat="1" ht="12.75" customHeight="1" x14ac:dyDescent="0.2">
      <c r="A55" s="67" t="s">
        <v>59</v>
      </c>
      <c r="B55" s="53" t="s">
        <v>84</v>
      </c>
      <c r="C55" s="69" t="s">
        <v>65</v>
      </c>
      <c r="D55" s="62">
        <v>0.1</v>
      </c>
      <c r="E55" s="70">
        <f>D55*E54</f>
        <v>30.700229999999994</v>
      </c>
      <c r="F55" s="62"/>
      <c r="G55" s="63"/>
      <c r="H55" s="55"/>
      <c r="I55" s="23">
        <f t="shared" ref="I55:I57" si="5">ROUND(H55*E55,2)</f>
        <v>0</v>
      </c>
      <c r="J55" s="74">
        <f t="shared" si="3"/>
        <v>0</v>
      </c>
      <c r="K55" s="71"/>
      <c r="L55" s="72"/>
      <c r="M55" s="72"/>
      <c r="N55" s="72"/>
      <c r="O55" s="72"/>
      <c r="P55" s="72"/>
      <c r="Q55" s="72"/>
      <c r="R55" s="72"/>
      <c r="S55" s="72"/>
      <c r="T55" s="72"/>
      <c r="U55" s="72"/>
      <c r="V55" s="72"/>
      <c r="W55" s="72"/>
      <c r="X55" s="72"/>
      <c r="Y55" s="72"/>
      <c r="Z55" s="72"/>
    </row>
    <row r="56" spans="1:26" customFormat="1" ht="12.75" customHeight="1" x14ac:dyDescent="0.2">
      <c r="A56" s="67" t="s">
        <v>114</v>
      </c>
      <c r="B56" s="68" t="s">
        <v>85</v>
      </c>
      <c r="C56" s="69" t="s">
        <v>65</v>
      </c>
      <c r="D56" s="62">
        <v>0.25</v>
      </c>
      <c r="E56" s="70">
        <f>D56*E54</f>
        <v>76.750574999999984</v>
      </c>
      <c r="F56" s="62"/>
      <c r="G56" s="63"/>
      <c r="H56" s="55"/>
      <c r="I56" s="23">
        <f t="shared" si="5"/>
        <v>0</v>
      </c>
      <c r="J56" s="74">
        <f t="shared" si="3"/>
        <v>0</v>
      </c>
      <c r="K56" s="71"/>
      <c r="L56" s="72"/>
      <c r="M56" s="72"/>
      <c r="N56" s="72"/>
      <c r="O56" s="72"/>
      <c r="P56" s="72"/>
      <c r="Q56" s="72"/>
      <c r="R56" s="72"/>
      <c r="S56" s="72"/>
      <c r="T56" s="72"/>
      <c r="U56" s="72"/>
      <c r="V56" s="72"/>
      <c r="W56" s="72"/>
      <c r="X56" s="72"/>
      <c r="Y56" s="72"/>
      <c r="Z56" s="72"/>
    </row>
    <row r="57" spans="1:26" customFormat="1" ht="12.75" customHeight="1" x14ac:dyDescent="0.2">
      <c r="A57" s="67" t="s">
        <v>115</v>
      </c>
      <c r="B57" s="68" t="s">
        <v>86</v>
      </c>
      <c r="C57" s="69" t="s">
        <v>87</v>
      </c>
      <c r="D57" s="55">
        <v>0.05</v>
      </c>
      <c r="E57" s="70">
        <f>(E55+E56)*D57</f>
        <v>5.3725402499999992</v>
      </c>
      <c r="F57" s="62"/>
      <c r="G57" s="63"/>
      <c r="H57" s="55"/>
      <c r="I57" s="23">
        <f t="shared" si="5"/>
        <v>0</v>
      </c>
      <c r="J57" s="74">
        <f t="shared" si="3"/>
        <v>0</v>
      </c>
      <c r="K57" s="71"/>
      <c r="L57" s="72"/>
      <c r="M57" s="72"/>
      <c r="N57" s="72"/>
      <c r="O57" s="72"/>
      <c r="P57" s="72"/>
      <c r="Q57" s="72"/>
      <c r="R57" s="72"/>
      <c r="S57" s="72"/>
      <c r="T57" s="72"/>
      <c r="U57" s="72"/>
      <c r="V57" s="72"/>
      <c r="W57" s="72"/>
      <c r="X57" s="72"/>
      <c r="Y57" s="72"/>
      <c r="Z57" s="72"/>
    </row>
    <row r="58" spans="1:26" customFormat="1" ht="12.75" customHeight="1" x14ac:dyDescent="0.2">
      <c r="A58" s="78" t="s">
        <v>121</v>
      </c>
      <c r="B58" s="79" t="s">
        <v>117</v>
      </c>
      <c r="C58" s="77" t="s">
        <v>83</v>
      </c>
      <c r="D58" s="75"/>
      <c r="E58" s="86">
        <f>1.37*D59/0.0056</f>
        <v>254.42857142857144</v>
      </c>
      <c r="F58" s="22"/>
      <c r="G58" s="23">
        <f>E58*F58</f>
        <v>0</v>
      </c>
      <c r="H58" s="55"/>
      <c r="I58" s="55"/>
      <c r="J58" s="74">
        <f t="shared" si="3"/>
        <v>0</v>
      </c>
      <c r="K58" s="71"/>
      <c r="L58" s="72"/>
      <c r="M58" s="72"/>
      <c r="N58" s="72"/>
      <c r="O58" s="72"/>
      <c r="P58" s="72"/>
      <c r="Q58" s="72"/>
      <c r="R58" s="72"/>
      <c r="S58" s="72"/>
      <c r="T58" s="72"/>
      <c r="U58" s="72"/>
      <c r="V58" s="72"/>
      <c r="W58" s="72"/>
      <c r="X58" s="72"/>
      <c r="Y58" s="72"/>
      <c r="Z58" s="72"/>
    </row>
    <row r="59" spans="1:26" customFormat="1" ht="12.75" customHeight="1" x14ac:dyDescent="0.2">
      <c r="A59" s="73" t="s">
        <v>116</v>
      </c>
      <c r="B59" s="84" t="s">
        <v>118</v>
      </c>
      <c r="C59" s="54" t="s">
        <v>83</v>
      </c>
      <c r="D59" s="55">
        <v>1.04</v>
      </c>
      <c r="E59" s="87">
        <f>E58*D59</f>
        <v>264.60571428571433</v>
      </c>
      <c r="F59" s="55"/>
      <c r="G59" s="82"/>
      <c r="H59" s="55"/>
      <c r="I59" s="23">
        <f t="shared" ref="I59:I60" si="6">ROUND(H59*E59,2)</f>
        <v>0</v>
      </c>
      <c r="J59" s="74">
        <f t="shared" si="3"/>
        <v>0</v>
      </c>
      <c r="K59" s="71"/>
      <c r="L59" s="72"/>
      <c r="M59" s="72"/>
      <c r="N59" s="72"/>
      <c r="O59" s="72"/>
      <c r="P59" s="72"/>
      <c r="Q59" s="72"/>
      <c r="R59" s="72"/>
      <c r="S59" s="72"/>
      <c r="T59" s="72"/>
      <c r="U59" s="72"/>
      <c r="V59" s="72"/>
      <c r="W59" s="72"/>
      <c r="X59" s="72"/>
      <c r="Y59" s="72"/>
      <c r="Z59" s="72"/>
    </row>
    <row r="60" spans="1:26" customFormat="1" ht="12.75" customHeight="1" x14ac:dyDescent="0.2">
      <c r="A60" s="73" t="s">
        <v>122</v>
      </c>
      <c r="B60" s="84" t="s">
        <v>119</v>
      </c>
      <c r="C60" s="54" t="s">
        <v>46</v>
      </c>
      <c r="D60" s="88">
        <v>7</v>
      </c>
      <c r="E60" s="85">
        <v>1800</v>
      </c>
      <c r="F60" s="55" t="s">
        <v>120</v>
      </c>
      <c r="G60" s="82"/>
      <c r="H60" s="55"/>
      <c r="I60" s="23">
        <f t="shared" si="6"/>
        <v>0</v>
      </c>
      <c r="J60" s="74">
        <f t="shared" si="3"/>
        <v>0</v>
      </c>
      <c r="K60" s="71"/>
      <c r="L60" s="72"/>
      <c r="M60" s="72"/>
      <c r="N60" s="72"/>
      <c r="O60" s="72"/>
      <c r="P60" s="72"/>
      <c r="Q60" s="72"/>
      <c r="R60" s="72"/>
      <c r="S60" s="72"/>
      <c r="T60" s="72"/>
      <c r="U60" s="72"/>
      <c r="V60" s="72"/>
      <c r="W60" s="72"/>
      <c r="X60" s="72"/>
      <c r="Y60" s="72"/>
      <c r="Z60" s="72"/>
    </row>
    <row r="61" spans="1:26" x14ac:dyDescent="0.2">
      <c r="A61" s="17"/>
      <c r="B61" s="7" t="s">
        <v>7</v>
      </c>
      <c r="C61" s="7"/>
      <c r="D61" s="7"/>
      <c r="E61" s="7"/>
      <c r="F61" s="23"/>
      <c r="G61" s="23">
        <f>SUM(G17:G60)</f>
        <v>0</v>
      </c>
      <c r="H61" s="23"/>
      <c r="I61" s="23">
        <f>SUM(I17:I60)</f>
        <v>0</v>
      </c>
      <c r="J61" s="23">
        <f>SUM(J17:J60)</f>
        <v>0</v>
      </c>
      <c r="K61" s="16"/>
    </row>
    <row r="62" spans="1:26" x14ac:dyDescent="0.2">
      <c r="A62" s="17"/>
      <c r="B62" s="7" t="s">
        <v>8</v>
      </c>
      <c r="C62" s="7"/>
      <c r="D62" s="7"/>
      <c r="E62" s="7"/>
      <c r="F62" s="23"/>
      <c r="G62" s="23">
        <f>0.2*G61</f>
        <v>0</v>
      </c>
      <c r="H62" s="23"/>
      <c r="I62" s="23">
        <f>0.2*I61</f>
        <v>0</v>
      </c>
      <c r="J62" s="23">
        <f>0.2*J61</f>
        <v>0</v>
      </c>
      <c r="K62" s="16"/>
    </row>
    <row r="63" spans="1:26" x14ac:dyDescent="0.2">
      <c r="A63" s="17"/>
      <c r="B63" s="8" t="s">
        <v>9</v>
      </c>
      <c r="C63" s="8"/>
      <c r="D63" s="8"/>
      <c r="E63" s="8"/>
      <c r="F63" s="23"/>
      <c r="G63" s="22">
        <f>G62+G61</f>
        <v>0</v>
      </c>
      <c r="H63" s="22"/>
      <c r="I63" s="22">
        <f>I62+I61</f>
        <v>0</v>
      </c>
      <c r="J63" s="22">
        <f>J62+J61</f>
        <v>0</v>
      </c>
      <c r="K63" s="99"/>
    </row>
    <row r="64" spans="1:26" x14ac:dyDescent="0.2">
      <c r="A64" s="17"/>
      <c r="B64" s="7" t="s">
        <v>10</v>
      </c>
      <c r="C64" s="8"/>
      <c r="D64" s="8"/>
      <c r="E64" s="8"/>
      <c r="F64" s="23"/>
      <c r="G64" s="23"/>
      <c r="H64" s="23"/>
      <c r="I64" s="23"/>
      <c r="J64" s="23"/>
      <c r="K64" s="99"/>
    </row>
    <row r="65" spans="1:11" x14ac:dyDescent="0.2">
      <c r="A65" s="17"/>
      <c r="B65" s="24" t="s">
        <v>11</v>
      </c>
      <c r="C65" s="8"/>
      <c r="D65" s="8"/>
      <c r="E65" s="8"/>
      <c r="F65" s="23"/>
      <c r="G65" s="23">
        <f>SUM(G17:G64)</f>
        <v>0</v>
      </c>
      <c r="H65" s="23"/>
      <c r="I65" s="23">
        <f>SUM(I17:I64)</f>
        <v>0</v>
      </c>
      <c r="J65" s="23">
        <f>SUM(J17:J64)</f>
        <v>0</v>
      </c>
      <c r="K65" s="99"/>
    </row>
    <row r="66" spans="1:11" x14ac:dyDescent="0.2">
      <c r="A66" s="17"/>
      <c r="B66" s="24" t="s">
        <v>8</v>
      </c>
      <c r="C66" s="8"/>
      <c r="D66" s="8"/>
      <c r="E66" s="8"/>
      <c r="F66" s="23"/>
      <c r="G66" s="23">
        <f>0.2*G65</f>
        <v>0</v>
      </c>
      <c r="H66" s="23"/>
      <c r="I66" s="23">
        <f>0.2*I65</f>
        <v>0</v>
      </c>
      <c r="J66" s="23">
        <f>0.2*J65</f>
        <v>0</v>
      </c>
      <c r="K66" s="32"/>
    </row>
    <row r="67" spans="1:11" x14ac:dyDescent="0.2">
      <c r="A67" s="17"/>
      <c r="B67" s="25" t="s">
        <v>12</v>
      </c>
      <c r="C67" s="8"/>
      <c r="D67" s="8"/>
      <c r="E67" s="8"/>
      <c r="F67" s="23"/>
      <c r="G67" s="22">
        <f>G65+G66</f>
        <v>0</v>
      </c>
      <c r="H67" s="22"/>
      <c r="I67" s="22">
        <f>I65+I66</f>
        <v>0</v>
      </c>
      <c r="J67" s="22">
        <f>J65+J66</f>
        <v>0</v>
      </c>
      <c r="K67" s="99"/>
    </row>
    <row r="68" spans="1:11" x14ac:dyDescent="0.2">
      <c r="A68" s="17"/>
      <c r="B68" s="8"/>
      <c r="C68" s="8"/>
      <c r="D68" s="8"/>
      <c r="E68" s="8"/>
      <c r="F68" s="23"/>
      <c r="G68" s="23"/>
      <c r="H68" s="23"/>
      <c r="I68" s="23"/>
      <c r="J68" s="23"/>
      <c r="K68" s="99"/>
    </row>
    <row r="69" spans="1:11" x14ac:dyDescent="0.2">
      <c r="A69" s="17"/>
      <c r="B69" s="7" t="s">
        <v>13</v>
      </c>
      <c r="C69" s="8"/>
      <c r="D69" s="8"/>
      <c r="E69" s="8"/>
      <c r="F69" s="23"/>
      <c r="G69" s="23">
        <f>G61-G65</f>
        <v>0</v>
      </c>
      <c r="H69" s="23"/>
      <c r="I69" s="23">
        <f>I61-I65</f>
        <v>0</v>
      </c>
      <c r="J69" s="23">
        <f>J61-J65</f>
        <v>0</v>
      </c>
      <c r="K69" s="99"/>
    </row>
    <row r="70" spans="1:11" x14ac:dyDescent="0.2">
      <c r="A70" s="17"/>
      <c r="B70" s="7" t="s">
        <v>8</v>
      </c>
      <c r="C70" s="8"/>
      <c r="D70" s="8"/>
      <c r="E70" s="8"/>
      <c r="F70" s="23"/>
      <c r="G70" s="23">
        <f>0.2*G69</f>
        <v>0</v>
      </c>
      <c r="H70" s="23"/>
      <c r="I70" s="23">
        <f>0.2*I69</f>
        <v>0</v>
      </c>
      <c r="J70" s="23">
        <f>0.2*J69</f>
        <v>0</v>
      </c>
    </row>
    <row r="71" spans="1:11" x14ac:dyDescent="0.2">
      <c r="A71" s="17"/>
      <c r="B71" s="8" t="s">
        <v>14</v>
      </c>
      <c r="C71" s="8"/>
      <c r="D71" s="8"/>
      <c r="E71" s="8"/>
      <c r="F71" s="23"/>
      <c r="G71" s="22">
        <f>G70+G69</f>
        <v>0</v>
      </c>
      <c r="H71" s="22"/>
      <c r="I71" s="22">
        <f>I70+I69</f>
        <v>0</v>
      </c>
      <c r="J71" s="22">
        <f>J70+J69</f>
        <v>0</v>
      </c>
      <c r="K71" s="99"/>
    </row>
    <row r="72" spans="1:11" x14ac:dyDescent="0.2">
      <c r="C72" s="10"/>
      <c r="D72" s="10"/>
      <c r="E72" s="10"/>
      <c r="F72" s="18"/>
      <c r="G72" s="18"/>
      <c r="H72" s="10"/>
      <c r="I72" s="9"/>
      <c r="J72" s="9"/>
      <c r="K72" s="99"/>
    </row>
    <row r="73" spans="1:11" x14ac:dyDescent="0.2">
      <c r="B73" s="26" t="s">
        <v>19</v>
      </c>
      <c r="C73" s="10"/>
      <c r="D73" s="10"/>
      <c r="E73" s="10"/>
      <c r="F73" s="18"/>
      <c r="G73" s="18"/>
      <c r="H73" s="10"/>
      <c r="I73" s="9"/>
      <c r="J73" s="9"/>
      <c r="K73" s="99"/>
    </row>
    <row r="74" spans="1:11" ht="93" customHeight="1" x14ac:dyDescent="0.2">
      <c r="A74" s="1">
        <v>1</v>
      </c>
      <c r="B74" s="100" t="s">
        <v>35</v>
      </c>
      <c r="C74" s="100"/>
      <c r="D74" s="100"/>
      <c r="E74" s="100"/>
      <c r="F74" s="100"/>
      <c r="G74" s="100"/>
      <c r="H74" s="100"/>
      <c r="I74" s="100"/>
      <c r="J74" s="100"/>
    </row>
    <row r="75" spans="1:11" ht="13.5" customHeight="1" x14ac:dyDescent="0.2">
      <c r="A75" s="1">
        <v>2</v>
      </c>
      <c r="B75" s="20" t="s">
        <v>24</v>
      </c>
      <c r="C75" s="12"/>
      <c r="D75" s="12"/>
      <c r="E75" s="12"/>
      <c r="F75" s="12"/>
      <c r="G75" s="12"/>
      <c r="H75" s="12"/>
      <c r="I75" s="12"/>
      <c r="J75" s="9"/>
    </row>
    <row r="76" spans="1:11" x14ac:dyDescent="0.2">
      <c r="A76" s="1">
        <v>3</v>
      </c>
      <c r="B76" s="1" t="s">
        <v>21</v>
      </c>
      <c r="F76" s="1"/>
      <c r="J76" s="9"/>
    </row>
    <row r="77" spans="1:11" ht="13.5" customHeight="1" x14ac:dyDescent="0.2">
      <c r="A77" s="1">
        <v>4</v>
      </c>
      <c r="B77" s="20" t="s">
        <v>22</v>
      </c>
      <c r="F77" s="1"/>
      <c r="J77" s="9"/>
    </row>
    <row r="78" spans="1:11" ht="13.5" customHeight="1" x14ac:dyDescent="0.2">
      <c r="A78" s="1">
        <v>5</v>
      </c>
      <c r="B78" s="100" t="s">
        <v>23</v>
      </c>
      <c r="C78" s="100"/>
      <c r="D78" s="100"/>
      <c r="E78" s="100"/>
      <c r="F78" s="100"/>
      <c r="G78" s="100"/>
      <c r="H78" s="100"/>
      <c r="I78" s="100"/>
      <c r="J78" s="100"/>
    </row>
    <row r="79" spans="1:11" ht="13.5" customHeight="1" x14ac:dyDescent="0.2">
      <c r="A79" s="1">
        <v>6</v>
      </c>
      <c r="B79" s="100" t="s">
        <v>25</v>
      </c>
      <c r="C79" s="100"/>
      <c r="D79" s="100"/>
      <c r="E79" s="100"/>
      <c r="F79" s="100"/>
      <c r="G79" s="100"/>
      <c r="H79" s="100"/>
      <c r="I79" s="100"/>
      <c r="J79" s="100"/>
    </row>
    <row r="80" spans="1:11" s="95" customFormat="1" ht="13.5" customHeight="1" x14ac:dyDescent="0.2">
      <c r="A80" s="1">
        <v>7</v>
      </c>
      <c r="B80" s="90" t="s">
        <v>126</v>
      </c>
      <c r="C80" s="91"/>
      <c r="D80" s="91"/>
      <c r="E80" s="91"/>
      <c r="F80" s="92"/>
      <c r="G80" s="92"/>
      <c r="H80" s="91"/>
      <c r="I80" s="93"/>
      <c r="J80" s="93"/>
      <c r="K80" s="94"/>
    </row>
    <row r="81" spans="1:11" ht="13.5" customHeight="1" x14ac:dyDescent="0.2">
      <c r="A81" s="1">
        <v>8</v>
      </c>
      <c r="B81" s="1" t="s">
        <v>33</v>
      </c>
      <c r="C81" s="10"/>
      <c r="D81" s="10"/>
      <c r="E81" s="10"/>
      <c r="F81" s="18"/>
      <c r="G81" s="18"/>
      <c r="H81" s="10"/>
      <c r="I81" s="9"/>
      <c r="J81" s="9"/>
    </row>
    <row r="82" spans="1:11" ht="13.5" customHeight="1" x14ac:dyDescent="0.2">
      <c r="B82" s="37"/>
      <c r="C82" s="10"/>
      <c r="D82" s="10"/>
      <c r="E82" s="10"/>
      <c r="F82" s="18"/>
      <c r="G82" s="18"/>
      <c r="H82" s="10"/>
      <c r="I82" s="9"/>
      <c r="J82" s="9"/>
    </row>
    <row r="83" spans="1:11" ht="13.5" customHeight="1" x14ac:dyDescent="0.2">
      <c r="A83" s="10"/>
      <c r="B83" s="3"/>
      <c r="C83" s="10"/>
      <c r="D83" s="10"/>
      <c r="E83" s="10"/>
      <c r="F83" s="10"/>
      <c r="G83" s="10"/>
      <c r="H83" s="10"/>
      <c r="I83" s="10"/>
      <c r="J83" s="10"/>
    </row>
    <row r="84" spans="1:11" ht="13.5" customHeight="1" x14ac:dyDescent="0.2">
      <c r="A84" s="10"/>
      <c r="B84" s="11"/>
      <c r="C84" s="10"/>
      <c r="D84" s="10"/>
      <c r="E84" s="10"/>
      <c r="F84" s="10"/>
      <c r="G84" s="101" t="s">
        <v>15</v>
      </c>
      <c r="H84" s="101"/>
      <c r="I84" s="101"/>
      <c r="J84" s="10"/>
    </row>
    <row r="85" spans="1:11" x14ac:dyDescent="0.2">
      <c r="B85" s="12"/>
      <c r="E85" s="19"/>
      <c r="F85" s="1"/>
      <c r="G85" s="102" t="s">
        <v>16</v>
      </c>
      <c r="H85" s="102"/>
      <c r="I85" s="102"/>
      <c r="K85" s="33"/>
    </row>
    <row r="86" spans="1:11" x14ac:dyDescent="0.2">
      <c r="B86" s="10"/>
      <c r="E86" s="20"/>
      <c r="K86" s="33"/>
    </row>
    <row r="87" spans="1:11" x14ac:dyDescent="0.2">
      <c r="B87" s="20"/>
      <c r="E87" s="20"/>
      <c r="G87" s="103" t="s">
        <v>17</v>
      </c>
      <c r="H87" s="103"/>
      <c r="I87" s="103"/>
      <c r="K87" s="13"/>
    </row>
    <row r="88" spans="1:11" x14ac:dyDescent="0.2">
      <c r="B88" s="43"/>
      <c r="E88" s="19"/>
      <c r="G88" s="104" t="s">
        <v>18</v>
      </c>
      <c r="H88" s="104"/>
      <c r="I88" s="104"/>
    </row>
    <row r="89" spans="1:11" x14ac:dyDescent="0.2">
      <c r="G89" s="1" t="s">
        <v>32</v>
      </c>
    </row>
    <row r="90" spans="1:11" x14ac:dyDescent="0.2">
      <c r="K90" s="13"/>
    </row>
    <row r="93" spans="1:11" x14ac:dyDescent="0.2">
      <c r="B93" s="10"/>
      <c r="G93" s="96"/>
      <c r="H93" s="96"/>
      <c r="I93" s="96"/>
    </row>
  </sheetData>
  <mergeCells count="22">
    <mergeCell ref="A5:J5"/>
    <mergeCell ref="A10:J10"/>
    <mergeCell ref="A11:J11"/>
    <mergeCell ref="A13:A14"/>
    <mergeCell ref="B13:B14"/>
    <mergeCell ref="C13:C14"/>
    <mergeCell ref="D13:D14"/>
    <mergeCell ref="E13:E14"/>
    <mergeCell ref="F13:G13"/>
    <mergeCell ref="H13:I13"/>
    <mergeCell ref="G93:I93"/>
    <mergeCell ref="J13:J14"/>
    <mergeCell ref="K63:K65"/>
    <mergeCell ref="K67:K69"/>
    <mergeCell ref="K71:K73"/>
    <mergeCell ref="B74:J74"/>
    <mergeCell ref="B78:J78"/>
    <mergeCell ref="B79:J79"/>
    <mergeCell ref="G84:I84"/>
    <mergeCell ref="G85:I85"/>
    <mergeCell ref="G87:I87"/>
    <mergeCell ref="G88:I8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ТЗ </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Тетяна Іщук</dc:creator>
  <cp:lastModifiedBy>Віталій Домбровський</cp:lastModifiedBy>
  <cp:lastPrinted>2024-07-08T06:40:10Z</cp:lastPrinted>
  <dcterms:created xsi:type="dcterms:W3CDTF">2019-11-15T13:20:50Z</dcterms:created>
  <dcterms:modified xsi:type="dcterms:W3CDTF">2025-04-15T10:43:43Z</dcterms:modified>
</cp:coreProperties>
</file>