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/>
  <calcPr/>
</workbook>
</file>

<file path=xl/sharedStrings.xml><?xml version="1.0" encoding="utf-8"?>
<sst xmlns="http://schemas.openxmlformats.org/spreadsheetml/2006/main" count="112" uniqueCount="72">
  <si>
    <t>Обсяги для облицбвальних робіт по об’єкту,  Будівництво готелю  "Діпломат" по вул. Гоголівська 44-46 (орієнтовно 1/2 від всього обсягу номерного фонту)</t>
  </si>
  <si>
    <t>№ п/п</t>
  </si>
  <si>
    <t>Назва робіт</t>
  </si>
  <si>
    <t>Одиниця виміру</t>
  </si>
  <si>
    <t>К-ть</t>
  </si>
  <si>
    <t>Ціна МБІ</t>
  </si>
  <si>
    <t xml:space="preserve">Майстри </t>
  </si>
  <si>
    <t xml:space="preserve">Загальна Майстри </t>
  </si>
  <si>
    <t>Монтаж люка під плитку (невидимка)(500х500,400х400,300х300)</t>
  </si>
  <si>
    <t>1</t>
  </si>
  <si>
    <t>Влаштування металевого каркасу</t>
  </si>
  <si>
    <t>шт</t>
  </si>
  <si>
    <t>2</t>
  </si>
  <si>
    <t>Монтаж ревізійного люка</t>
  </si>
  <si>
    <t>Влаштування обмазувальної гідроізоляції</t>
  </si>
  <si>
    <t>Грунтування основи (стіни/підлога,стеля)</t>
  </si>
  <si>
    <t>м2</t>
  </si>
  <si>
    <r>
      <rPr>
        <rFont val="Times New Roman"/>
        <i/>
        <sz val="20.0"/>
      </rPr>
      <t xml:space="preserve">Влаштування обмазувальної гідроізоляції 
</t>
    </r>
    <r>
      <rPr>
        <rFont val="Times New Roman"/>
        <b/>
        <i/>
        <sz val="20.0"/>
      </rPr>
      <t>(стіни) в два шари</t>
    </r>
  </si>
  <si>
    <r>
      <rPr>
        <rFont val="Times New Roman"/>
        <i/>
        <sz val="20.0"/>
      </rPr>
      <t xml:space="preserve">Влаштування обмазувальної гідроізоляції 
</t>
    </r>
    <r>
      <rPr>
        <rFont val="Times New Roman"/>
        <b/>
        <i/>
        <sz val="20.0"/>
      </rPr>
      <t>(підлога) в два шари</t>
    </r>
  </si>
  <si>
    <r>
      <rPr>
        <rFont val="Times New Roman"/>
        <i/>
        <sz val="20.0"/>
      </rPr>
      <t xml:space="preserve">Приклеювання гідроізоляційної стрічки на примикання </t>
    </r>
    <r>
      <rPr>
        <rFont val="Times New Roman"/>
        <b/>
        <i/>
        <sz val="20.0"/>
      </rPr>
      <t>(стіна/підлога, стіна/стіна,стіна/стеля, тощо)</t>
    </r>
  </si>
  <si>
    <t>м/п</t>
  </si>
  <si>
    <t>Укладання керамогранітної плитки  (стіни, стеля)</t>
  </si>
  <si>
    <t>Розмітка</t>
  </si>
  <si>
    <r>
      <rPr>
        <rFont val="Times New Roman"/>
        <i/>
        <sz val="20.0"/>
      </rPr>
      <t xml:space="preserve">Укладання плитки </t>
    </r>
    <r>
      <rPr>
        <rFont val="Times New Roman"/>
        <b/>
        <i/>
        <sz val="20.0"/>
      </rPr>
      <t>1200х600</t>
    </r>
  </si>
  <si>
    <r>
      <rPr>
        <rFont val="Times New Roman"/>
        <i/>
        <sz val="20.0"/>
      </rPr>
      <t xml:space="preserve">Укладання плитки </t>
    </r>
    <r>
      <rPr>
        <rFont val="Times New Roman"/>
        <b/>
        <i/>
        <sz val="20.0"/>
      </rPr>
      <t>890х147 (стіна/стеля)</t>
    </r>
  </si>
  <si>
    <r>
      <rPr>
        <rFont val="Times New Roman"/>
        <i/>
        <sz val="20.0"/>
      </rPr>
      <t xml:space="preserve">Зарізання плитки під </t>
    </r>
    <r>
      <rPr>
        <rFont val="Times New Roman"/>
        <b/>
        <i val="0"/>
        <sz val="20.0"/>
      </rPr>
      <t>&lt;</t>
    </r>
    <r>
      <rPr>
        <rFont val="Times New Roman"/>
        <b/>
        <i/>
        <sz val="20.0"/>
      </rPr>
      <t>45</t>
    </r>
    <r>
      <rPr>
        <rFont val="Times New Roman"/>
        <b/>
        <i val="0"/>
        <sz val="20.0"/>
      </rPr>
      <t xml:space="preserve">° </t>
    </r>
    <r>
      <rPr>
        <rFont val="Times New Roman"/>
        <b/>
        <i/>
        <sz val="20.0"/>
      </rPr>
      <t>(з однієї сторони)</t>
    </r>
  </si>
  <si>
    <r>
      <rPr>
        <rFont val="Times New Roman"/>
        <i/>
        <sz val="20.0"/>
      </rPr>
      <t>Порізка плитки по довжині,ширині</t>
    </r>
    <r>
      <rPr>
        <rFont val="Times New Roman"/>
        <b/>
        <i/>
        <sz val="20.0"/>
      </rPr>
      <t>(звичайний різ)</t>
    </r>
  </si>
  <si>
    <r>
      <rPr>
        <rFont val="Times New Roman"/>
        <i/>
        <sz val="20.0"/>
      </rPr>
      <t xml:space="preserve">Свердління отвору в плитці </t>
    </r>
    <r>
      <rPr>
        <rFont val="Times New Roman"/>
        <b/>
        <i/>
        <sz val="20.0"/>
      </rPr>
      <t>(</t>
    </r>
    <r>
      <rPr>
        <rFont val="Times New Roman"/>
        <b/>
        <i val="0"/>
        <sz val="20.0"/>
      </rPr>
      <t>Ø</t>
    </r>
    <r>
      <rPr>
        <rFont val="Times New Roman"/>
        <b/>
        <i/>
        <sz val="20.0"/>
      </rPr>
      <t>18……120 мм)</t>
    </r>
  </si>
  <si>
    <r>
      <rPr>
        <rFont val="Times New Roman"/>
        <i/>
        <sz val="20.0"/>
      </rPr>
      <t xml:space="preserve">Монтаж та зарізання алюмін.профілю &lt;45° </t>
    </r>
    <r>
      <rPr>
        <rFont val="Times New Roman"/>
        <b/>
        <i/>
        <sz val="20.0"/>
      </rPr>
      <t>(декор між плитками)</t>
    </r>
  </si>
  <si>
    <r>
      <rPr>
        <rFont val="Times New Roman"/>
        <i/>
        <sz val="20.0"/>
      </rPr>
      <t xml:space="preserve">Затирання швів фугою </t>
    </r>
    <r>
      <rPr>
        <rFont val="Times New Roman"/>
        <b/>
        <i/>
        <sz val="20.0"/>
      </rPr>
      <t>(цементно-піщана фуга)</t>
    </r>
  </si>
  <si>
    <r>
      <rPr>
        <rFont val="Times New Roman"/>
        <i/>
        <sz val="20.0"/>
      </rPr>
      <t xml:space="preserve">Затирання швів фугою </t>
    </r>
    <r>
      <rPr>
        <rFont val="Times New Roman"/>
        <b/>
        <i/>
        <sz val="20.0"/>
      </rPr>
      <t>(епоксидна фуга)</t>
    </r>
  </si>
  <si>
    <t>Герметизація швів силіконом</t>
  </si>
  <si>
    <t>Укладання плитки на відкоси</t>
  </si>
  <si>
    <r>
      <rPr>
        <rFont val="Times New Roman"/>
        <i/>
        <sz val="20.0"/>
      </rPr>
      <t xml:space="preserve">Укладання плитки   </t>
    </r>
    <r>
      <rPr>
        <rFont val="Times New Roman"/>
        <b/>
        <i/>
        <sz val="20.0"/>
      </rPr>
      <t>(відкоси)</t>
    </r>
  </si>
  <si>
    <t>Укладання керамогранітної плитки  (підлога)</t>
  </si>
  <si>
    <r>
      <rPr>
        <rFont val="Times New Roman"/>
        <i/>
        <sz val="20.0"/>
      </rPr>
      <t xml:space="preserve">Укладання плитки </t>
    </r>
    <r>
      <rPr>
        <rFont val="Times New Roman"/>
        <b/>
        <i/>
        <sz val="20.0"/>
      </rPr>
      <t>1200х600</t>
    </r>
  </si>
  <si>
    <r>
      <rPr>
        <rFont val="Times New Roman"/>
        <i/>
        <sz val="20.0"/>
      </rPr>
      <t xml:space="preserve">Порізка плитки по довжині,ширині </t>
    </r>
    <r>
      <rPr>
        <rFont val="Times New Roman"/>
        <b/>
        <i/>
        <sz val="20.0"/>
      </rPr>
      <t>(звичайний різ)</t>
    </r>
  </si>
  <si>
    <r>
      <rPr>
        <rFont val="Times New Roman"/>
        <i/>
        <sz val="20.0"/>
      </rPr>
      <t xml:space="preserve">Свердління отвору в плитці </t>
    </r>
    <r>
      <rPr>
        <rFont val="Times New Roman"/>
        <b/>
        <i/>
        <sz val="20.0"/>
      </rPr>
      <t>(</t>
    </r>
    <r>
      <rPr>
        <rFont val="Times New Roman"/>
        <b/>
        <i val="0"/>
        <sz val="20.0"/>
      </rPr>
      <t>Ø</t>
    </r>
    <r>
      <rPr>
        <rFont val="Times New Roman"/>
        <b/>
        <i/>
        <sz val="20.0"/>
      </rPr>
      <t>18……120 мм)</t>
    </r>
  </si>
  <si>
    <t>"2-й етап"</t>
  </si>
  <si>
    <r>
      <rPr>
        <rFont val="Times New Roman"/>
        <i/>
        <sz val="20.0"/>
      </rPr>
      <t xml:space="preserve">Затирання швів фугою </t>
    </r>
    <r>
      <rPr>
        <rFont val="Times New Roman"/>
        <b/>
        <i/>
        <sz val="20.0"/>
      </rPr>
      <t>(цементно-піщана фуга)</t>
    </r>
  </si>
  <si>
    <r>
      <rPr>
        <rFont val="Times New Roman"/>
        <i/>
        <sz val="20.0"/>
      </rPr>
      <t xml:space="preserve">Затирання швів фугою </t>
    </r>
    <r>
      <rPr>
        <rFont val="Times New Roman"/>
        <b/>
        <i/>
        <sz val="20.0"/>
      </rPr>
      <t>(епоксидна фуга)</t>
    </r>
  </si>
  <si>
    <t>Облицювання душового піддону плиткою - Душовий піддон (оріентовний розмір 1890(L)*900 (B)*150(H)</t>
  </si>
  <si>
    <r>
      <rPr>
        <rFont val="Times New Roman"/>
        <i/>
        <sz val="20.0"/>
      </rPr>
      <t xml:space="preserve">Розмітка,грунтування </t>
    </r>
    <r>
      <rPr>
        <rFont val="Times New Roman"/>
        <b/>
        <i/>
        <sz val="20.0"/>
      </rPr>
      <t>(підлога, борт)</t>
    </r>
  </si>
  <si>
    <t>душ.піддон</t>
  </si>
  <si>
    <r>
      <rPr>
        <rFont val="Times New Roman"/>
        <i/>
        <sz val="20.0"/>
      </rPr>
      <t xml:space="preserve">Порізка плитки по довжині,ширині </t>
    </r>
    <r>
      <rPr>
        <rFont val="Times New Roman"/>
        <b/>
        <i/>
        <sz val="20.0"/>
      </rPr>
      <t>(звичайний різ)</t>
    </r>
  </si>
  <si>
    <r>
      <rPr>
        <rFont val="Times New Roman"/>
        <i/>
        <sz val="20.0"/>
      </rPr>
      <t xml:space="preserve">Влаштування обмазувальної гідроізоляції </t>
    </r>
    <r>
      <rPr>
        <rFont val="Times New Roman"/>
        <b/>
        <i/>
        <sz val="20.0"/>
      </rPr>
      <t>(підлога, борт)</t>
    </r>
    <r>
      <rPr>
        <rFont val="Times New Roman"/>
        <i/>
        <sz val="20.0"/>
      </rPr>
      <t xml:space="preserve"> в два шари</t>
    </r>
  </si>
  <si>
    <r>
      <rPr>
        <rFont val="Times New Roman"/>
        <i/>
        <sz val="20.0"/>
      </rPr>
      <t>Укладання керамогранітної плитки з ухилом</t>
    </r>
    <r>
      <rPr>
        <rFont val="Times New Roman"/>
        <b/>
        <i/>
        <sz val="20.0"/>
      </rPr>
      <t>1200*600 (підлога)</t>
    </r>
  </si>
  <si>
    <r>
      <rPr>
        <rFont val="Times New Roman"/>
        <i/>
        <sz val="20.0"/>
      </rPr>
      <t xml:space="preserve">Зарізання плитки під &lt;45° </t>
    </r>
    <r>
      <rPr>
        <rFont val="Times New Roman"/>
        <b/>
        <i/>
        <sz val="20.0"/>
      </rPr>
      <t>(з двух сторін)</t>
    </r>
  </si>
  <si>
    <t>Затирання швів епоксидною фугою</t>
  </si>
  <si>
    <t>Виготовлення та монтаж плитки у душовий трап</t>
  </si>
  <si>
    <t>Фактичний об'єм робіт буде уточнений при виконанні, та погоджений тех.наглядом</t>
  </si>
  <si>
    <t>Найменування роботи / матеріалу</t>
  </si>
  <si>
    <t>1 стояк</t>
  </si>
  <si>
    <t>2 стояк</t>
  </si>
  <si>
    <t>3 стояк</t>
  </si>
  <si>
    <t>4 стояк</t>
  </si>
  <si>
    <t>5 стояк</t>
  </si>
  <si>
    <t>6 стояк</t>
  </si>
  <si>
    <t>7 стояк</t>
  </si>
  <si>
    <t>Всього</t>
  </si>
  <si>
    <t>Шифр проекту / розділ робіт: ПБ-99-АІ, арк.4 (Підлога)</t>
  </si>
  <si>
    <t>Грунтування підлоги Siltek Е-100</t>
  </si>
  <si>
    <t>Гідроізоляція стін на 300мм вологі приміщення</t>
  </si>
  <si>
    <t>м.п.</t>
  </si>
  <si>
    <t>Гідроізоляційна стічка</t>
  </si>
  <si>
    <t>Гідроізоляція підлоги в 2 шари Siltek Prooflex</t>
  </si>
  <si>
    <t>Облицювння керамічною плиткою 8мм на клею Siltek Т-81</t>
  </si>
  <si>
    <t>Шифр проекту / розділ робіт: ПБ-99-АІ, арк.5 (Стелі)</t>
  </si>
  <si>
    <t>Облицювання стелі керамогранітом</t>
  </si>
  <si>
    <t>Шифр проекту / розділ робіт: ПБ-99-АІ, арк.7 (Стіни)</t>
  </si>
  <si>
    <t>Грунтування + гідроізоляція в 2 шари Siltek Prooflex</t>
  </si>
  <si>
    <t>Облицювання стін керамогранітом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</si>
</sst>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8">
    <font>
      <sz val="11.0"/>
      <color/>
      <name val="Arial"/>
      <scheme val="minor"/>
    </font>
    <font>
      <b/>
      <i/>
      <sz val="20.0"/>
      <name val="Times New Roman"/>
    </font>
    <font/>
    <font>
      <sz val="20.0"/>
      <color/>
      <name val="Times New Roman"/>
    </font>
    <font>
      <b/>
      <sz val="20.0"/>
      <color/>
      <name val="Times New Roman"/>
    </font>
    <font>
      <b/>
      <i/>
      <sz val="20.0"/>
      <color rgb="FF000000"/>
      <name val="Times New Roman"/>
    </font>
    <font>
      <i/>
      <sz val="20.0"/>
      <name val="Times New Roman"/>
    </font>
    <font>
      <sz val="20.0"/>
      <name val="Times New Roman"/>
    </font>
    <font>
      <b/>
      <i/>
      <u/>
      <sz val="20.0"/>
      <name val="Times New Roman"/>
    </font>
    <font>
      <i/>
      <sz val="20.0"/>
      <color rgb="FF00000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b/>
      <i/>
      <u/>
      <sz val="20.0"/>
      <name val="Times New Roman"/>
    </font>
    <font>
      <sz val="20.0"/>
      <color rgb="FF000000"/>
      <name val="Times New Roman"/>
    </font>
    <font>
      <b/>
      <i/>
      <u/>
      <sz val="24.0"/>
      <color rgb="FFFF0000"/>
      <name val="Times New Roman"/>
    </font>
    <font>
      <b/>
      <sz val="11.0"/>
      <color/>
      <name val="Times New Roman"/>
    </font>
    <font>
      <sz val="11.0"/>
      <color/>
      <name val="Times New Roman"/>
    </font>
    <font>
      <sz val="11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61">
    <border/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0" fillId="0" fontId="3" numFmtId="0" xfId="0" applyFont="1"/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2" fontId="1" numFmtId="0" xfId="0" applyAlignment="1" applyBorder="1" applyFill="1" applyFon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vertical="center"/>
    </xf>
    <xf borderId="11" fillId="0" fontId="2" numFmtId="0" xfId="0" applyBorder="1" applyFont="1"/>
    <xf borderId="12" fillId="0" fontId="6" numFmtId="49" xfId="0" applyAlignment="1" applyBorder="1" applyFont="1" applyNumberFormat="1">
      <alignment horizontal="center" shrinkToFit="0" vertical="center" wrapText="1"/>
    </xf>
    <xf borderId="7" fillId="0" fontId="6" numFmtId="0" xfId="0" applyAlignment="1" applyBorder="1" applyFont="1">
      <alignment horizontal="left"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14" fillId="0" fontId="7" numFmtId="0" xfId="0" applyAlignment="1" applyBorder="1" applyFont="1">
      <alignment horizontal="center" shrinkToFit="0" vertical="center" wrapText="1"/>
    </xf>
    <xf borderId="15" fillId="2" fontId="1" numFmtId="0" xfId="0" applyAlignment="1" applyBorder="1" applyFont="1">
      <alignment horizontal="center" readingOrder="0" shrinkToFit="0" vertical="center" wrapText="1"/>
    </xf>
    <xf borderId="16" fillId="2" fontId="8" numFmtId="0" xfId="0" applyAlignment="1" applyBorder="1" applyFont="1">
      <alignment horizontal="center" vertical="center"/>
    </xf>
    <xf borderId="17" fillId="0" fontId="6" numFmtId="49" xfId="0" applyAlignment="1" applyBorder="1" applyFont="1" applyNumberFormat="1">
      <alignment horizontal="center" shrinkToFit="0" vertical="center" wrapText="1"/>
    </xf>
    <xf borderId="18" fillId="0" fontId="6" numFmtId="0" xfId="0" applyAlignment="1" applyBorder="1" applyFont="1">
      <alignment horizontal="left" shrinkToFit="0" vertical="center" wrapText="1"/>
    </xf>
    <xf borderId="19" fillId="0" fontId="7" numFmtId="0" xfId="0" applyAlignment="1" applyBorder="1" applyFont="1">
      <alignment horizontal="center" shrinkToFit="0" vertical="center" wrapText="1"/>
    </xf>
    <xf borderId="20" fillId="0" fontId="7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23" fillId="0" fontId="9" numFmtId="0" xfId="0" applyAlignment="1" applyBorder="1" applyFont="1">
      <alignment horizontal="left" vertical="center"/>
    </xf>
    <xf borderId="24" fillId="0" fontId="7" numFmtId="0" xfId="0" applyAlignment="1" applyBorder="1" applyFont="1">
      <alignment horizontal="center" shrinkToFit="0" vertical="center" wrapText="1"/>
    </xf>
    <xf borderId="23" fillId="0" fontId="7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center" readingOrder="0" shrinkToFit="0" vertical="center" wrapText="1"/>
    </xf>
    <xf borderId="12" fillId="0" fontId="6" numFmtId="1" xfId="0" applyAlignment="1" applyBorder="1" applyFont="1" applyNumberFormat="1">
      <alignment horizontal="center" shrinkToFit="0" vertical="center" wrapText="1"/>
    </xf>
    <xf borderId="24" fillId="0" fontId="6" numFmtId="0" xfId="0" applyAlignment="1" applyBorder="1" applyFont="1">
      <alignment horizontal="left" shrinkToFit="0" vertical="center" wrapText="1"/>
    </xf>
    <xf borderId="24" fillId="2" fontId="1" numFmtId="0" xfId="0" applyAlignment="1" applyBorder="1" applyFont="1">
      <alignment horizontal="center" readingOrder="0" shrinkToFit="0" vertical="center" wrapText="1"/>
    </xf>
    <xf borderId="25" fillId="0" fontId="2" numFmtId="0" xfId="0" applyBorder="1" applyFont="1"/>
    <xf borderId="7" fillId="0" fontId="7" numFmtId="0" xfId="0" applyAlignment="1" applyBorder="1" applyFont="1">
      <alignment horizontal="center" shrinkToFit="0" vertical="center" wrapText="1"/>
    </xf>
    <xf borderId="26" fillId="2" fontId="1" numFmtId="0" xfId="0" applyAlignment="1" applyBorder="1" applyFont="1">
      <alignment horizontal="center" readingOrder="0" shrinkToFit="0" vertical="center" wrapText="1"/>
    </xf>
    <xf borderId="27" fillId="0" fontId="7" numFmtId="0" xfId="0" applyAlignment="1" applyBorder="1" applyFont="1">
      <alignment horizontal="center" shrinkToFit="0" vertical="center" wrapText="1"/>
    </xf>
    <xf borderId="28" fillId="0" fontId="6" numFmtId="49" xfId="0" applyAlignment="1" applyBorder="1" applyFont="1" applyNumberFormat="1">
      <alignment horizontal="center" shrinkToFit="0" vertical="center" wrapText="1"/>
    </xf>
    <xf borderId="29" fillId="0" fontId="6" numFmtId="0" xfId="0" applyAlignment="1" applyBorder="1" applyFont="1">
      <alignment horizontal="left" shrinkToFit="0" vertical="center" wrapText="1"/>
    </xf>
    <xf borderId="23" fillId="0" fontId="1" numFmtId="0" xfId="0" applyAlignment="1" applyBorder="1" applyFont="1">
      <alignment shrinkToFit="0" vertical="center" wrapText="1"/>
    </xf>
    <xf borderId="30" fillId="0" fontId="10" numFmtId="0" xfId="0" applyAlignment="1" applyBorder="1" applyFont="1">
      <alignment vertical="center"/>
    </xf>
    <xf borderId="18" fillId="0" fontId="7" numFmtId="0" xfId="0" applyAlignment="1" applyBorder="1" applyFont="1">
      <alignment horizontal="center" shrinkToFit="0" vertical="center" wrapText="1"/>
    </xf>
    <xf borderId="26" fillId="2" fontId="1" numFmtId="0" xfId="0" applyAlignment="1" applyBorder="1" applyFont="1">
      <alignment horizontal="center" shrinkToFit="0" vertical="center" wrapText="1"/>
    </xf>
    <xf borderId="25" fillId="0" fontId="11" numFmtId="0" xfId="0" applyAlignment="1" applyBorder="1" applyFont="1">
      <alignment readingOrder="0" vertical="center"/>
    </xf>
    <xf borderId="0" fillId="0" fontId="7" numFmtId="0" xfId="0" applyAlignment="1" applyFont="1">
      <alignment horizontal="center" shrinkToFit="0" vertical="center" wrapText="1"/>
    </xf>
    <xf borderId="31" fillId="0" fontId="12" numFmtId="0" xfId="0" applyAlignment="1" applyBorder="1" applyFont="1">
      <alignment readingOrder="0" vertical="center"/>
    </xf>
    <xf borderId="32" fillId="0" fontId="13" numFmtId="0" xfId="0" applyAlignment="1" applyBorder="1" applyFont="1">
      <alignment readingOrder="0" vertical="center"/>
    </xf>
    <xf borderId="24" fillId="2" fontId="1" numFmtId="0" xfId="0" applyAlignment="1" applyBorder="1" applyFont="1">
      <alignment horizontal="center" shrinkToFit="0" vertical="center" wrapText="1"/>
    </xf>
    <xf borderId="6" fillId="0" fontId="6" numFmtId="1" xfId="0" applyAlignment="1" applyBorder="1" applyFont="1" applyNumberForma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4" fillId="2" fontId="1" numFmtId="0" xfId="0" applyAlignment="1" applyBorder="1" applyFont="1">
      <alignment horizontal="center" shrinkToFit="0" vertical="center" wrapText="1"/>
    </xf>
    <xf borderId="33" fillId="0" fontId="6" numFmtId="0" xfId="0" applyAlignment="1" applyBorder="1" applyFont="1">
      <alignment horizontal="left" shrinkToFit="0" vertical="center" wrapText="1"/>
    </xf>
    <xf borderId="35" fillId="0" fontId="6" numFmtId="1" xfId="0" applyAlignment="1" applyBorder="1" applyFont="1" applyNumberFormat="1">
      <alignment horizontal="center" shrinkToFit="0" vertical="center" wrapText="1"/>
    </xf>
    <xf borderId="27" fillId="0" fontId="6" numFmtId="0" xfId="0" applyAlignment="1" applyBorder="1" applyFont="1">
      <alignment horizontal="left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36" fillId="0" fontId="14" numFmtId="0" xfId="0" applyAlignment="1" applyBorder="1" applyFont="1">
      <alignment readingOrder="0" vertical="center"/>
    </xf>
    <xf borderId="14" fillId="0" fontId="6" numFmtId="0" xfId="0" applyAlignment="1" applyBorder="1" applyFont="1">
      <alignment horizontal="center" shrinkToFit="0" vertical="center" wrapText="1"/>
    </xf>
    <xf borderId="37" fillId="0" fontId="7" numFmtId="0" xfId="0" applyAlignment="1" applyBorder="1" applyFont="1">
      <alignment horizontal="center" shrinkToFit="0" vertical="center" wrapText="1"/>
    </xf>
    <xf borderId="34" fillId="2" fontId="1" numFmtId="0" xfId="0" applyAlignment="1" applyBorder="1" applyFont="1">
      <alignment horizontal="center" readingOrder="0" shrinkToFit="0" vertical="center" wrapText="1"/>
    </xf>
    <xf borderId="38" fillId="0" fontId="15" numFmtId="0" xfId="0" applyAlignment="1" applyBorder="1" applyFont="1">
      <alignment vertical="center"/>
    </xf>
    <xf borderId="6" fillId="0" fontId="6" numFmtId="49" xfId="0" applyAlignment="1" applyBorder="1" applyFont="1" applyNumberFormat="1">
      <alignment horizontal="center" shrinkToFit="0" vertical="center" wrapText="1"/>
    </xf>
    <xf borderId="39" fillId="0" fontId="6" numFmtId="0" xfId="0" applyAlignment="1" applyBorder="1" applyFont="1">
      <alignment horizontal="left" shrinkToFit="0" vertical="center" wrapText="1"/>
    </xf>
    <xf borderId="40" fillId="0" fontId="16" numFmtId="0" xfId="0" applyAlignment="1" applyBorder="1" applyFont="1">
      <alignment vertical="center"/>
    </xf>
    <xf borderId="25" fillId="0" fontId="17" numFmtId="0" xfId="0" applyAlignment="1" applyBorder="1" applyFont="1">
      <alignment vertical="center"/>
    </xf>
    <xf borderId="32" fillId="0" fontId="18" numFmtId="0" xfId="0" applyAlignment="1" applyBorder="1" applyFont="1">
      <alignment vertical="center"/>
    </xf>
    <xf borderId="36" fillId="0" fontId="19" numFmtId="0" xfId="0" applyAlignment="1" applyBorder="1" applyFont="1">
      <alignment vertical="center"/>
    </xf>
    <xf borderId="41" fillId="0" fontId="1" numFmtId="0" xfId="0" applyAlignment="1" applyBorder="1" applyFont="1">
      <alignment shrinkToFit="0" vertical="center" wrapText="1"/>
    </xf>
    <xf borderId="42" fillId="0" fontId="6" numFmtId="49" xfId="0" applyAlignment="1" applyBorder="1" applyFont="1" applyNumberFormat="1">
      <alignment horizontal="center" shrinkToFit="0" vertical="center" wrapText="1"/>
    </xf>
    <xf borderId="23" fillId="0" fontId="6" numFmtId="0" xfId="0" applyAlignment="1" applyBorder="1" applyFont="1">
      <alignment horizontal="left" shrinkToFit="0" vertical="center" wrapText="1"/>
    </xf>
    <xf borderId="43" fillId="0" fontId="20" numFmtId="0" xfId="0" applyAlignment="1" applyBorder="1" applyFont="1">
      <alignment vertical="center"/>
    </xf>
    <xf borderId="21" fillId="0" fontId="7" numFmtId="0" xfId="0" applyAlignment="1" applyBorder="1" applyFont="1">
      <alignment horizontal="center" shrinkToFit="0" vertical="center" wrapText="1"/>
    </xf>
    <xf borderId="44" fillId="0" fontId="21" numFmtId="0" xfId="0" applyAlignment="1" applyBorder="1" applyFont="1">
      <alignment vertical="center"/>
    </xf>
    <xf borderId="45" fillId="0" fontId="7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center" readingOrder="0" shrinkToFit="0" vertical="center" wrapText="1"/>
    </xf>
    <xf borderId="43" fillId="2" fontId="22" numFmtId="0" xfId="0" applyAlignment="1" applyBorder="1" applyFont="1">
      <alignment horizontal="center" vertical="center"/>
    </xf>
    <xf borderId="46" fillId="2" fontId="1" numFmtId="0" xfId="0" applyAlignment="1" applyBorder="1" applyFont="1">
      <alignment horizontal="center" readingOrder="0" shrinkToFit="0" vertical="center" wrapText="1"/>
    </xf>
    <xf borderId="47" fillId="2" fontId="1" numFmtId="0" xfId="0" applyAlignment="1" applyBorder="1" applyFont="1">
      <alignment horizontal="center" readingOrder="0" shrinkToFit="0" vertical="center" wrapText="1"/>
    </xf>
    <xf borderId="27" fillId="2" fontId="1" numFmtId="0" xfId="0" applyAlignment="1" applyBorder="1" applyFont="1">
      <alignment horizontal="center" readingOrder="0" shrinkToFit="0" vertical="center" wrapText="1"/>
    </xf>
    <xf borderId="48" fillId="0" fontId="5" numFmtId="0" xfId="0" applyAlignment="1" applyBorder="1" applyFont="1">
      <alignment horizontal="center" vertical="center"/>
    </xf>
    <xf borderId="48" fillId="0" fontId="7" numFmtId="0" xfId="0" applyAlignment="1" applyBorder="1" applyFont="1">
      <alignment horizontal="left" shrinkToFit="0" vertical="center" wrapText="1"/>
    </xf>
    <xf borderId="48" fillId="0" fontId="23" numFmtId="0" xfId="0" applyAlignment="1" applyBorder="1" applyFont="1">
      <alignment horizontal="center" shrinkToFit="0" vertical="center" wrapText="1"/>
    </xf>
    <xf borderId="48" fillId="0" fontId="3" numFmtId="0" xfId="0" applyBorder="1" applyFont="1"/>
    <xf borderId="0" fillId="0" fontId="24" numFmtId="0" xfId="0" applyAlignment="1" applyFont="1">
      <alignment horizontal="left"/>
    </xf>
    <xf borderId="0" fillId="0" fontId="7" numFmtId="0" xfId="0" applyFont="1"/>
    <xf borderId="0" fillId="0" fontId="3" numFmtId="0" xfId="0" applyAlignment="1" applyFont="1">
      <alignment horizontal="left"/>
    </xf>
    <xf borderId="2" fillId="0" fontId="25" numFmtId="0" xfId="0" applyAlignment="1" applyBorder="1" applyFont="1">
      <alignment horizontal="center" vertical="center"/>
    </xf>
    <xf borderId="3" fillId="0" fontId="25" numFmtId="0" xfId="0" applyAlignment="1" applyBorder="1" applyFont="1">
      <alignment horizontal="center" shrinkToFit="0" vertical="center" wrapText="1"/>
    </xf>
    <xf borderId="49" fillId="0" fontId="25" numFmtId="0" xfId="0" applyAlignment="1" applyBorder="1" applyFont="1">
      <alignment horizontal="center" shrinkToFit="0" vertical="center" wrapText="1"/>
    </xf>
    <xf borderId="50" fillId="0" fontId="25" numFmtId="0" xfId="0" applyAlignment="1" applyBorder="1" applyFont="1">
      <alignment horizontal="center" shrinkToFit="0" vertical="center" wrapText="1"/>
    </xf>
    <xf borderId="43" fillId="0" fontId="25" numFmtId="0" xfId="0" applyAlignment="1" applyBorder="1" applyFont="1">
      <alignment horizontal="center" shrinkToFit="0" vertical="center" wrapText="1"/>
    </xf>
    <xf borderId="0" fillId="0" fontId="26" numFmtId="0" xfId="0" applyFont="1"/>
    <xf borderId="42" fillId="0" fontId="2" numFmtId="0" xfId="0" applyBorder="1" applyFont="1"/>
    <xf borderId="33" fillId="0" fontId="2" numFmtId="0" xfId="0" applyBorder="1" applyFont="1"/>
    <xf borderId="14" fillId="0" fontId="2" numFmtId="0" xfId="0" applyBorder="1" applyFont="1"/>
    <xf borderId="51" fillId="0" fontId="2" numFmtId="0" xfId="0" applyBorder="1" applyFont="1"/>
    <xf borderId="35" fillId="0" fontId="2" numFmtId="0" xfId="0" applyBorder="1" applyFont="1"/>
    <xf borderId="37" fillId="0" fontId="2" numFmtId="0" xfId="0" applyBorder="1" applyFont="1"/>
    <xf borderId="52" fillId="0" fontId="2" numFmtId="0" xfId="0" applyBorder="1" applyFont="1"/>
    <xf borderId="10" fillId="0" fontId="25" numFmtId="0" xfId="0" applyAlignment="1" applyBorder="1" applyFont="1">
      <alignment horizontal="center" vertical="center"/>
    </xf>
    <xf borderId="42" fillId="0" fontId="27" numFmtId="0" xfId="0" applyAlignment="1" applyBorder="1" applyFont="1">
      <alignment horizontal="center" vertical="center"/>
    </xf>
    <xf borderId="7" fillId="0" fontId="27" numFmtId="0" xfId="0" applyAlignment="1" applyBorder="1" applyFont="1">
      <alignment horizontal="left" shrinkToFit="0" vertical="center" wrapText="1"/>
    </xf>
    <xf borderId="53" fillId="0" fontId="27" numFmtId="0" xfId="0" applyAlignment="1" applyBorder="1" applyFont="1">
      <alignment horizontal="center" shrinkToFit="0" vertical="center" wrapText="1"/>
    </xf>
    <xf borderId="54" fillId="0" fontId="27" numFmtId="2" xfId="0" applyAlignment="1" applyBorder="1" applyFont="1" applyNumberFormat="1">
      <alignment horizontal="center" shrinkToFit="0" vertical="center" wrapText="1"/>
    </xf>
    <xf borderId="31" fillId="0" fontId="27" numFmtId="2" xfId="0" applyAlignment="1" applyBorder="1" applyFont="1" applyNumberFormat="1">
      <alignment horizontal="center" shrinkToFit="0" vertical="center" wrapText="1"/>
    </xf>
    <xf borderId="40" fillId="0" fontId="27" numFmtId="2" xfId="0" applyAlignment="1" applyBorder="1" applyFont="1" applyNumberFormat="1">
      <alignment horizontal="center" shrinkToFit="0" vertical="center" wrapText="1"/>
    </xf>
    <xf borderId="0" fillId="0" fontId="25" numFmtId="164" xfId="0" applyAlignment="1" applyFont="1" applyNumberFormat="1">
      <alignment horizontal="center" vertical="center"/>
    </xf>
    <xf borderId="17" fillId="0" fontId="27" numFmtId="0" xfId="0" applyAlignment="1" applyBorder="1" applyFont="1">
      <alignment horizontal="center" vertical="center"/>
    </xf>
    <xf borderId="55" fillId="0" fontId="27" numFmtId="0" xfId="0" applyAlignment="1" applyBorder="1" applyFont="1">
      <alignment horizontal="center" shrinkToFit="0" vertical="center" wrapText="1"/>
    </xf>
    <xf borderId="56" fillId="0" fontId="27" numFmtId="2" xfId="0" applyAlignment="1" applyBorder="1" applyFont="1" applyNumberFormat="1">
      <alignment horizontal="center" shrinkToFit="0" vertical="center" wrapText="1"/>
    </xf>
    <xf borderId="24" fillId="0" fontId="27" numFmtId="0" xfId="0" applyAlignment="1" applyBorder="1" applyFont="1">
      <alignment horizontal="left" shrinkToFit="0" vertical="center" wrapText="1"/>
    </xf>
    <xf borderId="18" fillId="0" fontId="27" numFmtId="0" xfId="0" applyAlignment="1" applyBorder="1" applyFont="1">
      <alignment horizontal="left" shrinkToFit="0" vertical="center" wrapText="1"/>
    </xf>
    <xf borderId="20" fillId="0" fontId="27" numFmtId="0" xfId="0" applyAlignment="1" applyBorder="1" applyFont="1">
      <alignment horizontal="center" shrinkToFit="0" vertical="center" wrapText="1"/>
    </xf>
    <xf borderId="57" fillId="0" fontId="27" numFmtId="2" xfId="0" applyAlignment="1" applyBorder="1" applyFont="1" applyNumberFormat="1">
      <alignment horizontal="center" shrinkToFit="0" vertical="center" wrapText="1"/>
    </xf>
    <xf borderId="36" fillId="0" fontId="27" numFmtId="2" xfId="0" applyAlignment="1" applyBorder="1" applyFont="1" applyNumberFormat="1">
      <alignment horizontal="center" shrinkToFit="0" vertical="center" wrapText="1"/>
    </xf>
    <xf borderId="32" fillId="0" fontId="27" numFmtId="2" xfId="0" applyAlignment="1" applyBorder="1" applyFont="1" applyNumberFormat="1">
      <alignment horizontal="center" shrinkToFit="0" vertical="center" wrapText="1"/>
    </xf>
    <xf borderId="33" fillId="0" fontId="27" numFmtId="0" xfId="0" applyAlignment="1" applyBorder="1" applyFont="1">
      <alignment horizontal="left" shrinkToFit="0" vertical="center" wrapText="1"/>
    </xf>
    <xf borderId="14" fillId="0" fontId="27" numFmtId="0" xfId="0" applyAlignment="1" applyBorder="1" applyFont="1">
      <alignment horizontal="center" shrinkToFit="0" vertical="center" wrapText="1"/>
    </xf>
    <xf borderId="58" fillId="0" fontId="27" numFmtId="2" xfId="0" applyAlignment="1" applyBorder="1" applyFont="1" applyNumberFormat="1">
      <alignment horizontal="center" shrinkToFit="0" vertical="center" wrapText="1"/>
    </xf>
    <xf borderId="25" fillId="0" fontId="27" numFmtId="2" xfId="0" applyAlignment="1" applyBorder="1" applyFont="1" applyNumberFormat="1">
      <alignment horizontal="center" shrinkToFit="0" vertical="center" wrapText="1"/>
    </xf>
    <xf borderId="2" fillId="0" fontId="27" numFmtId="0" xfId="0" applyAlignment="1" applyBorder="1" applyFont="1">
      <alignment horizontal="center" vertical="center"/>
    </xf>
    <xf borderId="23" fillId="0" fontId="27" numFmtId="0" xfId="0" applyAlignment="1" applyBorder="1" applyFont="1">
      <alignment horizontal="left" shrinkToFit="0" vertical="center" wrapText="1"/>
    </xf>
    <xf borderId="45" fillId="0" fontId="27" numFmtId="0" xfId="0" applyAlignment="1" applyBorder="1" applyFont="1">
      <alignment horizontal="center" shrinkToFit="0" vertical="center" wrapText="1"/>
    </xf>
    <xf borderId="50" fillId="0" fontId="27" numFmtId="2" xfId="0" applyAlignment="1" applyBorder="1" applyFont="1" applyNumberFormat="1">
      <alignment horizontal="center" shrinkToFit="0" vertical="center" wrapText="1"/>
    </xf>
    <xf borderId="43" fillId="0" fontId="27" numFmtId="2" xfId="0" applyAlignment="1" applyBorder="1" applyFont="1" applyNumberFormat="1">
      <alignment horizontal="center" shrinkToFit="0" vertical="center" wrapText="1"/>
    </xf>
    <xf borderId="59" fillId="0" fontId="27" numFmtId="0" xfId="0" applyAlignment="1" applyBorder="1" applyFont="1">
      <alignment horizontal="center" vertical="center"/>
    </xf>
    <xf borderId="27" fillId="0" fontId="27" numFmtId="0" xfId="0" applyAlignment="1" applyBorder="1" applyFont="1">
      <alignment horizontal="left" shrinkToFit="0" vertical="center" wrapText="1"/>
    </xf>
    <xf borderId="60" fillId="0" fontId="27" numFmtId="0" xfId="0" applyAlignment="1" applyBorder="1" applyFont="1">
      <alignment horizontal="center" shrinkToFit="0" vertical="center" wrapText="1"/>
    </xf>
    <xf borderId="0" fillId="0" fontId="2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02.86"/>
    <col customWidth="1" min="3" max="3" width="27.0"/>
    <col customWidth="1" min="4" max="4" width="18.71"/>
    <col customWidth="1" min="5" max="5" width="22.57"/>
    <col customWidth="1" min="6" max="6" width="20.71"/>
    <col customWidth="1" min="7" max="7" width="22.71"/>
    <col customWidth="1" min="8" max="11" width="8.71"/>
  </cols>
  <sheetData>
    <row r="1" ht="69.7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ht="40.5" customHeight="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3"/>
      <c r="H2" s="3"/>
      <c r="I2" s="3"/>
      <c r="J2" s="3"/>
      <c r="K2" s="3"/>
    </row>
    <row r="3" ht="84.0" customHeight="1">
      <c r="A3" s="8"/>
      <c r="B3" s="9"/>
      <c r="C3" s="9"/>
      <c r="D3" s="9"/>
      <c r="E3" s="10" t="s">
        <v>6</v>
      </c>
      <c r="F3" s="11" t="s">
        <v>7</v>
      </c>
      <c r="G3" s="3"/>
      <c r="H3" s="3"/>
      <c r="I3" s="3"/>
      <c r="J3" s="3"/>
      <c r="K3" s="3"/>
    </row>
    <row r="4" ht="36.0" customHeight="1">
      <c r="A4" s="12" t="s">
        <v>8</v>
      </c>
      <c r="B4" s="13"/>
      <c r="C4" s="13"/>
      <c r="D4" s="13"/>
      <c r="E4" s="13"/>
      <c r="F4" s="7"/>
      <c r="G4" s="3"/>
      <c r="H4" s="3"/>
      <c r="I4" s="3"/>
      <c r="J4" s="3"/>
      <c r="K4" s="3"/>
    </row>
    <row r="5" ht="26.25" customHeight="1">
      <c r="A5" s="14" t="s">
        <v>9</v>
      </c>
      <c r="B5" s="15" t="s">
        <v>10</v>
      </c>
      <c r="C5" s="16" t="s">
        <v>11</v>
      </c>
      <c r="D5" s="17" t="str">
        <f>14*7/2</f>
        <v>49</v>
      </c>
      <c r="E5" s="18">
        <v>1000.0</v>
      </c>
      <c r="F5" s="19" t="str">
        <f>E5</f>
        <v>1000</v>
      </c>
      <c r="G5" s="3"/>
      <c r="H5" s="3"/>
      <c r="I5" s="3"/>
      <c r="J5" s="3"/>
      <c r="K5" s="3"/>
    </row>
    <row r="6" ht="26.25" customHeight="1">
      <c r="A6" s="20" t="s">
        <v>12</v>
      </c>
      <c r="B6" s="21" t="s">
        <v>13</v>
      </c>
      <c r="C6" s="22" t="s">
        <v>11</v>
      </c>
      <c r="D6" s="23" t="str">
        <f>D5</f>
        <v>49</v>
      </c>
      <c r="E6" s="24"/>
      <c r="F6" s="25"/>
      <c r="G6" s="3"/>
      <c r="H6" s="3"/>
      <c r="I6" s="3"/>
      <c r="J6" s="3"/>
      <c r="K6" s="3"/>
    </row>
    <row r="7" ht="26.25" customHeight="1">
      <c r="A7" s="26" t="s">
        <v>14</v>
      </c>
      <c r="B7" s="13"/>
      <c r="C7" s="13"/>
      <c r="D7" s="13"/>
      <c r="E7" s="13"/>
      <c r="F7" s="7"/>
      <c r="G7" s="3"/>
      <c r="H7" s="3"/>
      <c r="I7" s="3"/>
      <c r="J7" s="3"/>
      <c r="K7" s="3"/>
    </row>
    <row r="8" ht="26.25" customHeight="1">
      <c r="A8" s="14" t="s">
        <v>9</v>
      </c>
      <c r="B8" s="27" t="s">
        <v>15</v>
      </c>
      <c r="C8" s="28" t="s">
        <v>16</v>
      </c>
      <c r="D8" s="29" t="str">
        <f>189+836.6</f>
        <v>1025.6</v>
      </c>
      <c r="E8" s="30">
        <v>25.0</v>
      </c>
      <c r="F8" s="19" t="str">
        <f>E9+E11+E8</f>
        <v>205</v>
      </c>
      <c r="G8" s="3"/>
      <c r="H8" s="3"/>
      <c r="I8" s="3"/>
      <c r="J8" s="3"/>
      <c r="K8" s="3"/>
    </row>
    <row r="9" ht="54.0" customHeight="1">
      <c r="A9" s="31" t="str">
        <f t="shared" ref="A9:A11" si="1">A8+1</f>
        <v>2</v>
      </c>
      <c r="B9" s="32" t="s">
        <v>17</v>
      </c>
      <c r="C9" s="28" t="s">
        <v>16</v>
      </c>
      <c r="D9" s="28" t="str">
        <f>189.9+289.1*0.3</f>
        <v>276.63</v>
      </c>
      <c r="E9" s="33">
        <v>100.0</v>
      </c>
      <c r="F9" s="34"/>
      <c r="G9" s="3"/>
      <c r="H9" s="3"/>
      <c r="I9" s="3"/>
      <c r="J9" s="3"/>
      <c r="K9" s="3"/>
    </row>
    <row r="10" ht="54.0" customHeight="1">
      <c r="A10" s="31" t="str">
        <f t="shared" si="1"/>
        <v>3</v>
      </c>
      <c r="B10" s="32" t="s">
        <v>18</v>
      </c>
      <c r="C10" s="35" t="s">
        <v>16</v>
      </c>
      <c r="D10" s="28">
        <v>836.6</v>
      </c>
      <c r="E10" s="36">
        <v>100.0</v>
      </c>
      <c r="F10" s="34"/>
      <c r="G10" s="3"/>
      <c r="H10" s="3"/>
      <c r="I10" s="3"/>
      <c r="J10" s="3"/>
      <c r="K10" s="3"/>
    </row>
    <row r="11" ht="26.25" customHeight="1">
      <c r="A11" s="31" t="str">
        <f t="shared" si="1"/>
        <v>4</v>
      </c>
      <c r="B11" s="32" t="s">
        <v>19</v>
      </c>
      <c r="C11" s="35" t="s">
        <v>20</v>
      </c>
      <c r="D11" s="37" t="str">
        <f>456.5</f>
        <v>456.5</v>
      </c>
      <c r="E11" s="36">
        <v>80.0</v>
      </c>
      <c r="F11" s="25"/>
      <c r="G11" s="3"/>
      <c r="H11" s="3"/>
      <c r="I11" s="3"/>
      <c r="J11" s="3"/>
      <c r="K11" s="3"/>
    </row>
    <row r="12" ht="26.25" customHeight="1">
      <c r="A12" s="26" t="s">
        <v>21</v>
      </c>
      <c r="B12" s="13"/>
      <c r="C12" s="13"/>
      <c r="D12" s="13"/>
      <c r="E12" s="13"/>
      <c r="F12" s="7"/>
      <c r="G12" s="3"/>
      <c r="H12" s="3"/>
      <c r="I12" s="3"/>
      <c r="J12" s="3"/>
      <c r="K12" s="3"/>
    </row>
    <row r="13" ht="27.75" customHeight="1">
      <c r="A13" s="38" t="s">
        <v>9</v>
      </c>
      <c r="B13" s="39" t="s">
        <v>22</v>
      </c>
      <c r="C13" s="29"/>
      <c r="D13" s="29"/>
      <c r="E13" s="40"/>
      <c r="F13" s="41"/>
      <c r="G13" s="3"/>
      <c r="H13" s="3"/>
      <c r="I13" s="3"/>
      <c r="J13" s="3"/>
      <c r="K13" s="3"/>
    </row>
    <row r="14" ht="26.25" customHeight="1">
      <c r="A14" s="31" t="str">
        <f t="shared" ref="A14:A22" si="2">A13+1</f>
        <v>2</v>
      </c>
      <c r="B14" s="21" t="s">
        <v>23</v>
      </c>
      <c r="C14" s="28" t="s">
        <v>16</v>
      </c>
      <c r="D14" s="42" t="str">
        <f>923.7-7*(4.02+4.11+1.52+4.51+2.46+1.64+1.84+1.1+2+2.24+1.78+2+1.89)/2</f>
        <v>814.815</v>
      </c>
      <c r="E14" s="43"/>
      <c r="F14" s="44">
        <v>600.0</v>
      </c>
      <c r="G14" s="3"/>
      <c r="H14" s="3"/>
      <c r="I14" s="3"/>
      <c r="J14" s="3"/>
      <c r="K14" s="3"/>
    </row>
    <row r="15" ht="26.25" customHeight="1">
      <c r="A15" s="31" t="str">
        <f t="shared" si="2"/>
        <v>3</v>
      </c>
      <c r="B15" s="21" t="s">
        <v>24</v>
      </c>
      <c r="C15" s="45" t="s">
        <v>16</v>
      </c>
      <c r="D15" s="28" t="str">
        <f>39.1+7*(4.02+4.11+1.52+4.51+2.46+1.64+1.84+1.1+2+2.24+1.78+2+1.89)/2</f>
        <v>147.985</v>
      </c>
      <c r="E15" s="43"/>
      <c r="F15" s="46">
        <v>500.0</v>
      </c>
      <c r="G15" s="3"/>
      <c r="H15" s="3"/>
      <c r="I15" s="3"/>
      <c r="J15" s="3"/>
      <c r="K15" s="3"/>
    </row>
    <row r="16" ht="26.25" customHeight="1">
      <c r="A16" s="31" t="str">
        <f t="shared" si="2"/>
        <v>4</v>
      </c>
      <c r="B16" s="32" t="s">
        <v>25</v>
      </c>
      <c r="C16" s="42" t="s">
        <v>20</v>
      </c>
      <c r="D16" s="28" t="str">
        <f>7*7*10/2</f>
        <v>245</v>
      </c>
      <c r="E16" s="43"/>
      <c r="F16" s="44">
        <v>400.0</v>
      </c>
      <c r="G16" s="3"/>
      <c r="H16" s="3"/>
      <c r="I16" s="3"/>
      <c r="J16" s="3"/>
      <c r="K16" s="3"/>
    </row>
    <row r="17" ht="26.25" customHeight="1">
      <c r="A17" s="31" t="str">
        <f t="shared" si="2"/>
        <v>5</v>
      </c>
      <c r="B17" s="32" t="s">
        <v>26</v>
      </c>
      <c r="C17" s="28" t="s">
        <v>20</v>
      </c>
      <c r="D17" s="42" t="str">
        <f>7*7*15/2</f>
        <v>367.5</v>
      </c>
      <c r="E17" s="43"/>
      <c r="F17" s="47">
        <v>80.0</v>
      </c>
      <c r="G17" s="3"/>
      <c r="H17" s="3"/>
      <c r="I17" s="3"/>
      <c r="J17" s="3"/>
      <c r="K17" s="3"/>
    </row>
    <row r="18" ht="26.25" customHeight="1">
      <c r="A18" s="31" t="str">
        <f t="shared" si="2"/>
        <v>6</v>
      </c>
      <c r="B18" s="15" t="s">
        <v>27</v>
      </c>
      <c r="C18" s="35" t="s">
        <v>11</v>
      </c>
      <c r="D18" s="42" t="str">
        <f>7*7*10/2</f>
        <v>245</v>
      </c>
      <c r="E18" s="43"/>
      <c r="F18" s="46">
        <v>140.0</v>
      </c>
      <c r="G18" s="3"/>
      <c r="H18" s="3"/>
      <c r="I18" s="3"/>
      <c r="J18" s="3"/>
      <c r="K18" s="3"/>
    </row>
    <row r="19" ht="26.25" customHeight="1">
      <c r="A19" s="31" t="str">
        <f t="shared" si="2"/>
        <v>7</v>
      </c>
      <c r="B19" s="32" t="s">
        <v>28</v>
      </c>
      <c r="C19" s="28" t="s">
        <v>20</v>
      </c>
      <c r="D19" s="28" t="str">
        <f>7*7*5/2</f>
        <v>122.5</v>
      </c>
      <c r="E19" s="48"/>
      <c r="F19" s="46">
        <v>200.0</v>
      </c>
      <c r="G19" s="3"/>
      <c r="H19" s="3"/>
      <c r="I19" s="3"/>
      <c r="J19" s="3"/>
      <c r="K19" s="3"/>
    </row>
    <row r="20" ht="26.25" customHeight="1">
      <c r="A20" s="49" t="str">
        <f t="shared" si="2"/>
        <v>8</v>
      </c>
      <c r="B20" s="15" t="s">
        <v>29</v>
      </c>
      <c r="C20" s="50" t="s">
        <v>16</v>
      </c>
      <c r="D20" s="35" t="str">
        <f>D14*0.8</f>
        <v>651.852</v>
      </c>
      <c r="E20" s="51"/>
      <c r="F20" s="44">
        <v>80.0</v>
      </c>
      <c r="G20" s="3"/>
      <c r="H20" s="3"/>
      <c r="I20" s="3"/>
      <c r="J20" s="3"/>
      <c r="K20" s="3"/>
    </row>
    <row r="21" ht="26.25" customHeight="1">
      <c r="A21" s="31" t="str">
        <f t="shared" si="2"/>
        <v>9</v>
      </c>
      <c r="B21" s="52" t="s">
        <v>30</v>
      </c>
      <c r="C21" s="28" t="s">
        <v>16</v>
      </c>
      <c r="D21" s="28" t="str">
        <f>D14*0.2+D15</f>
        <v>310.948</v>
      </c>
      <c r="E21" s="48"/>
      <c r="F21" s="46">
        <v>120.0</v>
      </c>
      <c r="G21" s="3"/>
      <c r="H21" s="3"/>
      <c r="I21" s="3"/>
      <c r="J21" s="3"/>
      <c r="K21" s="3"/>
    </row>
    <row r="22" ht="26.25" customHeight="1">
      <c r="A22" s="53" t="str">
        <f t="shared" si="2"/>
        <v>10</v>
      </c>
      <c r="B22" s="54" t="s">
        <v>31</v>
      </c>
      <c r="C22" s="37" t="s">
        <v>20</v>
      </c>
      <c r="D22" s="37" t="str">
        <f>7*7*5/2</f>
        <v>122.5</v>
      </c>
      <c r="E22" s="55"/>
      <c r="F22" s="56">
        <v>60.0</v>
      </c>
      <c r="G22" s="3"/>
      <c r="H22" s="3"/>
      <c r="I22" s="3"/>
      <c r="J22" s="3"/>
      <c r="K22" s="3"/>
    </row>
    <row r="23" ht="26.25" customHeight="1">
      <c r="A23" s="26" t="s">
        <v>32</v>
      </c>
      <c r="B23" s="13"/>
      <c r="C23" s="13"/>
      <c r="D23" s="13"/>
      <c r="E23" s="13"/>
      <c r="F23" s="7"/>
      <c r="G23" s="3"/>
      <c r="H23" s="3"/>
      <c r="I23" s="3"/>
      <c r="J23" s="3"/>
      <c r="K23" s="3"/>
    </row>
    <row r="24" ht="26.25" customHeight="1">
      <c r="A24" s="20" t="s">
        <v>9</v>
      </c>
      <c r="B24" s="52" t="s">
        <v>33</v>
      </c>
      <c r="C24" s="57" t="s">
        <v>20</v>
      </c>
      <c r="D24" s="58"/>
      <c r="E24" s="59">
        <v>350.0</v>
      </c>
      <c r="F24" s="60"/>
      <c r="G24" s="3"/>
      <c r="H24" s="3"/>
      <c r="I24" s="3"/>
      <c r="J24" s="3"/>
      <c r="K24" s="3"/>
    </row>
    <row r="25" ht="26.25" customHeight="1">
      <c r="A25" s="26" t="s">
        <v>34</v>
      </c>
      <c r="B25" s="13"/>
      <c r="C25" s="13"/>
      <c r="D25" s="13"/>
      <c r="E25" s="13"/>
      <c r="F25" s="7"/>
      <c r="G25" s="3"/>
      <c r="H25" s="3"/>
      <c r="I25" s="3"/>
      <c r="J25" s="3"/>
      <c r="K25" s="3"/>
    </row>
    <row r="26" ht="27.75" customHeight="1">
      <c r="A26" s="61" t="s">
        <v>9</v>
      </c>
      <c r="B26" s="62" t="s">
        <v>22</v>
      </c>
      <c r="C26" s="35"/>
      <c r="D26" s="29"/>
      <c r="E26" s="40"/>
      <c r="F26" s="63"/>
      <c r="G26" s="3"/>
      <c r="H26" s="3"/>
      <c r="I26" s="3"/>
      <c r="J26" s="3"/>
      <c r="K26" s="3"/>
    </row>
    <row r="27" ht="26.25" customHeight="1">
      <c r="A27" s="31" t="str">
        <f t="shared" ref="A27:A29" si="3">A26+1</f>
        <v>2</v>
      </c>
      <c r="B27" s="21" t="s">
        <v>35</v>
      </c>
      <c r="C27" s="50" t="s">
        <v>16</v>
      </c>
      <c r="D27" s="42">
        <v>189.9</v>
      </c>
      <c r="E27" s="36">
        <v>600.0</v>
      </c>
      <c r="F27" s="64"/>
      <c r="G27" s="3"/>
      <c r="H27" s="3"/>
      <c r="I27" s="3"/>
      <c r="J27" s="3"/>
      <c r="K27" s="3"/>
    </row>
    <row r="28" ht="26.25" customHeight="1">
      <c r="A28" s="31" t="str">
        <f t="shared" si="3"/>
        <v>3</v>
      </c>
      <c r="B28" s="32" t="s">
        <v>36</v>
      </c>
      <c r="C28" s="28" t="s">
        <v>20</v>
      </c>
      <c r="D28" s="42" t="str">
        <f>7*7*4/2</f>
        <v>98</v>
      </c>
      <c r="E28" s="36">
        <v>80.0</v>
      </c>
      <c r="F28" s="65"/>
      <c r="G28" s="3"/>
      <c r="H28" s="3"/>
      <c r="I28" s="3"/>
      <c r="J28" s="3"/>
      <c r="K28" s="3"/>
    </row>
    <row r="29" ht="26.25" customHeight="1">
      <c r="A29" s="31" t="str">
        <f t="shared" si="3"/>
        <v>4</v>
      </c>
      <c r="B29" s="15" t="s">
        <v>37</v>
      </c>
      <c r="C29" s="35" t="s">
        <v>11</v>
      </c>
      <c r="D29" s="23">
        <v>70.0</v>
      </c>
      <c r="E29" s="59">
        <v>120.0</v>
      </c>
      <c r="F29" s="66"/>
      <c r="G29" s="3"/>
      <c r="H29" s="3"/>
      <c r="I29" s="3"/>
      <c r="J29" s="3"/>
      <c r="K29" s="3"/>
    </row>
    <row r="30" ht="33.0" customHeight="1">
      <c r="A30" s="12" t="s">
        <v>38</v>
      </c>
      <c r="B30" s="13"/>
      <c r="C30" s="13"/>
      <c r="D30" s="13"/>
      <c r="E30" s="67"/>
      <c r="F30" s="64"/>
      <c r="G30" s="3"/>
      <c r="H30" s="3"/>
      <c r="I30" s="3"/>
      <c r="J30" s="3"/>
      <c r="K30" s="3"/>
    </row>
    <row r="31" ht="26.25" customHeight="1">
      <c r="A31" s="68" t="s">
        <v>9</v>
      </c>
      <c r="B31" s="69" t="s">
        <v>39</v>
      </c>
      <c r="C31" s="50" t="s">
        <v>20</v>
      </c>
      <c r="D31" s="29" t="str">
        <f>7*7*5/2</f>
        <v>122.5</v>
      </c>
      <c r="E31" s="59">
        <v>80.0</v>
      </c>
      <c r="F31" s="70"/>
      <c r="G31" s="3"/>
      <c r="H31" s="3"/>
      <c r="I31" s="3"/>
      <c r="J31" s="3"/>
      <c r="K31" s="3"/>
    </row>
    <row r="32" ht="26.25" customHeight="1">
      <c r="A32" s="31" t="str">
        <f>A31+1</f>
        <v>2</v>
      </c>
      <c r="B32" s="52" t="s">
        <v>40</v>
      </c>
      <c r="C32" s="28" t="s">
        <v>20</v>
      </c>
      <c r="D32" s="71" t="str">
        <f>7*7*3/2</f>
        <v>73.5</v>
      </c>
      <c r="E32" s="33">
        <v>120.0</v>
      </c>
      <c r="F32" s="72"/>
      <c r="G32" s="3"/>
      <c r="H32" s="3"/>
      <c r="I32" s="3"/>
      <c r="J32" s="3"/>
      <c r="K32" s="3"/>
    </row>
    <row r="33" ht="50.25" customHeight="1">
      <c r="A33" s="26" t="s">
        <v>41</v>
      </c>
      <c r="B33" s="13"/>
      <c r="C33" s="13"/>
      <c r="D33" s="13"/>
      <c r="E33" s="13"/>
      <c r="F33" s="7"/>
      <c r="G33" s="3"/>
      <c r="H33" s="3"/>
      <c r="I33" s="3"/>
      <c r="J33" s="3"/>
      <c r="K33" s="3"/>
    </row>
    <row r="34" ht="26.25" customHeight="1">
      <c r="A34" s="38" t="s">
        <v>9</v>
      </c>
      <c r="B34" s="69" t="s">
        <v>42</v>
      </c>
      <c r="C34" s="35" t="s">
        <v>43</v>
      </c>
      <c r="D34" s="73" t="str">
        <f>6*7/2</f>
        <v>21</v>
      </c>
      <c r="E34" s="74">
        <v>25.0</v>
      </c>
      <c r="F34" s="75" t="str">
        <f>E34+E35+E36+E37+E38+E39+E40</f>
        <v>10725</v>
      </c>
      <c r="G34" s="3"/>
      <c r="H34" s="3"/>
      <c r="I34" s="3"/>
      <c r="J34" s="3"/>
      <c r="K34" s="3"/>
    </row>
    <row r="35" ht="26.25" customHeight="1">
      <c r="A35" s="31" t="str">
        <f t="shared" ref="A35:A40" si="4">A34+1</f>
        <v>2</v>
      </c>
      <c r="B35" s="21" t="s">
        <v>44</v>
      </c>
      <c r="C35" s="35" t="s">
        <v>43</v>
      </c>
      <c r="D35" s="28" t="str">
        <f t="shared" ref="D35:D40" si="5">D34</f>
        <v>21</v>
      </c>
      <c r="E35" s="33">
        <v>80.0</v>
      </c>
      <c r="F35" s="34"/>
      <c r="G35" s="3"/>
      <c r="H35" s="3"/>
      <c r="I35" s="3"/>
      <c r="J35" s="3"/>
      <c r="K35" s="3"/>
    </row>
    <row r="36" ht="26.25" customHeight="1">
      <c r="A36" s="31" t="str">
        <f t="shared" si="4"/>
        <v>3</v>
      </c>
      <c r="B36" s="32" t="s">
        <v>45</v>
      </c>
      <c r="C36" s="35" t="s">
        <v>43</v>
      </c>
      <c r="D36" s="28" t="str">
        <f t="shared" si="5"/>
        <v>21</v>
      </c>
      <c r="E36" s="76">
        <v>100.0</v>
      </c>
      <c r="F36" s="34"/>
      <c r="G36" s="3"/>
      <c r="H36" s="3"/>
      <c r="I36" s="3"/>
      <c r="J36" s="3"/>
      <c r="K36" s="3"/>
    </row>
    <row r="37" ht="26.25" customHeight="1">
      <c r="A37" s="31" t="str">
        <f t="shared" si="4"/>
        <v>4</v>
      </c>
      <c r="B37" s="32" t="s">
        <v>46</v>
      </c>
      <c r="C37" s="35" t="s">
        <v>43</v>
      </c>
      <c r="D37" s="28" t="str">
        <f t="shared" si="5"/>
        <v>21</v>
      </c>
      <c r="E37" s="76">
        <v>5000.0</v>
      </c>
      <c r="F37" s="34"/>
      <c r="G37" s="3"/>
      <c r="H37" s="3"/>
      <c r="I37" s="3"/>
      <c r="J37" s="3"/>
      <c r="K37" s="3"/>
    </row>
    <row r="38" ht="26.25" customHeight="1">
      <c r="A38" s="31" t="str">
        <f t="shared" si="4"/>
        <v>5</v>
      </c>
      <c r="B38" s="32" t="s">
        <v>47</v>
      </c>
      <c r="C38" s="35" t="s">
        <v>43</v>
      </c>
      <c r="D38" s="28" t="str">
        <f t="shared" si="5"/>
        <v>21</v>
      </c>
      <c r="E38" s="76">
        <v>400.0</v>
      </c>
      <c r="F38" s="34"/>
      <c r="G38" s="3"/>
      <c r="H38" s="3"/>
      <c r="I38" s="3"/>
      <c r="J38" s="3"/>
      <c r="K38" s="3"/>
    </row>
    <row r="39" ht="26.25" customHeight="1">
      <c r="A39" s="31" t="str">
        <f t="shared" si="4"/>
        <v>6</v>
      </c>
      <c r="B39" s="21" t="s">
        <v>48</v>
      </c>
      <c r="C39" s="42" t="s">
        <v>43</v>
      </c>
      <c r="D39" s="28" t="str">
        <f t="shared" si="5"/>
        <v>21</v>
      </c>
      <c r="E39" s="77">
        <v>120.0</v>
      </c>
      <c r="F39" s="34"/>
      <c r="G39" s="3"/>
      <c r="H39" s="3"/>
      <c r="I39" s="3"/>
      <c r="J39" s="3"/>
      <c r="K39" s="3"/>
    </row>
    <row r="40" ht="26.25" customHeight="1">
      <c r="A40" s="31" t="str">
        <f t="shared" si="4"/>
        <v>7</v>
      </c>
      <c r="B40" s="54" t="s">
        <v>49</v>
      </c>
      <c r="C40" s="37" t="s">
        <v>43</v>
      </c>
      <c r="D40" s="28" t="str">
        <f t="shared" si="5"/>
        <v>21</v>
      </c>
      <c r="E40" s="78">
        <v>5000.0</v>
      </c>
      <c r="F40" s="25"/>
      <c r="G40" s="3"/>
      <c r="H40" s="3"/>
      <c r="I40" s="3"/>
      <c r="J40" s="3"/>
      <c r="K40" s="3"/>
    </row>
    <row r="41" ht="24.75" customHeight="1">
      <c r="A41" s="79"/>
      <c r="B41" s="80"/>
      <c r="C41" s="81"/>
      <c r="D41" s="81"/>
      <c r="E41" s="82"/>
      <c r="F41" s="82"/>
      <c r="G41" s="3"/>
      <c r="H41" s="3"/>
      <c r="I41" s="3"/>
      <c r="J41" s="3"/>
      <c r="K41" s="3"/>
    </row>
    <row r="42" ht="24.75" customHeight="1">
      <c r="A42" s="3"/>
      <c r="B42" s="83" t="s">
        <v>50</v>
      </c>
      <c r="C42" s="84"/>
      <c r="D42" s="84"/>
      <c r="E42" s="84"/>
      <c r="F42" s="84"/>
      <c r="G42" s="84"/>
      <c r="H42" s="3"/>
      <c r="I42" s="3"/>
      <c r="J42" s="3"/>
      <c r="K42" s="3"/>
    </row>
    <row r="43" ht="26.25" customHeight="1">
      <c r="A43" s="3"/>
      <c r="B43" s="85"/>
      <c r="C43" s="3"/>
      <c r="D43" s="3"/>
      <c r="E43" s="3"/>
      <c r="F43" s="3"/>
      <c r="G43" s="3"/>
      <c r="H43" s="3"/>
      <c r="I43" s="3"/>
      <c r="J43" s="3"/>
      <c r="K43" s="3"/>
    </row>
    <row r="44" ht="26.25" customHeight="1">
      <c r="A44" s="3"/>
      <c r="B44" s="85"/>
      <c r="C44" s="3"/>
      <c r="D44" s="3"/>
      <c r="E44" s="3"/>
      <c r="F44" s="3"/>
      <c r="G44" s="3"/>
      <c r="H44" s="3"/>
      <c r="I44" s="3"/>
      <c r="J44" s="3"/>
      <c r="K44" s="3"/>
    </row>
    <row r="45" ht="26.25" customHeight="1">
      <c r="A45" s="3"/>
      <c r="B45" s="85"/>
      <c r="C45" s="3"/>
      <c r="D45" s="3"/>
      <c r="E45" s="3"/>
      <c r="F45" s="3"/>
      <c r="G45" s="3"/>
      <c r="H45" s="3"/>
      <c r="I45" s="3"/>
      <c r="J45" s="3"/>
      <c r="K45" s="3"/>
    </row>
    <row r="46" ht="26.25" customHeight="1">
      <c r="A46" s="3"/>
      <c r="B46" s="85"/>
      <c r="C46" s="3"/>
      <c r="D46" s="3"/>
      <c r="E46" s="3"/>
      <c r="F46" s="3"/>
      <c r="G46" s="3"/>
      <c r="H46" s="3"/>
      <c r="I46" s="3"/>
      <c r="J46" s="3"/>
      <c r="K46" s="3"/>
    </row>
    <row r="47" ht="26.25" customHeight="1">
      <c r="A47" s="3"/>
      <c r="B47" s="85"/>
      <c r="C47" s="3"/>
      <c r="D47" s="3"/>
      <c r="E47" s="3"/>
      <c r="F47" s="3"/>
      <c r="G47" s="3"/>
      <c r="H47" s="3"/>
      <c r="I47" s="3"/>
      <c r="J47" s="3"/>
      <c r="K47" s="3"/>
    </row>
    <row r="48" ht="26.25" customHeight="1">
      <c r="A48" s="3"/>
      <c r="B48" s="85"/>
      <c r="C48" s="3"/>
      <c r="D48" s="3"/>
      <c r="E48" s="3"/>
      <c r="F48" s="3"/>
      <c r="G48" s="3"/>
      <c r="H48" s="3"/>
      <c r="I48" s="3"/>
      <c r="J48" s="3"/>
      <c r="K48" s="3"/>
    </row>
    <row r="49" ht="26.25" customHeight="1">
      <c r="A49" s="3"/>
      <c r="B49" s="85"/>
      <c r="C49" s="3"/>
      <c r="D49" s="3"/>
      <c r="E49" s="3"/>
      <c r="F49" s="3"/>
      <c r="G49" s="3"/>
      <c r="H49" s="3"/>
      <c r="I49" s="3"/>
      <c r="J49" s="3"/>
      <c r="K49" s="3"/>
    </row>
    <row r="50" ht="26.25" customHeight="1">
      <c r="A50" s="3"/>
      <c r="B50" s="85"/>
      <c r="C50" s="3"/>
      <c r="D50" s="3"/>
      <c r="E50" s="3"/>
      <c r="F50" s="3"/>
      <c r="G50" s="3"/>
      <c r="H50" s="3"/>
      <c r="I50" s="3"/>
      <c r="J50" s="3"/>
      <c r="K50" s="3"/>
    </row>
    <row r="51" ht="26.25" customHeight="1">
      <c r="A51" s="3"/>
      <c r="B51" s="85"/>
      <c r="C51" s="3"/>
      <c r="D51" s="3"/>
      <c r="E51" s="3"/>
      <c r="F51" s="3"/>
      <c r="G51" s="3"/>
      <c r="H51" s="3"/>
      <c r="I51" s="3"/>
      <c r="J51" s="3"/>
      <c r="K51" s="3"/>
    </row>
    <row r="52" ht="26.25" customHeight="1">
      <c r="A52" s="3"/>
      <c r="B52" s="85"/>
      <c r="C52" s="3"/>
      <c r="D52" s="3"/>
      <c r="E52" s="3"/>
      <c r="F52" s="3"/>
      <c r="G52" s="3"/>
      <c r="H52" s="3"/>
      <c r="I52" s="3"/>
      <c r="J52" s="3"/>
      <c r="K52" s="3"/>
    </row>
    <row r="53" ht="26.25" customHeight="1">
      <c r="A53" s="3"/>
      <c r="B53" s="85"/>
      <c r="C53" s="3"/>
      <c r="D53" s="3"/>
      <c r="E53" s="3"/>
      <c r="F53" s="3"/>
      <c r="G53" s="3"/>
      <c r="H53" s="3"/>
      <c r="I53" s="3"/>
      <c r="J53" s="3"/>
      <c r="K53" s="3"/>
    </row>
    <row r="54" ht="26.25" customHeight="1">
      <c r="A54" s="3"/>
      <c r="B54" s="85"/>
      <c r="C54" s="3"/>
      <c r="D54" s="3"/>
      <c r="E54" s="3"/>
      <c r="F54" s="3"/>
      <c r="G54" s="3"/>
      <c r="H54" s="3"/>
      <c r="I54" s="3"/>
      <c r="J54" s="3"/>
      <c r="K54" s="3"/>
    </row>
    <row r="55" ht="26.25" customHeight="1">
      <c r="A55" s="3"/>
      <c r="B55" s="85"/>
      <c r="C55" s="3"/>
      <c r="D55" s="3"/>
      <c r="E55" s="3"/>
      <c r="F55" s="3"/>
      <c r="G55" s="3"/>
      <c r="H55" s="3"/>
      <c r="I55" s="3"/>
      <c r="J55" s="3"/>
      <c r="K55" s="3"/>
    </row>
    <row r="56" ht="26.25" customHeight="1">
      <c r="A56" s="3"/>
      <c r="B56" s="85"/>
      <c r="C56" s="3"/>
      <c r="D56" s="3"/>
      <c r="E56" s="3"/>
      <c r="F56" s="3"/>
      <c r="G56" s="3"/>
      <c r="H56" s="3"/>
      <c r="I56" s="3"/>
      <c r="J56" s="3"/>
      <c r="K56" s="3"/>
    </row>
    <row r="57" ht="26.25" customHeight="1">
      <c r="A57" s="3"/>
      <c r="B57" s="85"/>
      <c r="C57" s="3"/>
      <c r="D57" s="3"/>
      <c r="E57" s="3"/>
      <c r="F57" s="3"/>
      <c r="G57" s="3"/>
      <c r="H57" s="3"/>
      <c r="I57" s="3"/>
      <c r="J57" s="3"/>
      <c r="K57" s="3"/>
    </row>
    <row r="58" ht="26.25" customHeight="1">
      <c r="A58" s="3"/>
      <c r="B58" s="85"/>
      <c r="C58" s="3"/>
      <c r="D58" s="3"/>
      <c r="E58" s="3"/>
      <c r="F58" s="3"/>
      <c r="G58" s="3"/>
      <c r="H58" s="3"/>
      <c r="I58" s="3"/>
      <c r="J58" s="3"/>
      <c r="K58" s="3"/>
    </row>
    <row r="59" ht="26.25" customHeight="1">
      <c r="A59" s="3"/>
      <c r="B59" s="85"/>
      <c r="C59" s="3"/>
      <c r="D59" s="3"/>
      <c r="E59" s="3"/>
      <c r="F59" s="3"/>
      <c r="G59" s="3"/>
      <c r="H59" s="3"/>
      <c r="I59" s="3"/>
      <c r="J59" s="3"/>
      <c r="K59" s="3"/>
    </row>
    <row r="60" ht="26.25" customHeight="1">
      <c r="A60" s="3"/>
      <c r="B60" s="85"/>
      <c r="C60" s="3"/>
      <c r="D60" s="3"/>
      <c r="E60" s="3"/>
      <c r="F60" s="3"/>
      <c r="G60" s="3"/>
      <c r="H60" s="3"/>
      <c r="I60" s="3"/>
      <c r="J60" s="3"/>
      <c r="K60" s="3"/>
    </row>
    <row r="61" ht="26.25" customHeight="1">
      <c r="A61" s="3"/>
      <c r="B61" s="85"/>
      <c r="C61" s="3"/>
      <c r="D61" s="3"/>
      <c r="E61" s="3"/>
      <c r="F61" s="3"/>
      <c r="G61" s="3"/>
      <c r="H61" s="3"/>
      <c r="I61" s="3"/>
      <c r="J61" s="3"/>
      <c r="K61" s="3"/>
    </row>
    <row r="62" ht="26.25" customHeight="1">
      <c r="A62" s="3"/>
      <c r="B62" s="85"/>
      <c r="C62" s="3"/>
      <c r="D62" s="3"/>
      <c r="E62" s="3"/>
      <c r="F62" s="3"/>
      <c r="G62" s="3"/>
      <c r="H62" s="3"/>
      <c r="I62" s="3"/>
      <c r="J62" s="3"/>
      <c r="K62" s="3"/>
    </row>
    <row r="63" ht="26.25" customHeight="1">
      <c r="A63" s="3"/>
      <c r="B63" s="85"/>
      <c r="C63" s="3"/>
      <c r="D63" s="3"/>
      <c r="E63" s="3"/>
      <c r="F63" s="3"/>
      <c r="G63" s="3"/>
      <c r="H63" s="3"/>
      <c r="I63" s="3"/>
      <c r="J63" s="3"/>
      <c r="K63" s="3"/>
    </row>
    <row r="64" ht="26.25" customHeight="1">
      <c r="A64" s="3"/>
      <c r="B64" s="85"/>
      <c r="C64" s="3"/>
      <c r="D64" s="3"/>
      <c r="E64" s="3"/>
      <c r="F64" s="3"/>
      <c r="G64" s="3"/>
      <c r="H64" s="3"/>
      <c r="I64" s="3"/>
      <c r="J64" s="3"/>
      <c r="K64" s="3"/>
    </row>
    <row r="65" ht="26.25" customHeight="1">
      <c r="A65" s="3"/>
      <c r="B65" s="85"/>
      <c r="C65" s="3"/>
      <c r="D65" s="3"/>
      <c r="E65" s="3"/>
      <c r="F65" s="3"/>
      <c r="G65" s="3"/>
      <c r="H65" s="3"/>
      <c r="I65" s="3"/>
      <c r="J65" s="3"/>
      <c r="K65" s="3"/>
    </row>
    <row r="66" ht="26.25" customHeight="1">
      <c r="A66" s="3"/>
      <c r="B66" s="85"/>
      <c r="C66" s="3"/>
      <c r="D66" s="3"/>
      <c r="E66" s="3"/>
      <c r="F66" s="3"/>
      <c r="G66" s="3"/>
      <c r="H66" s="3"/>
      <c r="I66" s="3"/>
      <c r="J66" s="3"/>
      <c r="K66" s="3"/>
    </row>
    <row r="67" ht="26.25" customHeight="1">
      <c r="A67" s="3"/>
      <c r="B67" s="85"/>
      <c r="C67" s="3"/>
      <c r="D67" s="3"/>
      <c r="E67" s="3"/>
      <c r="F67" s="3"/>
      <c r="G67" s="3"/>
      <c r="H67" s="3"/>
      <c r="I67" s="3"/>
      <c r="J67" s="3"/>
      <c r="K67" s="3"/>
    </row>
    <row r="68" ht="26.25" customHeight="1">
      <c r="A68" s="3"/>
      <c r="B68" s="85"/>
      <c r="C68" s="3"/>
      <c r="D68" s="3"/>
      <c r="E68" s="3"/>
      <c r="F68" s="3"/>
      <c r="G68" s="3"/>
      <c r="H68" s="3"/>
      <c r="I68" s="3"/>
      <c r="J68" s="3"/>
      <c r="K68" s="3"/>
    </row>
    <row r="69" ht="26.25" customHeight="1">
      <c r="A69" s="3"/>
      <c r="B69" s="85"/>
      <c r="C69" s="3"/>
      <c r="D69" s="3"/>
      <c r="E69" s="3"/>
      <c r="F69" s="3"/>
      <c r="G69" s="3"/>
      <c r="H69" s="3"/>
      <c r="I69" s="3"/>
      <c r="J69" s="3"/>
      <c r="K69" s="3"/>
    </row>
    <row r="70" ht="26.25" customHeight="1">
      <c r="A70" s="3"/>
      <c r="B70" s="85"/>
      <c r="C70" s="3"/>
      <c r="D70" s="3"/>
      <c r="E70" s="3"/>
      <c r="F70" s="3"/>
      <c r="G70" s="3"/>
      <c r="H70" s="3"/>
      <c r="I70" s="3"/>
      <c r="J70" s="3"/>
      <c r="K70" s="3"/>
    </row>
    <row r="71" ht="26.25" customHeight="1">
      <c r="A71" s="3"/>
      <c r="B71" s="85"/>
      <c r="C71" s="3"/>
      <c r="D71" s="3"/>
      <c r="E71" s="3"/>
      <c r="F71" s="3"/>
      <c r="G71" s="3"/>
      <c r="H71" s="3"/>
      <c r="I71" s="3"/>
      <c r="J71" s="3"/>
      <c r="K71" s="3"/>
    </row>
    <row r="72" ht="26.25" customHeight="1">
      <c r="A72" s="3"/>
      <c r="B72" s="85"/>
      <c r="C72" s="3"/>
      <c r="D72" s="3"/>
      <c r="E72" s="3"/>
      <c r="F72" s="3"/>
      <c r="G72" s="3"/>
      <c r="H72" s="3"/>
      <c r="I72" s="3"/>
      <c r="J72" s="3"/>
      <c r="K72" s="3"/>
    </row>
    <row r="73" ht="26.25" customHeight="1">
      <c r="A73" s="3"/>
      <c r="B73" s="85"/>
      <c r="C73" s="3"/>
      <c r="D73" s="3"/>
      <c r="E73" s="3"/>
      <c r="F73" s="3"/>
      <c r="G73" s="3"/>
      <c r="H73" s="3"/>
      <c r="I73" s="3"/>
      <c r="J73" s="3"/>
      <c r="K73" s="3"/>
    </row>
    <row r="74" ht="26.25" customHeight="1">
      <c r="A74" s="3"/>
      <c r="B74" s="85"/>
      <c r="C74" s="3"/>
      <c r="D74" s="3"/>
      <c r="E74" s="3"/>
      <c r="F74" s="3"/>
      <c r="G74" s="3"/>
      <c r="H74" s="3"/>
      <c r="I74" s="3"/>
      <c r="J74" s="3"/>
      <c r="K74" s="3"/>
    </row>
    <row r="75" ht="26.25" customHeight="1">
      <c r="A75" s="3"/>
      <c r="B75" s="85"/>
      <c r="C75" s="3"/>
      <c r="D75" s="3"/>
      <c r="E75" s="3"/>
      <c r="F75" s="3"/>
      <c r="G75" s="3"/>
      <c r="H75" s="3"/>
      <c r="I75" s="3"/>
      <c r="J75" s="3"/>
      <c r="K75" s="3"/>
    </row>
    <row r="76" ht="26.25" customHeight="1">
      <c r="A76" s="3"/>
      <c r="B76" s="85"/>
      <c r="C76" s="3"/>
      <c r="D76" s="3"/>
      <c r="E76" s="3"/>
      <c r="F76" s="3"/>
      <c r="G76" s="3"/>
      <c r="H76" s="3"/>
      <c r="I76" s="3"/>
      <c r="J76" s="3"/>
      <c r="K76" s="3"/>
    </row>
    <row r="77" ht="26.25" customHeight="1">
      <c r="A77" s="3"/>
      <c r="B77" s="85"/>
      <c r="C77" s="3"/>
      <c r="D77" s="3"/>
      <c r="E77" s="3"/>
      <c r="F77" s="3"/>
      <c r="G77" s="3"/>
      <c r="H77" s="3"/>
      <c r="I77" s="3"/>
      <c r="J77" s="3"/>
      <c r="K77" s="3"/>
    </row>
    <row r="78" ht="26.25" customHeight="1">
      <c r="A78" s="3"/>
      <c r="B78" s="85"/>
      <c r="C78" s="3"/>
      <c r="D78" s="3"/>
      <c r="E78" s="3"/>
      <c r="F78" s="3"/>
      <c r="G78" s="3"/>
      <c r="H78" s="3"/>
      <c r="I78" s="3"/>
      <c r="J78" s="3"/>
      <c r="K78" s="3"/>
    </row>
    <row r="79" ht="26.25" customHeight="1">
      <c r="A79" s="3"/>
      <c r="B79" s="85"/>
      <c r="C79" s="3"/>
      <c r="D79" s="3"/>
      <c r="E79" s="3"/>
      <c r="F79" s="3"/>
      <c r="G79" s="3"/>
      <c r="H79" s="3"/>
      <c r="I79" s="3"/>
      <c r="J79" s="3"/>
      <c r="K79" s="3"/>
    </row>
    <row r="80" ht="26.25" customHeight="1">
      <c r="A80" s="3"/>
      <c r="B80" s="85"/>
      <c r="C80" s="3"/>
      <c r="D80" s="3"/>
      <c r="E80" s="3"/>
      <c r="F80" s="3"/>
      <c r="G80" s="3"/>
      <c r="H80" s="3"/>
      <c r="I80" s="3"/>
      <c r="J80" s="3"/>
      <c r="K80" s="3"/>
    </row>
    <row r="81" ht="26.25" customHeight="1">
      <c r="A81" s="3"/>
      <c r="B81" s="85"/>
      <c r="C81" s="3"/>
      <c r="D81" s="3"/>
      <c r="E81" s="3"/>
      <c r="F81" s="3"/>
      <c r="G81" s="3"/>
      <c r="H81" s="3"/>
      <c r="I81" s="3"/>
      <c r="J81" s="3"/>
      <c r="K81" s="3"/>
    </row>
    <row r="82" ht="26.25" customHeight="1">
      <c r="A82" s="3"/>
      <c r="B82" s="85"/>
      <c r="C82" s="3"/>
      <c r="D82" s="3"/>
      <c r="E82" s="3"/>
      <c r="F82" s="3"/>
      <c r="G82" s="3"/>
      <c r="H82" s="3"/>
      <c r="I82" s="3"/>
      <c r="J82" s="3"/>
      <c r="K82" s="3"/>
    </row>
    <row r="83" ht="26.25" customHeight="1">
      <c r="A83" s="3"/>
      <c r="B83" s="85"/>
      <c r="C83" s="3"/>
      <c r="D83" s="3"/>
      <c r="E83" s="3"/>
      <c r="F83" s="3"/>
      <c r="G83" s="3"/>
      <c r="H83" s="3"/>
      <c r="I83" s="3"/>
      <c r="J83" s="3"/>
      <c r="K83" s="3"/>
    </row>
    <row r="84" ht="26.25" customHeight="1">
      <c r="A84" s="3"/>
      <c r="B84" s="85"/>
      <c r="C84" s="3"/>
      <c r="D84" s="3"/>
      <c r="E84" s="3"/>
      <c r="F84" s="3"/>
      <c r="G84" s="3"/>
      <c r="H84" s="3"/>
      <c r="I84" s="3"/>
      <c r="J84" s="3"/>
      <c r="K84" s="3"/>
    </row>
    <row r="85" ht="26.25" customHeight="1">
      <c r="A85" s="3"/>
      <c r="B85" s="85"/>
      <c r="C85" s="3"/>
      <c r="D85" s="3"/>
      <c r="E85" s="3"/>
      <c r="F85" s="3"/>
      <c r="G85" s="3"/>
      <c r="H85" s="3"/>
      <c r="I85" s="3"/>
      <c r="J85" s="3"/>
      <c r="K85" s="3"/>
    </row>
    <row r="86" ht="26.25" customHeight="1">
      <c r="A86" s="3"/>
      <c r="B86" s="85"/>
      <c r="C86" s="3"/>
      <c r="D86" s="3"/>
      <c r="E86" s="3"/>
      <c r="F86" s="3"/>
      <c r="G86" s="3"/>
      <c r="H86" s="3"/>
      <c r="I86" s="3"/>
      <c r="J86" s="3"/>
      <c r="K86" s="3"/>
    </row>
    <row r="87" ht="26.25" customHeight="1">
      <c r="A87" s="3"/>
      <c r="B87" s="85"/>
      <c r="C87" s="3"/>
      <c r="D87" s="3"/>
      <c r="E87" s="3"/>
      <c r="F87" s="3"/>
      <c r="G87" s="3"/>
      <c r="H87" s="3"/>
      <c r="I87" s="3"/>
      <c r="J87" s="3"/>
      <c r="K87" s="3"/>
    </row>
    <row r="88" ht="26.25" customHeight="1">
      <c r="A88" s="3"/>
      <c r="B88" s="85"/>
      <c r="C88" s="3"/>
      <c r="D88" s="3"/>
      <c r="E88" s="3"/>
      <c r="F88" s="3"/>
      <c r="G88" s="3"/>
      <c r="H88" s="3"/>
      <c r="I88" s="3"/>
      <c r="J88" s="3"/>
      <c r="K88" s="3"/>
    </row>
    <row r="89" ht="26.25" customHeight="1">
      <c r="A89" s="3"/>
      <c r="B89" s="85"/>
      <c r="C89" s="3"/>
      <c r="D89" s="3"/>
      <c r="E89" s="3"/>
      <c r="F89" s="3"/>
      <c r="G89" s="3"/>
      <c r="H89" s="3"/>
      <c r="I89" s="3"/>
      <c r="J89" s="3"/>
      <c r="K89" s="3"/>
    </row>
    <row r="90" ht="26.25" customHeight="1">
      <c r="A90" s="3"/>
      <c r="B90" s="85"/>
      <c r="C90" s="3"/>
      <c r="D90" s="3"/>
      <c r="E90" s="3"/>
      <c r="F90" s="3"/>
      <c r="G90" s="3"/>
      <c r="H90" s="3"/>
      <c r="I90" s="3"/>
      <c r="J90" s="3"/>
      <c r="K90" s="3"/>
    </row>
    <row r="91" ht="26.25" customHeight="1">
      <c r="A91" s="3"/>
      <c r="B91" s="85"/>
      <c r="C91" s="3"/>
      <c r="D91" s="3"/>
      <c r="E91" s="3"/>
      <c r="F91" s="3"/>
      <c r="G91" s="3"/>
      <c r="H91" s="3"/>
      <c r="I91" s="3"/>
      <c r="J91" s="3"/>
      <c r="K91" s="3"/>
    </row>
    <row r="92" ht="26.25" customHeight="1">
      <c r="A92" s="3"/>
      <c r="B92" s="85"/>
      <c r="C92" s="3"/>
      <c r="D92" s="3"/>
      <c r="E92" s="3"/>
      <c r="F92" s="3"/>
      <c r="G92" s="3"/>
      <c r="H92" s="3"/>
      <c r="I92" s="3"/>
      <c r="J92" s="3"/>
      <c r="K92" s="3"/>
    </row>
    <row r="93" ht="26.25" customHeight="1">
      <c r="A93" s="3"/>
      <c r="B93" s="85"/>
      <c r="C93" s="3"/>
      <c r="D93" s="3"/>
      <c r="E93" s="3"/>
      <c r="F93" s="3"/>
      <c r="G93" s="3"/>
      <c r="H93" s="3"/>
      <c r="I93" s="3"/>
      <c r="J93" s="3"/>
      <c r="K93" s="3"/>
    </row>
    <row r="94" ht="26.25" customHeight="1">
      <c r="A94" s="3"/>
      <c r="B94" s="85"/>
      <c r="C94" s="3"/>
      <c r="D94" s="3"/>
      <c r="E94" s="3"/>
      <c r="F94" s="3"/>
      <c r="G94" s="3"/>
      <c r="H94" s="3"/>
      <c r="I94" s="3"/>
      <c r="J94" s="3"/>
      <c r="K94" s="3"/>
    </row>
    <row r="95" ht="26.25" customHeight="1">
      <c r="A95" s="3"/>
      <c r="B95" s="85"/>
      <c r="C95" s="3"/>
      <c r="D95" s="3"/>
      <c r="E95" s="3"/>
      <c r="F95" s="3"/>
      <c r="G95" s="3"/>
      <c r="H95" s="3"/>
      <c r="I95" s="3"/>
      <c r="J95" s="3"/>
      <c r="K95" s="3"/>
    </row>
    <row r="96" ht="26.25" customHeight="1">
      <c r="A96" s="3"/>
      <c r="B96" s="85"/>
      <c r="C96" s="3"/>
      <c r="D96" s="3"/>
      <c r="E96" s="3"/>
      <c r="F96" s="3"/>
      <c r="G96" s="3"/>
      <c r="H96" s="3"/>
      <c r="I96" s="3"/>
      <c r="J96" s="3"/>
      <c r="K96" s="3"/>
    </row>
    <row r="97" ht="26.25" customHeight="1">
      <c r="A97" s="3"/>
      <c r="B97" s="85"/>
      <c r="C97" s="3"/>
      <c r="D97" s="3"/>
      <c r="E97" s="3"/>
      <c r="F97" s="3"/>
      <c r="G97" s="3"/>
      <c r="H97" s="3"/>
      <c r="I97" s="3"/>
      <c r="J97" s="3"/>
      <c r="K97" s="3"/>
    </row>
    <row r="98" ht="26.25" customHeight="1">
      <c r="A98" s="3"/>
      <c r="B98" s="85"/>
      <c r="C98" s="3"/>
      <c r="D98" s="3"/>
      <c r="E98" s="3"/>
      <c r="F98" s="3"/>
      <c r="G98" s="3"/>
      <c r="H98" s="3"/>
      <c r="I98" s="3"/>
      <c r="J98" s="3"/>
      <c r="K98" s="3"/>
    </row>
    <row r="99" ht="26.25" customHeight="1">
      <c r="A99" s="3"/>
      <c r="B99" s="85"/>
      <c r="C99" s="3"/>
      <c r="D99" s="3"/>
      <c r="E99" s="3"/>
      <c r="F99" s="3"/>
      <c r="G99" s="3"/>
      <c r="H99" s="3"/>
      <c r="I99" s="3"/>
      <c r="J99" s="3"/>
      <c r="K99" s="3"/>
    </row>
    <row r="100" ht="26.25" customHeight="1">
      <c r="A100" s="3"/>
      <c r="B100" s="85"/>
      <c r="C100" s="3"/>
      <c r="D100" s="3"/>
      <c r="E100" s="3"/>
      <c r="F100" s="3"/>
      <c r="G100" s="3"/>
      <c r="H100" s="3"/>
      <c r="I100" s="3"/>
      <c r="J100" s="3"/>
      <c r="K100" s="3"/>
    </row>
  </sheetData>
  <mergeCells count="17">
    <mergeCell ref="F34:F40"/>
    <mergeCell ref="A30:D30"/>
    <mergeCell ref="A23:F23"/>
    <mergeCell ref="A25:F25"/>
    <mergeCell ref="F8:F11"/>
    <mergeCell ref="A12:F12"/>
    <mergeCell ref="A33:F33"/>
    <mergeCell ref="D2:D3"/>
    <mergeCell ref="E2:F2"/>
    <mergeCell ref="A1:F1"/>
    <mergeCell ref="A2:A3"/>
    <mergeCell ref="B2:B3"/>
    <mergeCell ref="C2:C3"/>
    <mergeCell ref="A4:F4"/>
    <mergeCell ref="E5:E6"/>
    <mergeCell ref="F5:F6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0"/>
    <col customWidth="1" min="2" max="2" width="49.29"/>
    <col customWidth="1" min="3" max="3" width="10.43"/>
    <col customWidth="1" min="4" max="11" width="12.86"/>
    <col customWidth="1" min="12" max="12" width="13.29"/>
  </cols>
  <sheetData>
    <row r="1" ht="26.25" customHeight="1">
      <c r="A1" s="86" t="s">
        <v>1</v>
      </c>
      <c r="B1" s="87" t="s">
        <v>51</v>
      </c>
      <c r="C1" s="88" t="s">
        <v>3</v>
      </c>
      <c r="D1" s="89" t="s">
        <v>52</v>
      </c>
      <c r="E1" s="90" t="s">
        <v>53</v>
      </c>
      <c r="F1" s="90" t="s">
        <v>54</v>
      </c>
      <c r="G1" s="90" t="s">
        <v>55</v>
      </c>
      <c r="H1" s="90" t="s">
        <v>56</v>
      </c>
      <c r="I1" s="90" t="s">
        <v>57</v>
      </c>
      <c r="J1" s="90" t="s">
        <v>58</v>
      </c>
      <c r="K1" s="90" t="s">
        <v>59</v>
      </c>
      <c r="L1" s="91"/>
    </row>
    <row r="2" ht="15.0" customHeight="1">
      <c r="A2" s="92"/>
      <c r="B2" s="93"/>
      <c r="C2" s="94"/>
      <c r="D2" s="95"/>
      <c r="E2" s="34"/>
      <c r="F2" s="34"/>
      <c r="G2" s="34"/>
      <c r="H2" s="34"/>
      <c r="I2" s="34"/>
      <c r="J2" s="34"/>
      <c r="K2" s="34"/>
      <c r="L2" s="91"/>
    </row>
    <row r="3">
      <c r="A3" s="96"/>
      <c r="B3" s="24"/>
      <c r="C3" s="97"/>
      <c r="D3" s="98"/>
      <c r="E3" s="25"/>
      <c r="F3" s="25"/>
      <c r="G3" s="25"/>
      <c r="H3" s="25"/>
      <c r="I3" s="25"/>
      <c r="J3" s="25"/>
      <c r="K3" s="25"/>
      <c r="L3" s="91"/>
    </row>
    <row r="4">
      <c r="A4" s="99" t="s">
        <v>60</v>
      </c>
      <c r="B4" s="13"/>
      <c r="C4" s="13"/>
      <c r="D4" s="13"/>
      <c r="E4" s="13"/>
      <c r="F4" s="13"/>
      <c r="G4" s="13"/>
      <c r="H4" s="13"/>
      <c r="I4" s="13"/>
      <c r="J4" s="13"/>
      <c r="K4" s="7"/>
      <c r="L4" s="91"/>
    </row>
    <row r="5">
      <c r="A5" s="100">
        <v>1.0</v>
      </c>
      <c r="B5" s="101" t="s">
        <v>61</v>
      </c>
      <c r="C5" s="102" t="s">
        <v>16</v>
      </c>
      <c r="D5" s="103" t="str">
        <f>1.655*1.62+0.86*1.83+1.83*(0.15+0.05+0.05)+1.655*1.245+0.82*0.12*2</f>
        <v>6.97</v>
      </c>
      <c r="E5" s="104" t="str">
        <f>1.655*1.52+0.935*1.83+1.83*(0.2+0.05+0.05)+2.075*1.18+0.82*0.12*2</f>
        <v>7.42</v>
      </c>
      <c r="F5" s="105">
        <v>7.2007</v>
      </c>
      <c r="G5" s="104" t="str">
        <f>9.53+0.61*1.745</f>
        <v>10.59</v>
      </c>
      <c r="H5" s="105">
        <v>8.3638</v>
      </c>
      <c r="I5" s="105">
        <v>7.640350000000001</v>
      </c>
      <c r="J5" s="105">
        <v>6.08</v>
      </c>
      <c r="K5" s="105" t="str">
        <f t="shared" ref="K5:K9" si="1">SUM(D5:J5)*7</f>
        <v>379.89</v>
      </c>
      <c r="L5" s="106" t="str">
        <f t="shared" ref="L5:L9" si="2">K5/2</f>
        <v>189.9</v>
      </c>
    </row>
    <row r="6">
      <c r="A6" s="107">
        <v>2.0</v>
      </c>
      <c r="B6" s="101" t="s">
        <v>62</v>
      </c>
      <c r="C6" s="108" t="s">
        <v>63</v>
      </c>
      <c r="D6" s="109" t="str">
        <f>1.655+1.62*2+1.655*2+1.245*2-0.82*2</f>
        <v>9.06</v>
      </c>
      <c r="E6" s="104" t="str">
        <f>1.655+1.52*2+2.075*2+1.18*2-0.82*2</f>
        <v>9.57</v>
      </c>
      <c r="F6" s="104">
        <v>13.379999999999995</v>
      </c>
      <c r="G6" s="104" t="str">
        <f>(1760-820+1625+1545+1745+0.08+1745+560+1975+1335+680+745)/1000</f>
        <v>12.90</v>
      </c>
      <c r="H6" s="104">
        <v>16.005</v>
      </c>
      <c r="I6" s="104">
        <v>11.009999999999998</v>
      </c>
      <c r="J6" s="104">
        <v>10.685</v>
      </c>
      <c r="K6" s="105" t="str">
        <f t="shared" si="1"/>
        <v>578.17</v>
      </c>
      <c r="L6" s="106" t="str">
        <f t="shared" si="2"/>
        <v>289.1</v>
      </c>
    </row>
    <row r="7">
      <c r="A7" s="107" t="str">
        <f t="shared" ref="A7:A9" si="3">A6+1</f>
        <v>3</v>
      </c>
      <c r="B7" s="101" t="s">
        <v>64</v>
      </c>
      <c r="C7" s="108" t="s">
        <v>63</v>
      </c>
      <c r="D7" s="109" t="str">
        <f>1.655*2+1.62*2+1.83*2+0.86*2+1.655*2+1.245*2-0.82*2</f>
        <v>16.09</v>
      </c>
      <c r="E7" s="104" t="str">
        <f>1.655*2+1.52*2+1.83*2+0.935*2+1.18*2+2.075*2-0.82*2</f>
        <v>16.75</v>
      </c>
      <c r="F7" s="104">
        <v>17.269999999999996</v>
      </c>
      <c r="G7" s="104" t="str">
        <f>G6+0.61+0.71+1.745+0.985+1.23*2+1.21*2</f>
        <v>21.83</v>
      </c>
      <c r="H7" s="104">
        <v>23.525000000000002</v>
      </c>
      <c r="I7" s="104">
        <v>16.639999999999997</v>
      </c>
      <c r="J7" s="104">
        <v>18.33</v>
      </c>
      <c r="K7" s="105" t="str">
        <f t="shared" si="1"/>
        <v>913.01</v>
      </c>
      <c r="L7" s="106" t="str">
        <f t="shared" si="2"/>
        <v>456.5</v>
      </c>
    </row>
    <row r="8">
      <c r="A8" s="107" t="str">
        <f t="shared" si="3"/>
        <v>4</v>
      </c>
      <c r="B8" s="110" t="s">
        <v>65</v>
      </c>
      <c r="C8" s="108" t="s">
        <v>16</v>
      </c>
      <c r="D8" s="109" t="str">
        <f>1.655*1.62+0.86*1.83+1.83*(0.15+0.05+0.05)+1.655*1.245+0.82*0.12*2</f>
        <v>6.97</v>
      </c>
      <c r="E8" s="104" t="str">
        <f>1.655*1.52+0.935*1.83+1.83*(0.2+0.05+0.05)+2.075*1.18+0.82*0.12*2</f>
        <v>7.42</v>
      </c>
      <c r="F8" s="104">
        <v>7.0</v>
      </c>
      <c r="G8" s="104">
        <v>11.28</v>
      </c>
      <c r="H8" s="104">
        <v>8.2</v>
      </c>
      <c r="I8" s="104">
        <v>7.4</v>
      </c>
      <c r="J8" s="104">
        <v>6.08</v>
      </c>
      <c r="K8" s="105" t="str">
        <f t="shared" si="1"/>
        <v>380.45</v>
      </c>
      <c r="L8" s="106" t="str">
        <f t="shared" si="2"/>
        <v>190.2</v>
      </c>
    </row>
    <row r="9">
      <c r="A9" s="107" t="str">
        <f t="shared" si="3"/>
        <v>5</v>
      </c>
      <c r="B9" s="111" t="s">
        <v>66</v>
      </c>
      <c r="C9" s="112" t="s">
        <v>16</v>
      </c>
      <c r="D9" s="113" t="str">
        <f>1.655*1.62+0.86*1.83+1.055*(0.15+0.08+0.05)+1.655*1.245+0.82*0.12*2</f>
        <v>6.81</v>
      </c>
      <c r="E9" s="114" t="str">
        <f>1.655*1.52+0.935*1.83+1.08*(0.2+0.08+0.05)+2.075*1.18+0.82*0.12*2</f>
        <v>7.23</v>
      </c>
      <c r="F9" s="115">
        <v>7.0</v>
      </c>
      <c r="G9" s="114">
        <v>9.53</v>
      </c>
      <c r="H9" s="115">
        <v>8.2</v>
      </c>
      <c r="I9" s="115">
        <v>7.4</v>
      </c>
      <c r="J9" s="115">
        <v>6.08</v>
      </c>
      <c r="K9" s="105" t="str">
        <f t="shared" si="1"/>
        <v>365.72</v>
      </c>
      <c r="L9" s="106" t="str">
        <f t="shared" si="2"/>
        <v>182.9</v>
      </c>
    </row>
    <row r="10">
      <c r="A10" s="99" t="s">
        <v>67</v>
      </c>
      <c r="B10" s="13"/>
      <c r="C10" s="13"/>
      <c r="D10" s="13"/>
      <c r="E10" s="13"/>
      <c r="F10" s="13"/>
      <c r="G10" s="13"/>
      <c r="H10" s="13"/>
      <c r="I10" s="13"/>
      <c r="J10" s="13"/>
      <c r="K10" s="7"/>
      <c r="L10" s="106"/>
    </row>
    <row r="11">
      <c r="A11" s="100">
        <v>1.0</v>
      </c>
      <c r="B11" s="116" t="s">
        <v>68</v>
      </c>
      <c r="C11" s="117" t="s">
        <v>16</v>
      </c>
      <c r="D11" s="118" t="str">
        <f>1.36</f>
        <v>1.36</v>
      </c>
      <c r="E11" s="119">
        <v>1.94</v>
      </c>
      <c r="F11" s="119">
        <v>1.55</v>
      </c>
      <c r="G11" s="119">
        <v>2.15</v>
      </c>
      <c r="H11" s="119">
        <v>1.1</v>
      </c>
      <c r="I11" s="119">
        <v>1.2</v>
      </c>
      <c r="J11" s="119">
        <v>1.86</v>
      </c>
      <c r="K11" s="105" t="str">
        <f>SUM(D11:J11)*7</f>
        <v>78.12</v>
      </c>
      <c r="L11" s="106" t="str">
        <f>K11/2</f>
        <v>39.1</v>
      </c>
    </row>
    <row r="12">
      <c r="A12" s="99" t="s">
        <v>69</v>
      </c>
      <c r="B12" s="13"/>
      <c r="C12" s="13"/>
      <c r="D12" s="13"/>
      <c r="E12" s="13"/>
      <c r="F12" s="13"/>
      <c r="G12" s="13"/>
      <c r="H12" s="13"/>
      <c r="I12" s="13"/>
      <c r="J12" s="13"/>
      <c r="K12" s="7"/>
      <c r="L12" s="106"/>
    </row>
    <row r="13">
      <c r="A13" s="120">
        <v>1.0</v>
      </c>
      <c r="B13" s="121" t="s">
        <v>70</v>
      </c>
      <c r="C13" s="122" t="s">
        <v>16</v>
      </c>
      <c r="D13" s="123" t="str">
        <f t="shared" ref="D13:D14" si="4">2.32+9.59+3.44+6.81</f>
        <v>22.16</v>
      </c>
      <c r="E13" s="124">
        <v>40.98</v>
      </c>
      <c r="F13" s="124">
        <v>47.2</v>
      </c>
      <c r="G13" s="115" t="str">
        <f>2.7*(0.575+0.71+1.76+0.71+1.245+1.23*2+0.245)</f>
        <v>20.80</v>
      </c>
      <c r="H13" s="115" t="str">
        <f>9+5.5+1.4+10.6</f>
        <v>26.50</v>
      </c>
      <c r="I13" s="124">
        <v>38.8</v>
      </c>
      <c r="J13" s="124">
        <v>42.580000000000005</v>
      </c>
      <c r="K13" s="105" t="str">
        <f t="shared" ref="K13:K14" si="5">SUM(D13:J13)*7</f>
        <v>1673.16</v>
      </c>
      <c r="L13" s="106" t="str">
        <f t="shared" ref="L13:L14" si="6">K13/2</f>
        <v>836.6</v>
      </c>
    </row>
    <row r="14">
      <c r="A14" s="125">
        <v>2.0</v>
      </c>
      <c r="B14" s="126" t="s">
        <v>71</v>
      </c>
      <c r="C14" s="127" t="s">
        <v>16</v>
      </c>
      <c r="D14" s="113" t="str">
        <f t="shared" si="4"/>
        <v>22.16</v>
      </c>
      <c r="E14" s="114">
        <v>40.98</v>
      </c>
      <c r="F14" s="114" t="str">
        <f>F13</f>
        <v>47.20</v>
      </c>
      <c r="G14" s="114" t="str">
        <f>8.71+8.53+1.64+9.2+4.01+7.3+4.07+1.84</f>
        <v>45.30</v>
      </c>
      <c r="H14" s="114" t="str">
        <f>H13</f>
        <v>26.50</v>
      </c>
      <c r="I14" s="114">
        <v>39.2</v>
      </c>
      <c r="J14" s="114" t="str">
        <f>J13</f>
        <v>42.58</v>
      </c>
      <c r="K14" s="105" t="str">
        <f t="shared" si="5"/>
        <v>1847.44</v>
      </c>
      <c r="L14" s="106" t="str">
        <f t="shared" si="6"/>
        <v>923.7</v>
      </c>
    </row>
    <row r="15">
      <c r="A15" s="91"/>
      <c r="B15" s="128"/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>
      <c r="A16" s="91"/>
      <c r="B16" s="128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>
      <c r="A17" s="91"/>
      <c r="B17" s="128"/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>
      <c r="A18" s="91"/>
      <c r="B18" s="128"/>
      <c r="C18" s="91"/>
      <c r="D18" s="91"/>
      <c r="E18" s="91"/>
      <c r="F18" s="91"/>
      <c r="G18" s="91"/>
      <c r="H18" s="91"/>
      <c r="I18" s="91"/>
      <c r="J18" s="91"/>
      <c r="K18" s="91"/>
      <c r="L18" s="91"/>
    </row>
    <row r="19">
      <c r="A19" s="91"/>
      <c r="B19" s="128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>
      <c r="A20" s="91"/>
      <c r="B20" s="128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ht="15.75" customHeight="1">
      <c r="A21" s="91"/>
      <c r="B21" s="128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ht="15.75" customHeight="1">
      <c r="A22" s="91"/>
      <c r="B22" s="128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ht="15.75" customHeight="1">
      <c r="A23" s="91"/>
      <c r="B23" s="128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ht="15.75" customHeight="1">
      <c r="A24" s="91"/>
      <c r="B24" s="128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ht="15.75" customHeight="1">
      <c r="A25" s="91"/>
      <c r="B25" s="128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ht="15.75" customHeight="1">
      <c r="A26" s="91"/>
      <c r="B26" s="128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ht="15.75" customHeight="1">
      <c r="A27" s="91"/>
      <c r="B27" s="128"/>
      <c r="C27" s="91"/>
      <c r="D27" s="91"/>
      <c r="E27" s="91"/>
      <c r="F27" s="91"/>
      <c r="G27" s="91"/>
      <c r="H27" s="91"/>
      <c r="I27" s="91"/>
      <c r="J27" s="91"/>
      <c r="K27" s="91"/>
      <c r="L27" s="91"/>
    </row>
    <row r="28" ht="15.75" customHeight="1">
      <c r="A28" s="91"/>
      <c r="B28" s="128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ht="15.75" customHeight="1">
      <c r="A29" s="91"/>
      <c r="B29" s="128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ht="15.75" customHeight="1">
      <c r="A30" s="91"/>
      <c r="B30" s="128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ht="15.75" customHeight="1">
      <c r="A31" s="91"/>
      <c r="B31" s="128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ht="15.75" customHeight="1">
      <c r="A32" s="91"/>
      <c r="B32" s="128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ht="15.75" customHeight="1">
      <c r="A33" s="91"/>
      <c r="B33" s="128"/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ht="15.75" customHeight="1">
      <c r="A34" s="91"/>
      <c r="B34" s="128"/>
      <c r="C34" s="91"/>
      <c r="D34" s="91"/>
      <c r="E34" s="91"/>
      <c r="F34" s="91"/>
      <c r="G34" s="91"/>
      <c r="H34" s="91"/>
      <c r="I34" s="91"/>
      <c r="J34" s="91"/>
      <c r="K34" s="91"/>
      <c r="L34" s="91"/>
    </row>
    <row r="35" ht="15.75" customHeight="1">
      <c r="A35" s="91"/>
      <c r="B35" s="128"/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ht="15.75" customHeight="1">
      <c r="A36" s="91"/>
      <c r="B36" s="128"/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ht="15.75" customHeight="1">
      <c r="A37" s="91"/>
      <c r="B37" s="128"/>
      <c r="C37" s="91"/>
      <c r="D37" s="91"/>
      <c r="E37" s="91"/>
      <c r="F37" s="91"/>
      <c r="G37" s="91"/>
      <c r="H37" s="91"/>
      <c r="I37" s="91"/>
      <c r="J37" s="91"/>
      <c r="K37" s="91"/>
      <c r="L37" s="91"/>
    </row>
    <row r="38" ht="15.75" customHeight="1">
      <c r="A38" s="91"/>
      <c r="B38" s="128"/>
      <c r="C38" s="91"/>
      <c r="D38" s="91"/>
      <c r="E38" s="91"/>
      <c r="F38" s="91"/>
      <c r="G38" s="91"/>
      <c r="H38" s="91"/>
      <c r="I38" s="91"/>
      <c r="J38" s="91"/>
      <c r="K38" s="91"/>
      <c r="L38" s="91"/>
    </row>
    <row r="39" ht="15.75" customHeight="1">
      <c r="A39" s="91"/>
      <c r="B39" s="128"/>
      <c r="C39" s="91"/>
      <c r="D39" s="91"/>
      <c r="E39" s="91"/>
      <c r="F39" s="91"/>
      <c r="G39" s="91"/>
      <c r="H39" s="91"/>
      <c r="I39" s="91"/>
      <c r="J39" s="91"/>
      <c r="K39" s="91"/>
      <c r="L39" s="91"/>
    </row>
    <row r="40" ht="15.75" customHeight="1">
      <c r="A40" s="91"/>
      <c r="B40" s="128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ht="15.75" customHeight="1">
      <c r="A41" s="91"/>
      <c r="B41" s="128"/>
      <c r="C41" s="91"/>
      <c r="D41" s="91"/>
      <c r="E41" s="91"/>
      <c r="F41" s="91"/>
      <c r="G41" s="91"/>
      <c r="H41" s="91"/>
      <c r="I41" s="91"/>
      <c r="J41" s="91"/>
      <c r="K41" s="91"/>
      <c r="L41" s="91"/>
    </row>
    <row r="42" ht="15.75" customHeight="1">
      <c r="A42" s="91"/>
      <c r="B42" s="128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ht="15.75" customHeight="1">
      <c r="A43" s="91"/>
      <c r="B43" s="128"/>
      <c r="C43" s="91"/>
      <c r="D43" s="91"/>
      <c r="E43" s="91"/>
      <c r="F43" s="91"/>
      <c r="G43" s="91"/>
      <c r="H43" s="91"/>
      <c r="I43" s="91"/>
      <c r="J43" s="91"/>
      <c r="K43" s="91"/>
      <c r="L43" s="91"/>
    </row>
    <row r="44" ht="15.75" customHeight="1">
      <c r="A44" s="91"/>
      <c r="B44" s="128"/>
      <c r="C44" s="91"/>
      <c r="D44" s="91"/>
      <c r="E44" s="91"/>
      <c r="F44" s="91"/>
      <c r="G44" s="91"/>
      <c r="H44" s="91"/>
      <c r="I44" s="91"/>
      <c r="J44" s="91"/>
      <c r="K44" s="91"/>
      <c r="L44" s="91"/>
    </row>
    <row r="45" ht="15.75" customHeight="1">
      <c r="A45" s="91"/>
      <c r="B45" s="128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ht="15.75" customHeight="1">
      <c r="A46" s="91"/>
      <c r="B46" s="128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ht="15.75" customHeight="1">
      <c r="A47" s="91"/>
      <c r="B47" s="128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ht="15.75" customHeight="1">
      <c r="A48" s="91"/>
      <c r="B48" s="128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ht="15.75" customHeight="1">
      <c r="A49" s="91"/>
      <c r="B49" s="128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ht="15.75" customHeight="1">
      <c r="A50" s="91"/>
      <c r="B50" s="128"/>
      <c r="C50" s="91"/>
      <c r="D50" s="91"/>
      <c r="E50" s="91"/>
      <c r="F50" s="91"/>
      <c r="G50" s="91"/>
      <c r="H50" s="91"/>
      <c r="I50" s="91"/>
      <c r="J50" s="91"/>
      <c r="K50" s="91"/>
      <c r="L50" s="91"/>
    </row>
    <row r="51" ht="15.75" customHeight="1">
      <c r="A51" s="91"/>
      <c r="B51" s="128"/>
      <c r="C51" s="91"/>
      <c r="D51" s="91"/>
      <c r="E51" s="91"/>
      <c r="F51" s="91"/>
      <c r="G51" s="91"/>
      <c r="H51" s="91"/>
      <c r="I51" s="91"/>
      <c r="J51" s="91"/>
      <c r="K51" s="91"/>
      <c r="L51" s="91"/>
    </row>
    <row r="52" ht="15.75" customHeight="1">
      <c r="A52" s="91"/>
      <c r="B52" s="128"/>
      <c r="C52" s="91"/>
      <c r="D52" s="91"/>
      <c r="E52" s="91"/>
      <c r="F52" s="91"/>
      <c r="G52" s="91"/>
      <c r="H52" s="91"/>
      <c r="I52" s="91"/>
      <c r="J52" s="91"/>
      <c r="K52" s="91"/>
      <c r="L52" s="91"/>
    </row>
    <row r="53" ht="15.75" customHeight="1">
      <c r="A53" s="91"/>
      <c r="B53" s="128"/>
      <c r="C53" s="91"/>
      <c r="D53" s="91"/>
      <c r="E53" s="91"/>
      <c r="F53" s="91"/>
      <c r="G53" s="91"/>
      <c r="H53" s="91"/>
      <c r="I53" s="91"/>
      <c r="J53" s="91"/>
      <c r="K53" s="91"/>
      <c r="L53" s="91"/>
    </row>
    <row r="54" ht="15.75" customHeight="1">
      <c r="A54" s="91"/>
      <c r="B54" s="128"/>
      <c r="C54" s="91"/>
      <c r="D54" s="91"/>
      <c r="E54" s="91"/>
      <c r="F54" s="91"/>
      <c r="G54" s="91"/>
      <c r="H54" s="91"/>
      <c r="I54" s="91"/>
      <c r="J54" s="91"/>
      <c r="K54" s="91"/>
      <c r="L54" s="91"/>
    </row>
    <row r="55" ht="15.75" customHeight="1">
      <c r="A55" s="91"/>
      <c r="B55" s="128"/>
      <c r="C55" s="91"/>
      <c r="D55" s="91"/>
      <c r="E55" s="91"/>
      <c r="F55" s="91"/>
      <c r="G55" s="91"/>
      <c r="H55" s="91"/>
      <c r="I55" s="91"/>
      <c r="J55" s="91"/>
      <c r="K55" s="91"/>
      <c r="L55" s="91"/>
    </row>
    <row r="56" ht="15.75" customHeight="1">
      <c r="A56" s="91"/>
      <c r="B56" s="128"/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ht="15.75" customHeight="1">
      <c r="A57" s="91"/>
      <c r="B57" s="128"/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ht="15.75" customHeight="1">
      <c r="A58" s="91"/>
      <c r="B58" s="128"/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ht="15.75" customHeight="1">
      <c r="A59" s="91"/>
      <c r="B59" s="128"/>
      <c r="C59" s="91"/>
      <c r="D59" s="91"/>
      <c r="E59" s="91"/>
      <c r="F59" s="91"/>
      <c r="G59" s="91"/>
      <c r="H59" s="91"/>
      <c r="I59" s="91"/>
      <c r="J59" s="91"/>
      <c r="K59" s="91"/>
      <c r="L59" s="91"/>
    </row>
    <row r="60" ht="15.75" customHeight="1">
      <c r="A60" s="91"/>
      <c r="B60" s="128"/>
      <c r="C60" s="91"/>
      <c r="D60" s="91"/>
      <c r="E60" s="91"/>
      <c r="F60" s="91"/>
      <c r="G60" s="91"/>
      <c r="H60" s="91"/>
      <c r="I60" s="91"/>
      <c r="J60" s="91"/>
      <c r="K60" s="91"/>
      <c r="L60" s="91"/>
    </row>
    <row r="61" ht="15.75" customHeight="1">
      <c r="A61" s="91"/>
      <c r="B61" s="128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ht="15.75" customHeight="1">
      <c r="A62" s="91"/>
      <c r="B62" s="128"/>
      <c r="C62" s="91"/>
      <c r="D62" s="91"/>
      <c r="E62" s="91"/>
      <c r="F62" s="91"/>
      <c r="G62" s="91"/>
      <c r="H62" s="91"/>
      <c r="I62" s="91"/>
      <c r="J62" s="91"/>
      <c r="K62" s="91"/>
      <c r="L62" s="91"/>
    </row>
    <row r="63" ht="15.75" customHeight="1">
      <c r="A63" s="91"/>
      <c r="B63" s="128"/>
      <c r="C63" s="91"/>
      <c r="D63" s="91"/>
      <c r="E63" s="91"/>
      <c r="F63" s="91"/>
      <c r="G63" s="91"/>
      <c r="H63" s="91"/>
      <c r="I63" s="91"/>
      <c r="J63" s="91"/>
      <c r="K63" s="91"/>
      <c r="L63" s="91"/>
    </row>
    <row r="64" ht="15.75" customHeight="1">
      <c r="A64" s="91"/>
      <c r="B64" s="128"/>
      <c r="C64" s="91"/>
      <c r="D64" s="91"/>
      <c r="E64" s="91"/>
      <c r="F64" s="91"/>
      <c r="G64" s="91"/>
      <c r="H64" s="91"/>
      <c r="I64" s="91"/>
      <c r="J64" s="91"/>
      <c r="K64" s="91"/>
      <c r="L64" s="91"/>
    </row>
    <row r="65" ht="15.75" customHeight="1">
      <c r="A65" s="91"/>
      <c r="B65" s="128"/>
      <c r="C65" s="91"/>
      <c r="D65" s="91"/>
      <c r="E65" s="91"/>
      <c r="F65" s="91"/>
      <c r="G65" s="91"/>
      <c r="H65" s="91"/>
      <c r="I65" s="91"/>
      <c r="J65" s="91"/>
      <c r="K65" s="91"/>
      <c r="L65" s="91"/>
    </row>
    <row r="66" ht="15.75" customHeight="1">
      <c r="A66" s="91"/>
      <c r="B66" s="128"/>
      <c r="C66" s="91"/>
      <c r="D66" s="91"/>
      <c r="E66" s="91"/>
      <c r="F66" s="91"/>
      <c r="G66" s="91"/>
      <c r="H66" s="91"/>
      <c r="I66" s="91"/>
      <c r="J66" s="91"/>
      <c r="K66" s="91"/>
      <c r="L66" s="91"/>
    </row>
    <row r="67" ht="15.75" customHeight="1">
      <c r="A67" s="91"/>
      <c r="B67" s="128"/>
      <c r="C67" s="91"/>
      <c r="D67" s="91"/>
      <c r="E67" s="91"/>
      <c r="F67" s="91"/>
      <c r="G67" s="91"/>
      <c r="H67" s="91"/>
      <c r="I67" s="91"/>
      <c r="J67" s="91"/>
      <c r="K67" s="91"/>
      <c r="L67" s="91"/>
    </row>
    <row r="68" ht="15.75" customHeight="1">
      <c r="A68" s="91"/>
      <c r="B68" s="128"/>
      <c r="C68" s="91"/>
      <c r="D68" s="91"/>
      <c r="E68" s="91"/>
      <c r="F68" s="91"/>
      <c r="G68" s="91"/>
      <c r="H68" s="91"/>
      <c r="I68" s="91"/>
      <c r="J68" s="91"/>
      <c r="K68" s="91"/>
      <c r="L68" s="91"/>
    </row>
    <row r="69" ht="15.75" customHeight="1">
      <c r="A69" s="91"/>
      <c r="B69" s="128"/>
      <c r="C69" s="91"/>
      <c r="D69" s="91"/>
      <c r="E69" s="91"/>
      <c r="F69" s="91"/>
      <c r="G69" s="91"/>
      <c r="H69" s="91"/>
      <c r="I69" s="91"/>
      <c r="J69" s="91"/>
      <c r="K69" s="91"/>
      <c r="L69" s="91"/>
    </row>
    <row r="70" ht="15.75" customHeight="1">
      <c r="A70" s="91"/>
      <c r="B70" s="128"/>
      <c r="C70" s="91"/>
      <c r="D70" s="91"/>
      <c r="E70" s="91"/>
      <c r="F70" s="91"/>
      <c r="G70" s="91"/>
      <c r="H70" s="91"/>
      <c r="I70" s="91"/>
      <c r="J70" s="91"/>
      <c r="K70" s="91"/>
      <c r="L70" s="91"/>
    </row>
    <row r="71" ht="15.75" customHeight="1">
      <c r="A71" s="91"/>
      <c r="B71" s="128"/>
      <c r="C71" s="91"/>
      <c r="D71" s="91"/>
      <c r="E71" s="91"/>
      <c r="F71" s="91"/>
      <c r="G71" s="91"/>
      <c r="H71" s="91"/>
      <c r="I71" s="91"/>
      <c r="J71" s="91"/>
      <c r="K71" s="91"/>
      <c r="L71" s="91"/>
    </row>
    <row r="72" ht="15.75" customHeight="1">
      <c r="A72" s="91"/>
      <c r="B72" s="128"/>
      <c r="C72" s="91"/>
      <c r="D72" s="91"/>
      <c r="E72" s="91"/>
      <c r="F72" s="91"/>
      <c r="G72" s="91"/>
      <c r="H72" s="91"/>
      <c r="I72" s="91"/>
      <c r="J72" s="91"/>
      <c r="K72" s="91"/>
      <c r="L72" s="91"/>
    </row>
    <row r="73" ht="15.75" customHeight="1">
      <c r="A73" s="91"/>
      <c r="B73" s="128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ht="15.75" customHeight="1">
      <c r="A74" s="91"/>
      <c r="B74" s="128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ht="15.75" customHeight="1">
      <c r="A75" s="91"/>
      <c r="B75" s="128"/>
      <c r="C75" s="91"/>
      <c r="D75" s="91"/>
      <c r="E75" s="91"/>
      <c r="F75" s="91"/>
      <c r="G75" s="91"/>
      <c r="H75" s="91"/>
      <c r="I75" s="91"/>
      <c r="J75" s="91"/>
      <c r="K75" s="91"/>
      <c r="L75" s="91"/>
    </row>
    <row r="76" ht="15.75" customHeight="1">
      <c r="A76" s="91"/>
      <c r="B76" s="128"/>
      <c r="C76" s="91"/>
      <c r="D76" s="91"/>
      <c r="E76" s="91"/>
      <c r="F76" s="91"/>
      <c r="G76" s="91"/>
      <c r="H76" s="91"/>
      <c r="I76" s="91"/>
      <c r="J76" s="91"/>
      <c r="K76" s="91"/>
      <c r="L76" s="91"/>
    </row>
    <row r="77" ht="15.75" customHeight="1">
      <c r="A77" s="91"/>
      <c r="B77" s="128"/>
      <c r="C77" s="91"/>
      <c r="D77" s="91"/>
      <c r="E77" s="91"/>
      <c r="F77" s="91"/>
      <c r="G77" s="91"/>
      <c r="H77" s="91"/>
      <c r="I77" s="91"/>
      <c r="J77" s="91"/>
      <c r="K77" s="91"/>
      <c r="L77" s="91"/>
    </row>
    <row r="78" ht="15.75" customHeight="1">
      <c r="A78" s="91"/>
      <c r="B78" s="128"/>
      <c r="C78" s="91"/>
      <c r="D78" s="91"/>
      <c r="E78" s="91"/>
      <c r="F78" s="91"/>
      <c r="G78" s="91"/>
      <c r="H78" s="91"/>
      <c r="I78" s="91"/>
      <c r="J78" s="91"/>
      <c r="K78" s="91"/>
      <c r="L78" s="91"/>
    </row>
    <row r="79" ht="15.75" customHeight="1">
      <c r="A79" s="91"/>
      <c r="B79" s="128"/>
      <c r="C79" s="91"/>
      <c r="D79" s="91"/>
      <c r="E79" s="91"/>
      <c r="F79" s="91"/>
      <c r="G79" s="91"/>
      <c r="H79" s="91"/>
      <c r="I79" s="91"/>
      <c r="J79" s="91"/>
      <c r="K79" s="91"/>
      <c r="L79" s="91"/>
    </row>
    <row r="80" ht="15.75" customHeight="1">
      <c r="A80" s="91"/>
      <c r="B80" s="128"/>
      <c r="C80" s="91"/>
      <c r="D80" s="91"/>
      <c r="E80" s="91"/>
      <c r="F80" s="91"/>
      <c r="G80" s="91"/>
      <c r="H80" s="91"/>
      <c r="I80" s="91"/>
      <c r="J80" s="91"/>
      <c r="K80" s="91"/>
      <c r="L80" s="91"/>
    </row>
    <row r="81" ht="15.75" customHeight="1">
      <c r="A81" s="91"/>
      <c r="B81" s="128"/>
      <c r="C81" s="91"/>
      <c r="D81" s="91"/>
      <c r="E81" s="91"/>
      <c r="F81" s="91"/>
      <c r="G81" s="91"/>
      <c r="H81" s="91"/>
      <c r="I81" s="91"/>
      <c r="J81" s="91"/>
      <c r="K81" s="91"/>
      <c r="L81" s="91"/>
    </row>
    <row r="82" ht="15.75" customHeight="1">
      <c r="A82" s="91"/>
      <c r="B82" s="128"/>
      <c r="C82" s="91"/>
      <c r="D82" s="91"/>
      <c r="E82" s="91"/>
      <c r="F82" s="91"/>
      <c r="G82" s="91"/>
      <c r="H82" s="91"/>
      <c r="I82" s="91"/>
      <c r="J82" s="91"/>
      <c r="K82" s="91"/>
      <c r="L82" s="91"/>
    </row>
    <row r="83" ht="15.75" customHeight="1">
      <c r="A83" s="91"/>
      <c r="B83" s="128"/>
      <c r="C83" s="91"/>
      <c r="D83" s="91"/>
      <c r="E83" s="91"/>
      <c r="F83" s="91"/>
      <c r="G83" s="91"/>
      <c r="H83" s="91"/>
      <c r="I83" s="91"/>
      <c r="J83" s="91"/>
      <c r="K83" s="91"/>
      <c r="L83" s="91"/>
    </row>
    <row r="84" ht="15.75" customHeight="1">
      <c r="A84" s="91"/>
      <c r="B84" s="128"/>
      <c r="C84" s="91"/>
      <c r="D84" s="91"/>
      <c r="E84" s="91"/>
      <c r="F84" s="91"/>
      <c r="G84" s="91"/>
      <c r="H84" s="91"/>
      <c r="I84" s="91"/>
      <c r="J84" s="91"/>
      <c r="K84" s="91"/>
      <c r="L84" s="91"/>
    </row>
    <row r="85" ht="15.75" customHeight="1">
      <c r="A85" s="91"/>
      <c r="B85" s="128"/>
      <c r="C85" s="91"/>
      <c r="D85" s="91"/>
      <c r="E85" s="91"/>
      <c r="F85" s="91"/>
      <c r="G85" s="91"/>
      <c r="H85" s="91"/>
      <c r="I85" s="91"/>
      <c r="J85" s="91"/>
      <c r="K85" s="91"/>
      <c r="L85" s="91"/>
    </row>
    <row r="86" ht="15.75" customHeight="1">
      <c r="A86" s="91"/>
      <c r="B86" s="128"/>
      <c r="C86" s="91"/>
      <c r="D86" s="91"/>
      <c r="E86" s="91"/>
      <c r="F86" s="91"/>
      <c r="G86" s="91"/>
      <c r="H86" s="91"/>
      <c r="I86" s="91"/>
      <c r="J86" s="91"/>
      <c r="K86" s="91"/>
      <c r="L86" s="91"/>
    </row>
    <row r="87" ht="15.75" customHeight="1">
      <c r="A87" s="91"/>
      <c r="B87" s="128"/>
      <c r="C87" s="91"/>
      <c r="D87" s="91"/>
      <c r="E87" s="91"/>
      <c r="F87" s="91"/>
      <c r="G87" s="91"/>
      <c r="H87" s="91"/>
      <c r="I87" s="91"/>
      <c r="J87" s="91"/>
      <c r="K87" s="91"/>
      <c r="L87" s="91"/>
    </row>
    <row r="88" ht="15.75" customHeight="1">
      <c r="A88" s="91"/>
      <c r="B88" s="128"/>
      <c r="C88" s="91"/>
      <c r="D88" s="91"/>
      <c r="E88" s="91"/>
      <c r="F88" s="91"/>
      <c r="G88" s="91"/>
      <c r="H88" s="91"/>
      <c r="I88" s="91"/>
      <c r="J88" s="91"/>
      <c r="K88" s="91"/>
      <c r="L88" s="91"/>
    </row>
    <row r="89" ht="15.75" customHeight="1">
      <c r="A89" s="91"/>
      <c r="B89" s="128"/>
      <c r="C89" s="91"/>
      <c r="D89" s="91"/>
      <c r="E89" s="91"/>
      <c r="F89" s="91"/>
      <c r="G89" s="91"/>
      <c r="H89" s="91"/>
      <c r="I89" s="91"/>
      <c r="J89" s="91"/>
      <c r="K89" s="91"/>
      <c r="L89" s="91"/>
    </row>
    <row r="90" ht="15.75" customHeight="1">
      <c r="A90" s="91"/>
      <c r="B90" s="128"/>
      <c r="C90" s="91"/>
      <c r="D90" s="91"/>
      <c r="E90" s="91"/>
      <c r="F90" s="91"/>
      <c r="G90" s="91"/>
      <c r="H90" s="91"/>
      <c r="I90" s="91"/>
      <c r="J90" s="91"/>
      <c r="K90" s="91"/>
      <c r="L90" s="91"/>
    </row>
    <row r="91" ht="15.75" customHeight="1">
      <c r="A91" s="91"/>
      <c r="B91" s="128"/>
      <c r="C91" s="91"/>
      <c r="D91" s="91"/>
      <c r="E91" s="91"/>
      <c r="F91" s="91"/>
      <c r="G91" s="91"/>
      <c r="H91" s="91"/>
      <c r="I91" s="91"/>
      <c r="J91" s="91"/>
      <c r="K91" s="91"/>
      <c r="L91" s="91"/>
    </row>
    <row r="92" ht="15.75" customHeight="1">
      <c r="A92" s="91"/>
      <c r="B92" s="128"/>
      <c r="C92" s="91"/>
      <c r="D92" s="91"/>
      <c r="E92" s="91"/>
      <c r="F92" s="91"/>
      <c r="G92" s="91"/>
      <c r="H92" s="91"/>
      <c r="I92" s="91"/>
      <c r="J92" s="91"/>
      <c r="K92" s="91"/>
      <c r="L92" s="91"/>
    </row>
    <row r="93" ht="15.75" customHeight="1">
      <c r="A93" s="91"/>
      <c r="B93" s="128"/>
      <c r="C93" s="91"/>
      <c r="D93" s="91"/>
      <c r="E93" s="91"/>
      <c r="F93" s="91"/>
      <c r="G93" s="91"/>
      <c r="H93" s="91"/>
      <c r="I93" s="91"/>
      <c r="J93" s="91"/>
      <c r="K93" s="91"/>
      <c r="L93" s="91"/>
    </row>
    <row r="94" ht="15.75" customHeight="1">
      <c r="A94" s="91"/>
      <c r="B94" s="128"/>
      <c r="C94" s="91"/>
      <c r="D94" s="91"/>
      <c r="E94" s="91"/>
      <c r="F94" s="91"/>
      <c r="G94" s="91"/>
      <c r="H94" s="91"/>
      <c r="I94" s="91"/>
      <c r="J94" s="91"/>
      <c r="K94" s="91"/>
      <c r="L94" s="91"/>
    </row>
    <row r="95" ht="15.75" customHeight="1">
      <c r="A95" s="91"/>
      <c r="B95" s="128"/>
      <c r="C95" s="91"/>
      <c r="D95" s="91"/>
      <c r="E95" s="91"/>
      <c r="F95" s="91"/>
      <c r="G95" s="91"/>
      <c r="H95" s="91"/>
      <c r="I95" s="91"/>
      <c r="J95" s="91"/>
      <c r="K95" s="91"/>
      <c r="L95" s="91"/>
    </row>
    <row r="96" ht="15.75" customHeight="1">
      <c r="A96" s="91"/>
      <c r="B96" s="128"/>
      <c r="C96" s="91"/>
      <c r="D96" s="91"/>
      <c r="E96" s="91"/>
      <c r="F96" s="91"/>
      <c r="G96" s="91"/>
      <c r="H96" s="91"/>
      <c r="I96" s="91"/>
      <c r="J96" s="91"/>
      <c r="K96" s="91"/>
      <c r="L96" s="91"/>
    </row>
    <row r="97" ht="15.75" customHeight="1">
      <c r="A97" s="91"/>
      <c r="B97" s="128"/>
      <c r="C97" s="91"/>
      <c r="D97" s="91"/>
      <c r="E97" s="91"/>
      <c r="F97" s="91"/>
      <c r="G97" s="91"/>
      <c r="H97" s="91"/>
      <c r="I97" s="91"/>
      <c r="J97" s="91"/>
      <c r="K97" s="91"/>
      <c r="L97" s="91"/>
    </row>
    <row r="98" ht="15.75" customHeight="1">
      <c r="A98" s="91"/>
      <c r="B98" s="128"/>
      <c r="C98" s="91"/>
      <c r="D98" s="91"/>
      <c r="E98" s="91"/>
      <c r="F98" s="91"/>
      <c r="G98" s="91"/>
      <c r="H98" s="91"/>
      <c r="I98" s="91"/>
      <c r="J98" s="91"/>
      <c r="K98" s="91"/>
      <c r="L98" s="91"/>
    </row>
    <row r="99" ht="15.75" customHeight="1">
      <c r="A99" s="91"/>
      <c r="B99" s="128"/>
      <c r="C99" s="91"/>
      <c r="D99" s="91"/>
      <c r="E99" s="91"/>
      <c r="F99" s="91"/>
      <c r="G99" s="91"/>
      <c r="H99" s="91"/>
      <c r="I99" s="91"/>
      <c r="J99" s="91"/>
      <c r="K99" s="91"/>
      <c r="L99" s="91"/>
    </row>
    <row r="100" ht="15.75" customHeight="1">
      <c r="A100" s="91"/>
      <c r="B100" s="128"/>
      <c r="C100" s="91"/>
      <c r="D100" s="91"/>
      <c r="E100" s="91"/>
      <c r="F100" s="91"/>
      <c r="G100" s="91"/>
      <c r="H100" s="91"/>
      <c r="I100" s="91"/>
      <c r="J100" s="91"/>
      <c r="K100" s="91"/>
      <c r="L100" s="91"/>
    </row>
  </sheetData>
  <mergeCells count="14">
    <mergeCell ref="G1:G3"/>
    <mergeCell ref="A1:A3"/>
    <mergeCell ref="B1:B3"/>
    <mergeCell ref="C1:C3"/>
    <mergeCell ref="D1:D3"/>
    <mergeCell ref="E1:E3"/>
    <mergeCell ref="F1:F3"/>
    <mergeCell ref="A10:K10"/>
    <mergeCell ref="A12:K12"/>
    <mergeCell ref="H1:H3"/>
    <mergeCell ref="I1:I3"/>
    <mergeCell ref="J1:J3"/>
    <mergeCell ref="K1:K3"/>
    <mergeCell ref="A4:K4"/>
  </mergeCells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Лист1</vt:lpstr>
      <vt:lpstr>Лист2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cp:lastModifiedBy/>
  <dcterms:modified xsi:type="dcterms:W3CDTF">2025-06-11T13:33:17Z</dcterms:modified>
</cp:coreProperties>
</file>