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7D96466F-18E2-4DA4-8671-3246BDADF1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П" sheetId="10" r:id="rId1"/>
  </sheets>
  <definedNames>
    <definedName name="_xlnm._FilterDatabase" localSheetId="0" hidden="1">КП!$A$6:$WUV$127</definedName>
    <definedName name="_xlnm.Print_Area" localSheetId="0">КП!$A$1:$F$127</definedName>
  </definedNames>
  <calcPr calcId="191029"/>
</workbook>
</file>

<file path=xl/calcChain.xml><?xml version="1.0" encoding="utf-8"?>
<calcChain xmlns="http://schemas.openxmlformats.org/spreadsheetml/2006/main">
  <c r="F9" i="10" l="1"/>
  <c r="F10" i="10"/>
  <c r="F11" i="10"/>
  <c r="F12" i="10"/>
  <c r="F13" i="10"/>
  <c r="F15" i="10"/>
  <c r="F16" i="10"/>
  <c r="F17" i="10"/>
  <c r="F18" i="10"/>
  <c r="F19" i="10"/>
  <c r="F21" i="10"/>
  <c r="F27" i="10"/>
  <c r="F33" i="10"/>
  <c r="F35" i="10"/>
  <c r="F36" i="10"/>
  <c r="F37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7" i="10"/>
  <c r="F68" i="10"/>
  <c r="F71" i="10"/>
  <c r="F72" i="10"/>
  <c r="F73" i="10"/>
  <c r="F77" i="10"/>
  <c r="F78" i="10"/>
  <c r="F79" i="10"/>
  <c r="F85" i="10"/>
  <c r="F86" i="10"/>
  <c r="F94" i="10"/>
  <c r="F97" i="10"/>
  <c r="F98" i="10"/>
  <c r="F99" i="10"/>
  <c r="F102" i="10"/>
  <c r="F106" i="10"/>
  <c r="F110" i="10"/>
  <c r="F111" i="10"/>
  <c r="F112" i="10"/>
  <c r="F113" i="10"/>
  <c r="F115" i="10"/>
  <c r="F116" i="10"/>
  <c r="F117" i="10"/>
  <c r="F118" i="10"/>
  <c r="F119" i="10"/>
  <c r="F121" i="10"/>
  <c r="F122" i="10"/>
  <c r="F123" i="10"/>
  <c r="F124" i="10"/>
  <c r="F125" i="10"/>
  <c r="F8" i="10"/>
  <c r="D120" i="10"/>
  <c r="F120" i="10" s="1"/>
  <c r="D100" i="10"/>
  <c r="D101" i="10" s="1"/>
  <c r="F101" i="10" s="1"/>
  <c r="D107" i="10"/>
  <c r="D109" i="10"/>
  <c r="F109" i="10" s="1"/>
  <c r="D108" i="10"/>
  <c r="D70" i="10"/>
  <c r="F70" i="10" s="1"/>
  <c r="D69" i="10"/>
  <c r="D92" i="10"/>
  <c r="D93" i="10" s="1"/>
  <c r="F93" i="10" s="1"/>
  <c r="D87" i="10"/>
  <c r="D80" i="10"/>
  <c r="D82" i="10" s="1"/>
  <c r="F82" i="10" s="1"/>
  <c r="F100" i="10" l="1"/>
  <c r="F108" i="10"/>
  <c r="F92" i="10"/>
  <c r="F87" i="10"/>
  <c r="D89" i="10"/>
  <c r="F69" i="10"/>
  <c r="F107" i="10"/>
  <c r="F80" i="10"/>
  <c r="D83" i="10"/>
  <c r="D84" i="10"/>
  <c r="D76" i="10"/>
  <c r="D75" i="10"/>
  <c r="D74" i="10"/>
  <c r="F74" i="10" l="1"/>
  <c r="F89" i="10"/>
  <c r="F75" i="10"/>
  <c r="F83" i="10"/>
  <c r="F84" i="10"/>
  <c r="F76" i="10"/>
  <c r="D53" i="10"/>
  <c r="D38" i="10"/>
  <c r="D34" i="10"/>
  <c r="D32" i="10"/>
  <c r="D26" i="10"/>
  <c r="D22" i="10"/>
  <c r="D28" i="10"/>
  <c r="D20" i="10"/>
  <c r="D14" i="10"/>
  <c r="F26" i="10" l="1"/>
  <c r="F28" i="10"/>
  <c r="F32" i="10"/>
  <c r="D23" i="10"/>
  <c r="F22" i="10"/>
  <c r="F34" i="10"/>
  <c r="D66" i="10"/>
  <c r="F53" i="10"/>
  <c r="F14" i="10"/>
  <c r="F38" i="10"/>
  <c r="F20" i="10"/>
  <c r="D29" i="10"/>
  <c r="D24" i="10"/>
  <c r="D25" i="10"/>
  <c r="D114" i="10"/>
  <c r="D104" i="10"/>
  <c r="F29" i="10" l="1"/>
  <c r="F114" i="10"/>
  <c r="F23" i="10"/>
  <c r="F25" i="10"/>
  <c r="F66" i="10"/>
  <c r="F104" i="10"/>
  <c r="F24" i="10"/>
  <c r="D95" i="10" l="1"/>
  <c r="D96" i="10"/>
  <c r="F96" i="10" l="1"/>
  <c r="F95" i="10"/>
  <c r="D81" i="10"/>
  <c r="F81" i="10" l="1"/>
  <c r="D30" i="10" l="1"/>
  <c r="F30" i="10" l="1"/>
  <c r="D103" i="10"/>
  <c r="F103" i="10" l="1"/>
  <c r="D105" i="10"/>
  <c r="F105" i="10" l="1"/>
  <c r="D88" i="10"/>
  <c r="D90" i="10"/>
  <c r="D91" i="10"/>
  <c r="F88" i="10" l="1"/>
  <c r="F91" i="10"/>
  <c r="F90" i="10"/>
  <c r="D31" i="10"/>
  <c r="F31" i="10" l="1"/>
  <c r="F126" i="10" s="1"/>
</calcChain>
</file>

<file path=xl/sharedStrings.xml><?xml version="1.0" encoding="utf-8"?>
<sst xmlns="http://schemas.openxmlformats.org/spreadsheetml/2006/main" count="250" uniqueCount="122">
  <si>
    <t>п/п</t>
  </si>
  <si>
    <t>м2</t>
  </si>
  <si>
    <t>№</t>
  </si>
  <si>
    <t>Робота і матеріали</t>
  </si>
  <si>
    <t>Од</t>
  </si>
  <si>
    <t>вим</t>
  </si>
  <si>
    <t>К-сть</t>
  </si>
  <si>
    <t>на од</t>
  </si>
  <si>
    <t>Розцінка</t>
  </si>
  <si>
    <t>Вартість</t>
  </si>
  <si>
    <t>робіт</t>
  </si>
  <si>
    <t>Разом</t>
  </si>
  <si>
    <t>з ПДВ</t>
  </si>
  <si>
    <t>Підрядник : ТОВАРИСТВО З ОБМЕЖЕНОЮ ВІДПОВІДАЛЬНІСТЮ "МАКСИМУС ДЕВЕЛОПМЕНТ ПРОДЖЕКТ"</t>
  </si>
  <si>
    <t>шт</t>
  </si>
  <si>
    <t>Розділ 1. Демонтажні роботи</t>
  </si>
  <si>
    <t>Розділ 2. Будівельно-ремонтні роботи</t>
  </si>
  <si>
    <t>к-кт</t>
  </si>
  <si>
    <t xml:space="preserve">Огородження вхідної групи </t>
  </si>
  <si>
    <t xml:space="preserve">стрічка </t>
  </si>
  <si>
    <t>рул</t>
  </si>
  <si>
    <t>брус 50х50 для стійок</t>
  </si>
  <si>
    <t>мп</t>
  </si>
  <si>
    <t>саморізі 4,2х76 мм по дереву</t>
  </si>
  <si>
    <t>пісок</t>
  </si>
  <si>
    <t>щебінь</t>
  </si>
  <si>
    <t>кг</t>
  </si>
  <si>
    <t>м3</t>
  </si>
  <si>
    <t>цемент М500</t>
  </si>
  <si>
    <t>дошка 25х150 мм</t>
  </si>
  <si>
    <t>саморізи 3,5х55</t>
  </si>
  <si>
    <t>грунтовка СТ-17</t>
  </si>
  <si>
    <t>л</t>
  </si>
  <si>
    <t>плівка 200мкр</t>
  </si>
  <si>
    <t>Затирка Ceresit CE33 plus</t>
  </si>
  <si>
    <t>Система выравнивания плитки TecnicBuild 1,5 мм 1000 шт./уп</t>
  </si>
  <si>
    <t>Плитка для підлоги</t>
  </si>
  <si>
    <t>уп</t>
  </si>
  <si>
    <t>диск відрізний по бетону ф120</t>
  </si>
  <si>
    <t>Облицювання сходів і підсхідців ганку вхідної групи  керамічними плитками</t>
  </si>
  <si>
    <t>вартість конструкції огорожі</t>
  </si>
  <si>
    <t>Прибирання будівельного сміття</t>
  </si>
  <si>
    <t>мішки під сміття</t>
  </si>
  <si>
    <t>Навантаження та вивезення будівельного сміття</t>
  </si>
  <si>
    <t>Елементи тактильної доступності</t>
  </si>
  <si>
    <t>Загальні роботи</t>
  </si>
  <si>
    <t>Фарба Композит АК-11 жовтого кольору</t>
  </si>
  <si>
    <t>Монтаж системи виклику для інвалідів (кнопка виклику)</t>
  </si>
  <si>
    <t>система виклику для інвалідів (кнопка виклику)</t>
  </si>
  <si>
    <t>піка</t>
  </si>
  <si>
    <t>арматура  ф10 А400</t>
  </si>
  <si>
    <t>вязальний дріт</t>
  </si>
  <si>
    <t xml:space="preserve">Влаштування огородження пандусу із нержавіючого металу </t>
  </si>
  <si>
    <t>Улаштування покриття із плитки полімерпіщаної Тактильна тротуарна плитка "сфери" 400х400х60 мм</t>
  </si>
  <si>
    <t>Тактильна тротуарна плитка "сфери" 400х400х60 мм</t>
  </si>
  <si>
    <t>Нанесення контрасного маркування сходів та поручнів жовтою фарбою</t>
  </si>
  <si>
    <t>Наклеювання тактильного індикатора</t>
  </si>
  <si>
    <t xml:space="preserve"> тактильний індикатор "конус"</t>
  </si>
  <si>
    <t>Монтаж гумової накладки</t>
  </si>
  <si>
    <t>гумова накладка кутова антиковзна</t>
  </si>
  <si>
    <t>Одеса</t>
  </si>
  <si>
    <t>диск відрізний ф230</t>
  </si>
  <si>
    <t>Демонтаж металевих конструкцій пандусу та сходів</t>
  </si>
  <si>
    <t>Демонтаж плитки з ганку, пандусу і сходів</t>
  </si>
  <si>
    <t>тн</t>
  </si>
  <si>
    <t>Демонтаж бетонної основи пандусу і сходів</t>
  </si>
  <si>
    <t>Демонтаж плитки ФЕМ</t>
  </si>
  <si>
    <t>Демонтаж основи під ФЕМ для влаштування фундаментів</t>
  </si>
  <si>
    <t>Влаштування фундаментів ФМ-1,ФМ-2</t>
  </si>
  <si>
    <t>Влаштування бетонної підготовки під фундамент ФМ-1,ФМ-2</t>
  </si>
  <si>
    <t>цв'яхи будівельні</t>
  </si>
  <si>
    <t>Виготовлення закладних деталей ЗД-1,ЗД-2,ЗД-3</t>
  </si>
  <si>
    <t>арматура  ф12 А400</t>
  </si>
  <si>
    <t>пластина 50х5; довжина 650мм</t>
  </si>
  <si>
    <t>пластина 200х10; довжина 400мм</t>
  </si>
  <si>
    <t>пластина 300х10; довжина 600мм</t>
  </si>
  <si>
    <t>пластина 150х10; довжина 200мм</t>
  </si>
  <si>
    <t>пластина 80х8; довжина 200мм</t>
  </si>
  <si>
    <t>Монтаж закладних деталей ЗД-1,ЗД-2,ЗД-3</t>
  </si>
  <si>
    <t>електроди</t>
  </si>
  <si>
    <t>Виготовлення металевих стійок СТ-1</t>
  </si>
  <si>
    <t>труба 80х80х4; довжина 1170мм</t>
  </si>
  <si>
    <t>пластина 74х7; довжина 150мм</t>
  </si>
  <si>
    <t>пластина 110х4; довжина 240мм</t>
  </si>
  <si>
    <t>Монтаж металевих стійок</t>
  </si>
  <si>
    <t>Виготовлення металевого каркасу ганку і сходів</t>
  </si>
  <si>
    <t>кутник 50х5х25800</t>
  </si>
  <si>
    <t>кутник 35х4х4270</t>
  </si>
  <si>
    <t>кутник 56х5х200</t>
  </si>
  <si>
    <t>пластина 95х4х700мм</t>
  </si>
  <si>
    <t>лист сочевиця 3х250х8250</t>
  </si>
  <si>
    <t>лист сочевиця 3х100х8250</t>
  </si>
  <si>
    <t>лист сочевиця 3х250х1650; 1м2</t>
  </si>
  <si>
    <t>гайка М12</t>
  </si>
  <si>
    <t>шайба М12</t>
  </si>
  <si>
    <t>анкер М12х170</t>
  </si>
  <si>
    <t>швелер 10У довжина 3260мм</t>
  </si>
  <si>
    <t>болт М12х50 (0,24кг)</t>
  </si>
  <si>
    <t>Монтаж металевого каркасу ганку і сходів</t>
  </si>
  <si>
    <t>електороди</t>
  </si>
  <si>
    <t>Влаштування бетонних сходів і площадки</t>
  </si>
  <si>
    <t>Сітка Вр-1 100х100х3</t>
  </si>
  <si>
    <t>Облицювання ганку вхідної групи  керамічними плитками</t>
  </si>
  <si>
    <t>Плитка антиковзна морозостійка</t>
  </si>
  <si>
    <t>Клейова суміш  Ceresit CM-12</t>
  </si>
  <si>
    <t>Влаштування тротуарного покриття з ФЕМ</t>
  </si>
  <si>
    <t>Грунтування та фарбування металевих конструкцій ганку і сходів</t>
  </si>
  <si>
    <t>грунт ГФ-021</t>
  </si>
  <si>
    <t>фарба ПФ-115</t>
  </si>
  <si>
    <t>наждачка</t>
  </si>
  <si>
    <t>кисть малярна</t>
  </si>
  <si>
    <t>Керамічні покажчики попереджувальні 300х300х10</t>
  </si>
  <si>
    <t>Улаштування покриття із керамічних покажчиків попереджувальних 300х300х10</t>
  </si>
  <si>
    <t>Монтаж пандуса гумового порожного</t>
  </si>
  <si>
    <t>пандус порожний гумовий 180х950х15</t>
  </si>
  <si>
    <t>стійка</t>
  </si>
  <si>
    <t>Монтаж захисної накладки із н/ст на двері</t>
  </si>
  <si>
    <t>захисна накладка із н/ст на двері</t>
  </si>
  <si>
    <t>Монтаж підйомного механізму ПМ-1</t>
  </si>
  <si>
    <t>підйомний механізм ПМ-1</t>
  </si>
  <si>
    <t>Демонтаж огородження сходів</t>
  </si>
  <si>
    <t xml:space="preserve">спец  бригада, або надайте свої ціни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</si>
</sst>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0.0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color indexed="12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i/>
      <sz val="11"/>
      <name val="Arial"/>
      <family val="2"/>
      <charset val="204"/>
    </font>
    <font>
      <i/>
      <sz val="11"/>
      <name val="Calibri"/>
      <family val="2"/>
      <charset val="204"/>
      <scheme val="minor"/>
    </font>
    <font>
      <b/>
      <sz val="11"/>
      <color rgb="FF0070C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2" fillId="0" borderId="0"/>
    <xf numFmtId="0" fontId="8" fillId="0" borderId="0"/>
    <xf numFmtId="164" fontId="8" fillId="0" borderId="0" applyFont="0" applyFill="0" applyBorder="0" applyAlignment="0" applyProtection="0"/>
  </cellStyleXfs>
  <cellXfs count="80">
    <xf numFmtId="0" fontId="0" fillId="0" borderId="0" xfId="0"/>
    <xf numFmtId="0" fontId="4" fillId="0" borderId="0" xfId="0" applyFont="1"/>
    <xf numFmtId="0" fontId="5" fillId="0" borderId="0" xfId="1" applyFont="1" applyAlignment="1">
      <alignment horizontal="center"/>
    </xf>
    <xf numFmtId="0" fontId="6" fillId="0" borderId="0" xfId="1" applyFont="1"/>
    <xf numFmtId="0" fontId="6" fillId="0" borderId="2" xfId="1" applyFont="1" applyBorder="1" applyAlignment="1">
      <alignment horizontal="center"/>
    </xf>
    <xf numFmtId="0" fontId="6" fillId="0" borderId="3" xfId="1" applyFont="1" applyBorder="1"/>
    <xf numFmtId="0" fontId="6" fillId="0" borderId="3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1" xfId="1" applyFont="1" applyBorder="1" applyAlignment="1">
      <alignment horizontal="centerContinuous" vertical="center"/>
    </xf>
    <xf numFmtId="0" fontId="6" fillId="0" borderId="1" xfId="1" applyFont="1" applyBorder="1" applyAlignment="1">
      <alignment horizontal="center"/>
    </xf>
    <xf numFmtId="0" fontId="5" fillId="0" borderId="5" xfId="1" applyFont="1" applyBorder="1" applyAlignment="1">
      <alignment horizontal="center" wrapText="1"/>
    </xf>
    <xf numFmtId="0" fontId="5" fillId="0" borderId="6" xfId="1" applyFont="1" applyBorder="1" applyAlignment="1">
      <alignment horizontal="right"/>
    </xf>
    <xf numFmtId="0" fontId="7" fillId="0" borderId="0" xfId="1" applyFont="1" applyAlignment="1">
      <alignment wrapText="1"/>
    </xf>
    <xf numFmtId="0" fontId="6" fillId="0" borderId="7" xfId="1" applyFont="1" applyBorder="1" applyAlignment="1">
      <alignment horizontal="center"/>
    </xf>
    <xf numFmtId="0" fontId="6" fillId="0" borderId="8" xfId="3" applyFont="1" applyBorder="1" applyAlignment="1">
      <alignment horizontal="centerContinuous" vertical="center"/>
    </xf>
    <xf numFmtId="0" fontId="6" fillId="0" borderId="8" xfId="1" applyFont="1" applyBorder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5" fillId="0" borderId="6" xfId="1" applyFont="1" applyBorder="1" applyAlignment="1">
      <alignment horizontal="center" vertical="center" wrapText="1"/>
    </xf>
    <xf numFmtId="0" fontId="5" fillId="0" borderId="3" xfId="3" applyFont="1" applyBorder="1" applyAlignment="1">
      <alignment horizontal="center" vertical="center"/>
    </xf>
    <xf numFmtId="2" fontId="6" fillId="0" borderId="3" xfId="3" applyNumberFormat="1" applyFont="1" applyBorder="1" applyAlignment="1">
      <alignment horizontal="centerContinuous" vertical="center"/>
    </xf>
    <xf numFmtId="0" fontId="4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3" applyFont="1" applyBorder="1" applyAlignment="1">
      <alignment horizontal="left" vertical="center"/>
    </xf>
    <xf numFmtId="0" fontId="4" fillId="0" borderId="4" xfId="0" applyFont="1" applyBorder="1" applyAlignment="1">
      <alignment horizontal="center" vertical="top"/>
    </xf>
    <xf numFmtId="0" fontId="4" fillId="0" borderId="0" xfId="0" applyFont="1" applyAlignment="1">
      <alignment vertical="top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10" fillId="0" borderId="1" xfId="4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6" fillId="0" borderId="0" xfId="1" applyFont="1" applyAlignment="1">
      <alignment vertical="center"/>
    </xf>
    <xf numFmtId="164" fontId="6" fillId="0" borderId="0" xfId="5" applyFont="1"/>
    <xf numFmtId="164" fontId="6" fillId="0" borderId="3" xfId="5" applyFont="1" applyBorder="1" applyAlignment="1">
      <alignment horizontal="centerContinuous" vertical="center" wrapText="1"/>
    </xf>
    <xf numFmtId="164" fontId="6" fillId="0" borderId="1" xfId="5" applyFont="1" applyBorder="1" applyAlignment="1">
      <alignment horizontal="centerContinuous" vertical="center" wrapText="1"/>
    </xf>
    <xf numFmtId="164" fontId="6" fillId="0" borderId="8" xfId="5" applyFont="1" applyBorder="1" applyAlignment="1">
      <alignment horizontal="center"/>
    </xf>
    <xf numFmtId="164" fontId="6" fillId="0" borderId="3" xfId="5" applyFont="1" applyFill="1" applyBorder="1" applyAlignment="1">
      <alignment horizontal="center"/>
    </xf>
    <xf numFmtId="164" fontId="6" fillId="0" borderId="3" xfId="5" applyFont="1" applyFill="1" applyBorder="1" applyAlignment="1">
      <alignment horizontal="center" vertical="center"/>
    </xf>
    <xf numFmtId="164" fontId="6" fillId="0" borderId="1" xfId="5" applyFont="1" applyFill="1" applyBorder="1" applyAlignment="1">
      <alignment horizontal="center" vertical="center"/>
    </xf>
    <xf numFmtId="164" fontId="5" fillId="0" borderId="6" xfId="5" applyFont="1" applyBorder="1" applyAlignment="1">
      <alignment horizontal="center"/>
    </xf>
    <xf numFmtId="164" fontId="4" fillId="0" borderId="0" xfId="5" applyFont="1"/>
    <xf numFmtId="164" fontId="4" fillId="0" borderId="0" xfId="5" applyFont="1" applyFill="1"/>
    <xf numFmtId="164" fontId="6" fillId="0" borderId="0" xfId="5" applyFont="1" applyFill="1"/>
    <xf numFmtId="2" fontId="6" fillId="0" borderId="3" xfId="1" applyNumberFormat="1" applyFont="1" applyBorder="1" applyAlignment="1">
      <alignment horizontal="centerContinuous" vertical="center"/>
    </xf>
    <xf numFmtId="2" fontId="6" fillId="0" borderId="1" xfId="3" applyNumberFormat="1" applyFont="1" applyBorder="1" applyAlignment="1">
      <alignment horizontal="centerContinuous" vertical="center"/>
    </xf>
    <xf numFmtId="164" fontId="6" fillId="0" borderId="1" xfId="5" applyFont="1" applyFill="1" applyBorder="1" applyAlignment="1">
      <alignment horizontal="center"/>
    </xf>
    <xf numFmtId="2" fontId="6" fillId="0" borderId="8" xfId="3" applyNumberFormat="1" applyFont="1" applyBorder="1" applyAlignment="1">
      <alignment horizontal="centerContinuous" vertical="center"/>
    </xf>
    <xf numFmtId="164" fontId="6" fillId="0" borderId="8" xfId="5" applyFont="1" applyFill="1" applyBorder="1" applyAlignment="1">
      <alignment horizontal="center"/>
    </xf>
    <xf numFmtId="4" fontId="6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164" fontId="6" fillId="0" borderId="1" xfId="5" applyFont="1" applyFill="1" applyBorder="1" applyAlignment="1">
      <alignment horizontal="center" vertical="top"/>
    </xf>
    <xf numFmtId="2" fontId="5" fillId="0" borderId="6" xfId="1" applyNumberFormat="1" applyFont="1" applyBorder="1" applyAlignment="1">
      <alignment horizontal="center"/>
    </xf>
    <xf numFmtId="164" fontId="5" fillId="0" borderId="6" xfId="5" applyFont="1" applyFill="1" applyBorder="1" applyAlignment="1">
      <alignment horizontal="center" vertical="center" wrapText="1"/>
    </xf>
    <xf numFmtId="164" fontId="11" fillId="0" borderId="0" xfId="5" applyFont="1" applyFill="1"/>
    <xf numFmtId="2" fontId="6" fillId="0" borderId="1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right"/>
    </xf>
    <xf numFmtId="164" fontId="6" fillId="2" borderId="1" xfId="5" applyFont="1" applyFill="1" applyBorder="1" applyAlignment="1">
      <alignment horizontal="center"/>
    </xf>
    <xf numFmtId="0" fontId="6" fillId="0" borderId="1" xfId="4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top" wrapText="1"/>
    </xf>
    <xf numFmtId="164" fontId="4" fillId="0" borderId="0" xfId="5" applyFont="1" applyFill="1" applyAlignment="1">
      <alignment horizontal="center"/>
    </xf>
    <xf numFmtId="165" fontId="6" fillId="0" borderId="1" xfId="0" applyNumberFormat="1" applyFont="1" applyBorder="1" applyAlignment="1">
      <alignment horizontal="center" vertical="center"/>
    </xf>
    <xf numFmtId="164" fontId="6" fillId="2" borderId="1" xfId="5" applyFont="1" applyFill="1" applyBorder="1" applyAlignment="1">
      <alignment horizontal="center" vertical="center"/>
    </xf>
    <xf numFmtId="0" fontId="6" fillId="0" borderId="0" xfId="1" applyFont="1" applyAlignment="1">
      <alignment horizontal="center"/>
    </xf>
  </cellXfs>
  <cellStyles count="6">
    <cellStyle name="Îáű÷íűé_600-Ń1" xfId="2" xr:uid="{00000000-0005-0000-0000-000000000000}"/>
    <cellStyle name="Обычный" xfId="0" builtinId="0"/>
    <cellStyle name="Обычный 2 2 2" xfId="4" xr:uid="{00000000-0005-0000-0000-000002000000}"/>
    <cellStyle name="Обычный_Коза" xfId="3" xr:uid="{00000000-0005-0000-0000-000004000000}"/>
    <cellStyle name="Обычный_Пустографки" xfId="1" xr:uid="{00000000-0005-0000-0000-000005000000}"/>
    <cellStyle name="Финансовый" xfId="5" builtinId="3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X129"/>
  <sheetViews>
    <sheetView tabSelected="1" topLeftCell="A121" zoomScaleNormal="100" workbookViewId="0">
      <selection activeCell="D141" sqref="D141"/>
    </sheetView>
  </sheetViews>
  <sheetFormatPr defaultRowHeight="15" customHeight="1" x14ac:dyDescent="0.2"/>
  <cols>
    <col min="1" max="1" width="5.85546875" style="1" customWidth="1"/>
    <col min="2" max="2" width="69.140625" style="1" customWidth="1"/>
    <col min="3" max="3" width="9.85546875" style="1" customWidth="1"/>
    <col min="4" max="4" width="11.5703125" style="1" customWidth="1"/>
    <col min="5" max="5" width="14" style="51" customWidth="1"/>
    <col min="6" max="6" width="14.7109375" style="50" customWidth="1"/>
    <col min="7" max="237" width="9.140625" style="1"/>
    <col min="238" max="238" width="4.28515625" style="1" customWidth="1"/>
    <col min="239" max="239" width="63.140625" style="1" customWidth="1"/>
    <col min="240" max="240" width="9.85546875" style="1" customWidth="1"/>
    <col min="241" max="241" width="9.140625" style="1"/>
    <col min="242" max="242" width="11.5703125" style="1" customWidth="1"/>
    <col min="243" max="243" width="9.140625" style="1"/>
    <col min="244" max="244" width="10.85546875" style="1" customWidth="1"/>
    <col min="245" max="246" width="10.28515625" style="1" customWidth="1"/>
    <col min="247" max="247" width="9.140625" style="1"/>
    <col min="248" max="248" width="9.5703125" style="1" bestFit="1" customWidth="1"/>
    <col min="249" max="493" width="9.140625" style="1"/>
    <col min="494" max="494" width="4.28515625" style="1" customWidth="1"/>
    <col min="495" max="495" width="63.140625" style="1" customWidth="1"/>
    <col min="496" max="496" width="9.85546875" style="1" customWidth="1"/>
    <col min="497" max="497" width="9.140625" style="1"/>
    <col min="498" max="498" width="11.5703125" style="1" customWidth="1"/>
    <col min="499" max="499" width="9.140625" style="1"/>
    <col min="500" max="500" width="10.85546875" style="1" customWidth="1"/>
    <col min="501" max="502" width="10.28515625" style="1" customWidth="1"/>
    <col min="503" max="503" width="9.140625" style="1"/>
    <col min="504" max="504" width="9.5703125" style="1" bestFit="1" customWidth="1"/>
    <col min="505" max="749" width="9.140625" style="1"/>
    <col min="750" max="750" width="4.28515625" style="1" customWidth="1"/>
    <col min="751" max="751" width="63.140625" style="1" customWidth="1"/>
    <col min="752" max="752" width="9.85546875" style="1" customWidth="1"/>
    <col min="753" max="753" width="9.140625" style="1"/>
    <col min="754" max="754" width="11.5703125" style="1" customWidth="1"/>
    <col min="755" max="755" width="9.140625" style="1"/>
    <col min="756" max="756" width="10.85546875" style="1" customWidth="1"/>
    <col min="757" max="758" width="10.28515625" style="1" customWidth="1"/>
    <col min="759" max="759" width="9.140625" style="1"/>
    <col min="760" max="760" width="9.5703125" style="1" bestFit="1" customWidth="1"/>
    <col min="761" max="1005" width="9.140625" style="1"/>
    <col min="1006" max="1006" width="4.28515625" style="1" customWidth="1"/>
    <col min="1007" max="1007" width="63.140625" style="1" customWidth="1"/>
    <col min="1008" max="1008" width="9.85546875" style="1" customWidth="1"/>
    <col min="1009" max="1009" width="9.140625" style="1"/>
    <col min="1010" max="1010" width="11.5703125" style="1" customWidth="1"/>
    <col min="1011" max="1011" width="9.140625" style="1"/>
    <col min="1012" max="1012" width="10.85546875" style="1" customWidth="1"/>
    <col min="1013" max="1014" width="10.28515625" style="1" customWidth="1"/>
    <col min="1015" max="1015" width="9.140625" style="1"/>
    <col min="1016" max="1016" width="9.5703125" style="1" bestFit="1" customWidth="1"/>
    <col min="1017" max="1261" width="9.140625" style="1"/>
    <col min="1262" max="1262" width="4.28515625" style="1" customWidth="1"/>
    <col min="1263" max="1263" width="63.140625" style="1" customWidth="1"/>
    <col min="1264" max="1264" width="9.85546875" style="1" customWidth="1"/>
    <col min="1265" max="1265" width="9.140625" style="1"/>
    <col min="1266" max="1266" width="11.5703125" style="1" customWidth="1"/>
    <col min="1267" max="1267" width="9.140625" style="1"/>
    <col min="1268" max="1268" width="10.85546875" style="1" customWidth="1"/>
    <col min="1269" max="1270" width="10.28515625" style="1" customWidth="1"/>
    <col min="1271" max="1271" width="9.140625" style="1"/>
    <col min="1272" max="1272" width="9.5703125" style="1" bestFit="1" customWidth="1"/>
    <col min="1273" max="1517" width="9.140625" style="1"/>
    <col min="1518" max="1518" width="4.28515625" style="1" customWidth="1"/>
    <col min="1519" max="1519" width="63.140625" style="1" customWidth="1"/>
    <col min="1520" max="1520" width="9.85546875" style="1" customWidth="1"/>
    <col min="1521" max="1521" width="9.140625" style="1"/>
    <col min="1522" max="1522" width="11.5703125" style="1" customWidth="1"/>
    <col min="1523" max="1523" width="9.140625" style="1"/>
    <col min="1524" max="1524" width="10.85546875" style="1" customWidth="1"/>
    <col min="1525" max="1526" width="10.28515625" style="1" customWidth="1"/>
    <col min="1527" max="1527" width="9.140625" style="1"/>
    <col min="1528" max="1528" width="9.5703125" style="1" bestFit="1" customWidth="1"/>
    <col min="1529" max="1773" width="9.140625" style="1"/>
    <col min="1774" max="1774" width="4.28515625" style="1" customWidth="1"/>
    <col min="1775" max="1775" width="63.140625" style="1" customWidth="1"/>
    <col min="1776" max="1776" width="9.85546875" style="1" customWidth="1"/>
    <col min="1777" max="1777" width="9.140625" style="1"/>
    <col min="1778" max="1778" width="11.5703125" style="1" customWidth="1"/>
    <col min="1779" max="1779" width="9.140625" style="1"/>
    <col min="1780" max="1780" width="10.85546875" style="1" customWidth="1"/>
    <col min="1781" max="1782" width="10.28515625" style="1" customWidth="1"/>
    <col min="1783" max="1783" width="9.140625" style="1"/>
    <col min="1784" max="1784" width="9.5703125" style="1" bestFit="1" customWidth="1"/>
    <col min="1785" max="2029" width="9.140625" style="1"/>
    <col min="2030" max="2030" width="4.28515625" style="1" customWidth="1"/>
    <col min="2031" max="2031" width="63.140625" style="1" customWidth="1"/>
    <col min="2032" max="2032" width="9.85546875" style="1" customWidth="1"/>
    <col min="2033" max="2033" width="9.140625" style="1"/>
    <col min="2034" max="2034" width="11.5703125" style="1" customWidth="1"/>
    <col min="2035" max="2035" width="9.140625" style="1"/>
    <col min="2036" max="2036" width="10.85546875" style="1" customWidth="1"/>
    <col min="2037" max="2038" width="10.28515625" style="1" customWidth="1"/>
    <col min="2039" max="2039" width="9.140625" style="1"/>
    <col min="2040" max="2040" width="9.5703125" style="1" bestFit="1" customWidth="1"/>
    <col min="2041" max="2285" width="9.140625" style="1"/>
    <col min="2286" max="2286" width="4.28515625" style="1" customWidth="1"/>
    <col min="2287" max="2287" width="63.140625" style="1" customWidth="1"/>
    <col min="2288" max="2288" width="9.85546875" style="1" customWidth="1"/>
    <col min="2289" max="2289" width="9.140625" style="1"/>
    <col min="2290" max="2290" width="11.5703125" style="1" customWidth="1"/>
    <col min="2291" max="2291" width="9.140625" style="1"/>
    <col min="2292" max="2292" width="10.85546875" style="1" customWidth="1"/>
    <col min="2293" max="2294" width="10.28515625" style="1" customWidth="1"/>
    <col min="2295" max="2295" width="9.140625" style="1"/>
    <col min="2296" max="2296" width="9.5703125" style="1" bestFit="1" customWidth="1"/>
    <col min="2297" max="2541" width="9.140625" style="1"/>
    <col min="2542" max="2542" width="4.28515625" style="1" customWidth="1"/>
    <col min="2543" max="2543" width="63.140625" style="1" customWidth="1"/>
    <col min="2544" max="2544" width="9.85546875" style="1" customWidth="1"/>
    <col min="2545" max="2545" width="9.140625" style="1"/>
    <col min="2546" max="2546" width="11.5703125" style="1" customWidth="1"/>
    <col min="2547" max="2547" width="9.140625" style="1"/>
    <col min="2548" max="2548" width="10.85546875" style="1" customWidth="1"/>
    <col min="2549" max="2550" width="10.28515625" style="1" customWidth="1"/>
    <col min="2551" max="2551" width="9.140625" style="1"/>
    <col min="2552" max="2552" width="9.5703125" style="1" bestFit="1" customWidth="1"/>
    <col min="2553" max="2797" width="9.140625" style="1"/>
    <col min="2798" max="2798" width="4.28515625" style="1" customWidth="1"/>
    <col min="2799" max="2799" width="63.140625" style="1" customWidth="1"/>
    <col min="2800" max="2800" width="9.85546875" style="1" customWidth="1"/>
    <col min="2801" max="2801" width="9.140625" style="1"/>
    <col min="2802" max="2802" width="11.5703125" style="1" customWidth="1"/>
    <col min="2803" max="2803" width="9.140625" style="1"/>
    <col min="2804" max="2804" width="10.85546875" style="1" customWidth="1"/>
    <col min="2805" max="2806" width="10.28515625" style="1" customWidth="1"/>
    <col min="2807" max="2807" width="9.140625" style="1"/>
    <col min="2808" max="2808" width="9.5703125" style="1" bestFit="1" customWidth="1"/>
    <col min="2809" max="3053" width="9.140625" style="1"/>
    <col min="3054" max="3054" width="4.28515625" style="1" customWidth="1"/>
    <col min="3055" max="3055" width="63.140625" style="1" customWidth="1"/>
    <col min="3056" max="3056" width="9.85546875" style="1" customWidth="1"/>
    <col min="3057" max="3057" width="9.140625" style="1"/>
    <col min="3058" max="3058" width="11.5703125" style="1" customWidth="1"/>
    <col min="3059" max="3059" width="9.140625" style="1"/>
    <col min="3060" max="3060" width="10.85546875" style="1" customWidth="1"/>
    <col min="3061" max="3062" width="10.28515625" style="1" customWidth="1"/>
    <col min="3063" max="3063" width="9.140625" style="1"/>
    <col min="3064" max="3064" width="9.5703125" style="1" bestFit="1" customWidth="1"/>
    <col min="3065" max="3309" width="9.140625" style="1"/>
    <col min="3310" max="3310" width="4.28515625" style="1" customWidth="1"/>
    <col min="3311" max="3311" width="63.140625" style="1" customWidth="1"/>
    <col min="3312" max="3312" width="9.85546875" style="1" customWidth="1"/>
    <col min="3313" max="3313" width="9.140625" style="1"/>
    <col min="3314" max="3314" width="11.5703125" style="1" customWidth="1"/>
    <col min="3315" max="3315" width="9.140625" style="1"/>
    <col min="3316" max="3316" width="10.85546875" style="1" customWidth="1"/>
    <col min="3317" max="3318" width="10.28515625" style="1" customWidth="1"/>
    <col min="3319" max="3319" width="9.140625" style="1"/>
    <col min="3320" max="3320" width="9.5703125" style="1" bestFit="1" customWidth="1"/>
    <col min="3321" max="3565" width="9.140625" style="1"/>
    <col min="3566" max="3566" width="4.28515625" style="1" customWidth="1"/>
    <col min="3567" max="3567" width="63.140625" style="1" customWidth="1"/>
    <col min="3568" max="3568" width="9.85546875" style="1" customWidth="1"/>
    <col min="3569" max="3569" width="9.140625" style="1"/>
    <col min="3570" max="3570" width="11.5703125" style="1" customWidth="1"/>
    <col min="3571" max="3571" width="9.140625" style="1"/>
    <col min="3572" max="3572" width="10.85546875" style="1" customWidth="1"/>
    <col min="3573" max="3574" width="10.28515625" style="1" customWidth="1"/>
    <col min="3575" max="3575" width="9.140625" style="1"/>
    <col min="3576" max="3576" width="9.5703125" style="1" bestFit="1" customWidth="1"/>
    <col min="3577" max="3821" width="9.140625" style="1"/>
    <col min="3822" max="3822" width="4.28515625" style="1" customWidth="1"/>
    <col min="3823" max="3823" width="63.140625" style="1" customWidth="1"/>
    <col min="3824" max="3824" width="9.85546875" style="1" customWidth="1"/>
    <col min="3825" max="3825" width="9.140625" style="1"/>
    <col min="3826" max="3826" width="11.5703125" style="1" customWidth="1"/>
    <col min="3827" max="3827" width="9.140625" style="1"/>
    <col min="3828" max="3828" width="10.85546875" style="1" customWidth="1"/>
    <col min="3829" max="3830" width="10.28515625" style="1" customWidth="1"/>
    <col min="3831" max="3831" width="9.140625" style="1"/>
    <col min="3832" max="3832" width="9.5703125" style="1" bestFit="1" customWidth="1"/>
    <col min="3833" max="4077" width="9.140625" style="1"/>
    <col min="4078" max="4078" width="4.28515625" style="1" customWidth="1"/>
    <col min="4079" max="4079" width="63.140625" style="1" customWidth="1"/>
    <col min="4080" max="4080" width="9.85546875" style="1" customWidth="1"/>
    <col min="4081" max="4081" width="9.140625" style="1"/>
    <col min="4082" max="4082" width="11.5703125" style="1" customWidth="1"/>
    <col min="4083" max="4083" width="9.140625" style="1"/>
    <col min="4084" max="4084" width="10.85546875" style="1" customWidth="1"/>
    <col min="4085" max="4086" width="10.28515625" style="1" customWidth="1"/>
    <col min="4087" max="4087" width="9.140625" style="1"/>
    <col min="4088" max="4088" width="9.5703125" style="1" bestFit="1" customWidth="1"/>
    <col min="4089" max="4333" width="9.140625" style="1"/>
    <col min="4334" max="4334" width="4.28515625" style="1" customWidth="1"/>
    <col min="4335" max="4335" width="63.140625" style="1" customWidth="1"/>
    <col min="4336" max="4336" width="9.85546875" style="1" customWidth="1"/>
    <col min="4337" max="4337" width="9.140625" style="1"/>
    <col min="4338" max="4338" width="11.5703125" style="1" customWidth="1"/>
    <col min="4339" max="4339" width="9.140625" style="1"/>
    <col min="4340" max="4340" width="10.85546875" style="1" customWidth="1"/>
    <col min="4341" max="4342" width="10.28515625" style="1" customWidth="1"/>
    <col min="4343" max="4343" width="9.140625" style="1"/>
    <col min="4344" max="4344" width="9.5703125" style="1" bestFit="1" customWidth="1"/>
    <col min="4345" max="4589" width="9.140625" style="1"/>
    <col min="4590" max="4590" width="4.28515625" style="1" customWidth="1"/>
    <col min="4591" max="4591" width="63.140625" style="1" customWidth="1"/>
    <col min="4592" max="4592" width="9.85546875" style="1" customWidth="1"/>
    <col min="4593" max="4593" width="9.140625" style="1"/>
    <col min="4594" max="4594" width="11.5703125" style="1" customWidth="1"/>
    <col min="4595" max="4595" width="9.140625" style="1"/>
    <col min="4596" max="4596" width="10.85546875" style="1" customWidth="1"/>
    <col min="4597" max="4598" width="10.28515625" style="1" customWidth="1"/>
    <col min="4599" max="4599" width="9.140625" style="1"/>
    <col min="4600" max="4600" width="9.5703125" style="1" bestFit="1" customWidth="1"/>
    <col min="4601" max="4845" width="9.140625" style="1"/>
    <col min="4846" max="4846" width="4.28515625" style="1" customWidth="1"/>
    <col min="4847" max="4847" width="63.140625" style="1" customWidth="1"/>
    <col min="4848" max="4848" width="9.85546875" style="1" customWidth="1"/>
    <col min="4849" max="4849" width="9.140625" style="1"/>
    <col min="4850" max="4850" width="11.5703125" style="1" customWidth="1"/>
    <col min="4851" max="4851" width="9.140625" style="1"/>
    <col min="4852" max="4852" width="10.85546875" style="1" customWidth="1"/>
    <col min="4853" max="4854" width="10.28515625" style="1" customWidth="1"/>
    <col min="4855" max="4855" width="9.140625" style="1"/>
    <col min="4856" max="4856" width="9.5703125" style="1" bestFit="1" customWidth="1"/>
    <col min="4857" max="5101" width="9.140625" style="1"/>
    <col min="5102" max="5102" width="4.28515625" style="1" customWidth="1"/>
    <col min="5103" max="5103" width="63.140625" style="1" customWidth="1"/>
    <col min="5104" max="5104" width="9.85546875" style="1" customWidth="1"/>
    <col min="5105" max="5105" width="9.140625" style="1"/>
    <col min="5106" max="5106" width="11.5703125" style="1" customWidth="1"/>
    <col min="5107" max="5107" width="9.140625" style="1"/>
    <col min="5108" max="5108" width="10.85546875" style="1" customWidth="1"/>
    <col min="5109" max="5110" width="10.28515625" style="1" customWidth="1"/>
    <col min="5111" max="5111" width="9.140625" style="1"/>
    <col min="5112" max="5112" width="9.5703125" style="1" bestFit="1" customWidth="1"/>
    <col min="5113" max="5357" width="9.140625" style="1"/>
    <col min="5358" max="5358" width="4.28515625" style="1" customWidth="1"/>
    <col min="5359" max="5359" width="63.140625" style="1" customWidth="1"/>
    <col min="5360" max="5360" width="9.85546875" style="1" customWidth="1"/>
    <col min="5361" max="5361" width="9.140625" style="1"/>
    <col min="5362" max="5362" width="11.5703125" style="1" customWidth="1"/>
    <col min="5363" max="5363" width="9.140625" style="1"/>
    <col min="5364" max="5364" width="10.85546875" style="1" customWidth="1"/>
    <col min="5365" max="5366" width="10.28515625" style="1" customWidth="1"/>
    <col min="5367" max="5367" width="9.140625" style="1"/>
    <col min="5368" max="5368" width="9.5703125" style="1" bestFit="1" customWidth="1"/>
    <col min="5369" max="5613" width="9.140625" style="1"/>
    <col min="5614" max="5614" width="4.28515625" style="1" customWidth="1"/>
    <col min="5615" max="5615" width="63.140625" style="1" customWidth="1"/>
    <col min="5616" max="5616" width="9.85546875" style="1" customWidth="1"/>
    <col min="5617" max="5617" width="9.140625" style="1"/>
    <col min="5618" max="5618" width="11.5703125" style="1" customWidth="1"/>
    <col min="5619" max="5619" width="9.140625" style="1"/>
    <col min="5620" max="5620" width="10.85546875" style="1" customWidth="1"/>
    <col min="5621" max="5622" width="10.28515625" style="1" customWidth="1"/>
    <col min="5623" max="5623" width="9.140625" style="1"/>
    <col min="5624" max="5624" width="9.5703125" style="1" bestFit="1" customWidth="1"/>
    <col min="5625" max="5869" width="9.140625" style="1"/>
    <col min="5870" max="5870" width="4.28515625" style="1" customWidth="1"/>
    <col min="5871" max="5871" width="63.140625" style="1" customWidth="1"/>
    <col min="5872" max="5872" width="9.85546875" style="1" customWidth="1"/>
    <col min="5873" max="5873" width="9.140625" style="1"/>
    <col min="5874" max="5874" width="11.5703125" style="1" customWidth="1"/>
    <col min="5875" max="5875" width="9.140625" style="1"/>
    <col min="5876" max="5876" width="10.85546875" style="1" customWidth="1"/>
    <col min="5877" max="5878" width="10.28515625" style="1" customWidth="1"/>
    <col min="5879" max="5879" width="9.140625" style="1"/>
    <col min="5880" max="5880" width="9.5703125" style="1" bestFit="1" customWidth="1"/>
    <col min="5881" max="6125" width="9.140625" style="1"/>
    <col min="6126" max="6126" width="4.28515625" style="1" customWidth="1"/>
    <col min="6127" max="6127" width="63.140625" style="1" customWidth="1"/>
    <col min="6128" max="6128" width="9.85546875" style="1" customWidth="1"/>
    <col min="6129" max="6129" width="9.140625" style="1"/>
    <col min="6130" max="6130" width="11.5703125" style="1" customWidth="1"/>
    <col min="6131" max="6131" width="9.140625" style="1"/>
    <col min="6132" max="6132" width="10.85546875" style="1" customWidth="1"/>
    <col min="6133" max="6134" width="10.28515625" style="1" customWidth="1"/>
    <col min="6135" max="6135" width="9.140625" style="1"/>
    <col min="6136" max="6136" width="9.5703125" style="1" bestFit="1" customWidth="1"/>
    <col min="6137" max="6381" width="9.140625" style="1"/>
    <col min="6382" max="6382" width="4.28515625" style="1" customWidth="1"/>
    <col min="6383" max="6383" width="63.140625" style="1" customWidth="1"/>
    <col min="6384" max="6384" width="9.85546875" style="1" customWidth="1"/>
    <col min="6385" max="6385" width="9.140625" style="1"/>
    <col min="6386" max="6386" width="11.5703125" style="1" customWidth="1"/>
    <col min="6387" max="6387" width="9.140625" style="1"/>
    <col min="6388" max="6388" width="10.85546875" style="1" customWidth="1"/>
    <col min="6389" max="6390" width="10.28515625" style="1" customWidth="1"/>
    <col min="6391" max="6391" width="9.140625" style="1"/>
    <col min="6392" max="6392" width="9.5703125" style="1" bestFit="1" customWidth="1"/>
    <col min="6393" max="6637" width="9.140625" style="1"/>
    <col min="6638" max="6638" width="4.28515625" style="1" customWidth="1"/>
    <col min="6639" max="6639" width="63.140625" style="1" customWidth="1"/>
    <col min="6640" max="6640" width="9.85546875" style="1" customWidth="1"/>
    <col min="6641" max="6641" width="9.140625" style="1"/>
    <col min="6642" max="6642" width="11.5703125" style="1" customWidth="1"/>
    <col min="6643" max="6643" width="9.140625" style="1"/>
    <col min="6644" max="6644" width="10.85546875" style="1" customWidth="1"/>
    <col min="6645" max="6646" width="10.28515625" style="1" customWidth="1"/>
    <col min="6647" max="6647" width="9.140625" style="1"/>
    <col min="6648" max="6648" width="9.5703125" style="1" bestFit="1" customWidth="1"/>
    <col min="6649" max="6893" width="9.140625" style="1"/>
    <col min="6894" max="6894" width="4.28515625" style="1" customWidth="1"/>
    <col min="6895" max="6895" width="63.140625" style="1" customWidth="1"/>
    <col min="6896" max="6896" width="9.85546875" style="1" customWidth="1"/>
    <col min="6897" max="6897" width="9.140625" style="1"/>
    <col min="6898" max="6898" width="11.5703125" style="1" customWidth="1"/>
    <col min="6899" max="6899" width="9.140625" style="1"/>
    <col min="6900" max="6900" width="10.85546875" style="1" customWidth="1"/>
    <col min="6901" max="6902" width="10.28515625" style="1" customWidth="1"/>
    <col min="6903" max="6903" width="9.140625" style="1"/>
    <col min="6904" max="6904" width="9.5703125" style="1" bestFit="1" customWidth="1"/>
    <col min="6905" max="7149" width="9.140625" style="1"/>
    <col min="7150" max="7150" width="4.28515625" style="1" customWidth="1"/>
    <col min="7151" max="7151" width="63.140625" style="1" customWidth="1"/>
    <col min="7152" max="7152" width="9.85546875" style="1" customWidth="1"/>
    <col min="7153" max="7153" width="9.140625" style="1"/>
    <col min="7154" max="7154" width="11.5703125" style="1" customWidth="1"/>
    <col min="7155" max="7155" width="9.140625" style="1"/>
    <col min="7156" max="7156" width="10.85546875" style="1" customWidth="1"/>
    <col min="7157" max="7158" width="10.28515625" style="1" customWidth="1"/>
    <col min="7159" max="7159" width="9.140625" style="1"/>
    <col min="7160" max="7160" width="9.5703125" style="1" bestFit="1" customWidth="1"/>
    <col min="7161" max="7405" width="9.140625" style="1"/>
    <col min="7406" max="7406" width="4.28515625" style="1" customWidth="1"/>
    <col min="7407" max="7407" width="63.140625" style="1" customWidth="1"/>
    <col min="7408" max="7408" width="9.85546875" style="1" customWidth="1"/>
    <col min="7409" max="7409" width="9.140625" style="1"/>
    <col min="7410" max="7410" width="11.5703125" style="1" customWidth="1"/>
    <col min="7411" max="7411" width="9.140625" style="1"/>
    <col min="7412" max="7412" width="10.85546875" style="1" customWidth="1"/>
    <col min="7413" max="7414" width="10.28515625" style="1" customWidth="1"/>
    <col min="7415" max="7415" width="9.140625" style="1"/>
    <col min="7416" max="7416" width="9.5703125" style="1" bestFit="1" customWidth="1"/>
    <col min="7417" max="7661" width="9.140625" style="1"/>
    <col min="7662" max="7662" width="4.28515625" style="1" customWidth="1"/>
    <col min="7663" max="7663" width="63.140625" style="1" customWidth="1"/>
    <col min="7664" max="7664" width="9.85546875" style="1" customWidth="1"/>
    <col min="7665" max="7665" width="9.140625" style="1"/>
    <col min="7666" max="7666" width="11.5703125" style="1" customWidth="1"/>
    <col min="7667" max="7667" width="9.140625" style="1"/>
    <col min="7668" max="7668" width="10.85546875" style="1" customWidth="1"/>
    <col min="7669" max="7670" width="10.28515625" style="1" customWidth="1"/>
    <col min="7671" max="7671" width="9.140625" style="1"/>
    <col min="7672" max="7672" width="9.5703125" style="1" bestFit="1" customWidth="1"/>
    <col min="7673" max="7917" width="9.140625" style="1"/>
    <col min="7918" max="7918" width="4.28515625" style="1" customWidth="1"/>
    <col min="7919" max="7919" width="63.140625" style="1" customWidth="1"/>
    <col min="7920" max="7920" width="9.85546875" style="1" customWidth="1"/>
    <col min="7921" max="7921" width="9.140625" style="1"/>
    <col min="7922" max="7922" width="11.5703125" style="1" customWidth="1"/>
    <col min="7923" max="7923" width="9.140625" style="1"/>
    <col min="7924" max="7924" width="10.85546875" style="1" customWidth="1"/>
    <col min="7925" max="7926" width="10.28515625" style="1" customWidth="1"/>
    <col min="7927" max="7927" width="9.140625" style="1"/>
    <col min="7928" max="7928" width="9.5703125" style="1" bestFit="1" customWidth="1"/>
    <col min="7929" max="8173" width="9.140625" style="1"/>
    <col min="8174" max="8174" width="4.28515625" style="1" customWidth="1"/>
    <col min="8175" max="8175" width="63.140625" style="1" customWidth="1"/>
    <col min="8176" max="8176" width="9.85546875" style="1" customWidth="1"/>
    <col min="8177" max="8177" width="9.140625" style="1"/>
    <col min="8178" max="8178" width="11.5703125" style="1" customWidth="1"/>
    <col min="8179" max="8179" width="9.140625" style="1"/>
    <col min="8180" max="8180" width="10.85546875" style="1" customWidth="1"/>
    <col min="8181" max="8182" width="10.28515625" style="1" customWidth="1"/>
    <col min="8183" max="8183" width="9.140625" style="1"/>
    <col min="8184" max="8184" width="9.5703125" style="1" bestFit="1" customWidth="1"/>
    <col min="8185" max="8429" width="9.140625" style="1"/>
    <col min="8430" max="8430" width="4.28515625" style="1" customWidth="1"/>
    <col min="8431" max="8431" width="63.140625" style="1" customWidth="1"/>
    <col min="8432" max="8432" width="9.85546875" style="1" customWidth="1"/>
    <col min="8433" max="8433" width="9.140625" style="1"/>
    <col min="8434" max="8434" width="11.5703125" style="1" customWidth="1"/>
    <col min="8435" max="8435" width="9.140625" style="1"/>
    <col min="8436" max="8436" width="10.85546875" style="1" customWidth="1"/>
    <col min="8437" max="8438" width="10.28515625" style="1" customWidth="1"/>
    <col min="8439" max="8439" width="9.140625" style="1"/>
    <col min="8440" max="8440" width="9.5703125" style="1" bestFit="1" customWidth="1"/>
    <col min="8441" max="8685" width="9.140625" style="1"/>
    <col min="8686" max="8686" width="4.28515625" style="1" customWidth="1"/>
    <col min="8687" max="8687" width="63.140625" style="1" customWidth="1"/>
    <col min="8688" max="8688" width="9.85546875" style="1" customWidth="1"/>
    <col min="8689" max="8689" width="9.140625" style="1"/>
    <col min="8690" max="8690" width="11.5703125" style="1" customWidth="1"/>
    <col min="8691" max="8691" width="9.140625" style="1"/>
    <col min="8692" max="8692" width="10.85546875" style="1" customWidth="1"/>
    <col min="8693" max="8694" width="10.28515625" style="1" customWidth="1"/>
    <col min="8695" max="8695" width="9.140625" style="1"/>
    <col min="8696" max="8696" width="9.5703125" style="1" bestFit="1" customWidth="1"/>
    <col min="8697" max="8941" width="9.140625" style="1"/>
    <col min="8942" max="8942" width="4.28515625" style="1" customWidth="1"/>
    <col min="8943" max="8943" width="63.140625" style="1" customWidth="1"/>
    <col min="8944" max="8944" width="9.85546875" style="1" customWidth="1"/>
    <col min="8945" max="8945" width="9.140625" style="1"/>
    <col min="8946" max="8946" width="11.5703125" style="1" customWidth="1"/>
    <col min="8947" max="8947" width="9.140625" style="1"/>
    <col min="8948" max="8948" width="10.85546875" style="1" customWidth="1"/>
    <col min="8949" max="8950" width="10.28515625" style="1" customWidth="1"/>
    <col min="8951" max="8951" width="9.140625" style="1"/>
    <col min="8952" max="8952" width="9.5703125" style="1" bestFit="1" customWidth="1"/>
    <col min="8953" max="9197" width="9.140625" style="1"/>
    <col min="9198" max="9198" width="4.28515625" style="1" customWidth="1"/>
    <col min="9199" max="9199" width="63.140625" style="1" customWidth="1"/>
    <col min="9200" max="9200" width="9.85546875" style="1" customWidth="1"/>
    <col min="9201" max="9201" width="9.140625" style="1"/>
    <col min="9202" max="9202" width="11.5703125" style="1" customWidth="1"/>
    <col min="9203" max="9203" width="9.140625" style="1"/>
    <col min="9204" max="9204" width="10.85546875" style="1" customWidth="1"/>
    <col min="9205" max="9206" width="10.28515625" style="1" customWidth="1"/>
    <col min="9207" max="9207" width="9.140625" style="1"/>
    <col min="9208" max="9208" width="9.5703125" style="1" bestFit="1" customWidth="1"/>
    <col min="9209" max="9453" width="9.140625" style="1"/>
    <col min="9454" max="9454" width="4.28515625" style="1" customWidth="1"/>
    <col min="9455" max="9455" width="63.140625" style="1" customWidth="1"/>
    <col min="9456" max="9456" width="9.85546875" style="1" customWidth="1"/>
    <col min="9457" max="9457" width="9.140625" style="1"/>
    <col min="9458" max="9458" width="11.5703125" style="1" customWidth="1"/>
    <col min="9459" max="9459" width="9.140625" style="1"/>
    <col min="9460" max="9460" width="10.85546875" style="1" customWidth="1"/>
    <col min="9461" max="9462" width="10.28515625" style="1" customWidth="1"/>
    <col min="9463" max="9463" width="9.140625" style="1"/>
    <col min="9464" max="9464" width="9.5703125" style="1" bestFit="1" customWidth="1"/>
    <col min="9465" max="9709" width="9.140625" style="1"/>
    <col min="9710" max="9710" width="4.28515625" style="1" customWidth="1"/>
    <col min="9711" max="9711" width="63.140625" style="1" customWidth="1"/>
    <col min="9712" max="9712" width="9.85546875" style="1" customWidth="1"/>
    <col min="9713" max="9713" width="9.140625" style="1"/>
    <col min="9714" max="9714" width="11.5703125" style="1" customWidth="1"/>
    <col min="9715" max="9715" width="9.140625" style="1"/>
    <col min="9716" max="9716" width="10.85546875" style="1" customWidth="1"/>
    <col min="9717" max="9718" width="10.28515625" style="1" customWidth="1"/>
    <col min="9719" max="9719" width="9.140625" style="1"/>
    <col min="9720" max="9720" width="9.5703125" style="1" bestFit="1" customWidth="1"/>
    <col min="9721" max="9965" width="9.140625" style="1"/>
    <col min="9966" max="9966" width="4.28515625" style="1" customWidth="1"/>
    <col min="9967" max="9967" width="63.140625" style="1" customWidth="1"/>
    <col min="9968" max="9968" width="9.85546875" style="1" customWidth="1"/>
    <col min="9969" max="9969" width="9.140625" style="1"/>
    <col min="9970" max="9970" width="11.5703125" style="1" customWidth="1"/>
    <col min="9971" max="9971" width="9.140625" style="1"/>
    <col min="9972" max="9972" width="10.85546875" style="1" customWidth="1"/>
    <col min="9973" max="9974" width="10.28515625" style="1" customWidth="1"/>
    <col min="9975" max="9975" width="9.140625" style="1"/>
    <col min="9976" max="9976" width="9.5703125" style="1" bestFit="1" customWidth="1"/>
    <col min="9977" max="10221" width="9.140625" style="1"/>
    <col min="10222" max="10222" width="4.28515625" style="1" customWidth="1"/>
    <col min="10223" max="10223" width="63.140625" style="1" customWidth="1"/>
    <col min="10224" max="10224" width="9.85546875" style="1" customWidth="1"/>
    <col min="10225" max="10225" width="9.140625" style="1"/>
    <col min="10226" max="10226" width="11.5703125" style="1" customWidth="1"/>
    <col min="10227" max="10227" width="9.140625" style="1"/>
    <col min="10228" max="10228" width="10.85546875" style="1" customWidth="1"/>
    <col min="10229" max="10230" width="10.28515625" style="1" customWidth="1"/>
    <col min="10231" max="10231" width="9.140625" style="1"/>
    <col min="10232" max="10232" width="9.5703125" style="1" bestFit="1" customWidth="1"/>
    <col min="10233" max="10477" width="9.140625" style="1"/>
    <col min="10478" max="10478" width="4.28515625" style="1" customWidth="1"/>
    <col min="10479" max="10479" width="63.140625" style="1" customWidth="1"/>
    <col min="10480" max="10480" width="9.85546875" style="1" customWidth="1"/>
    <col min="10481" max="10481" width="9.140625" style="1"/>
    <col min="10482" max="10482" width="11.5703125" style="1" customWidth="1"/>
    <col min="10483" max="10483" width="9.140625" style="1"/>
    <col min="10484" max="10484" width="10.85546875" style="1" customWidth="1"/>
    <col min="10485" max="10486" width="10.28515625" style="1" customWidth="1"/>
    <col min="10487" max="10487" width="9.140625" style="1"/>
    <col min="10488" max="10488" width="9.5703125" style="1" bestFit="1" customWidth="1"/>
    <col min="10489" max="10733" width="9.140625" style="1"/>
    <col min="10734" max="10734" width="4.28515625" style="1" customWidth="1"/>
    <col min="10735" max="10735" width="63.140625" style="1" customWidth="1"/>
    <col min="10736" max="10736" width="9.85546875" style="1" customWidth="1"/>
    <col min="10737" max="10737" width="9.140625" style="1"/>
    <col min="10738" max="10738" width="11.5703125" style="1" customWidth="1"/>
    <col min="10739" max="10739" width="9.140625" style="1"/>
    <col min="10740" max="10740" width="10.85546875" style="1" customWidth="1"/>
    <col min="10741" max="10742" width="10.28515625" style="1" customWidth="1"/>
    <col min="10743" max="10743" width="9.140625" style="1"/>
    <col min="10744" max="10744" width="9.5703125" style="1" bestFit="1" customWidth="1"/>
    <col min="10745" max="10989" width="9.140625" style="1"/>
    <col min="10990" max="10990" width="4.28515625" style="1" customWidth="1"/>
    <col min="10991" max="10991" width="63.140625" style="1" customWidth="1"/>
    <col min="10992" max="10992" width="9.85546875" style="1" customWidth="1"/>
    <col min="10993" max="10993" width="9.140625" style="1"/>
    <col min="10994" max="10994" width="11.5703125" style="1" customWidth="1"/>
    <col min="10995" max="10995" width="9.140625" style="1"/>
    <col min="10996" max="10996" width="10.85546875" style="1" customWidth="1"/>
    <col min="10997" max="10998" width="10.28515625" style="1" customWidth="1"/>
    <col min="10999" max="10999" width="9.140625" style="1"/>
    <col min="11000" max="11000" width="9.5703125" style="1" bestFit="1" customWidth="1"/>
    <col min="11001" max="11245" width="9.140625" style="1"/>
    <col min="11246" max="11246" width="4.28515625" style="1" customWidth="1"/>
    <col min="11247" max="11247" width="63.140625" style="1" customWidth="1"/>
    <col min="11248" max="11248" width="9.85546875" style="1" customWidth="1"/>
    <col min="11249" max="11249" width="9.140625" style="1"/>
    <col min="11250" max="11250" width="11.5703125" style="1" customWidth="1"/>
    <col min="11251" max="11251" width="9.140625" style="1"/>
    <col min="11252" max="11252" width="10.85546875" style="1" customWidth="1"/>
    <col min="11253" max="11254" width="10.28515625" style="1" customWidth="1"/>
    <col min="11255" max="11255" width="9.140625" style="1"/>
    <col min="11256" max="11256" width="9.5703125" style="1" bestFit="1" customWidth="1"/>
    <col min="11257" max="11501" width="9.140625" style="1"/>
    <col min="11502" max="11502" width="4.28515625" style="1" customWidth="1"/>
    <col min="11503" max="11503" width="63.140625" style="1" customWidth="1"/>
    <col min="11504" max="11504" width="9.85546875" style="1" customWidth="1"/>
    <col min="11505" max="11505" width="9.140625" style="1"/>
    <col min="11506" max="11506" width="11.5703125" style="1" customWidth="1"/>
    <col min="11507" max="11507" width="9.140625" style="1"/>
    <col min="11508" max="11508" width="10.85546875" style="1" customWidth="1"/>
    <col min="11509" max="11510" width="10.28515625" style="1" customWidth="1"/>
    <col min="11511" max="11511" width="9.140625" style="1"/>
    <col min="11512" max="11512" width="9.5703125" style="1" bestFit="1" customWidth="1"/>
    <col min="11513" max="11757" width="9.140625" style="1"/>
    <col min="11758" max="11758" width="4.28515625" style="1" customWidth="1"/>
    <col min="11759" max="11759" width="63.140625" style="1" customWidth="1"/>
    <col min="11760" max="11760" width="9.85546875" style="1" customWidth="1"/>
    <col min="11761" max="11761" width="9.140625" style="1"/>
    <col min="11762" max="11762" width="11.5703125" style="1" customWidth="1"/>
    <col min="11763" max="11763" width="9.140625" style="1"/>
    <col min="11764" max="11764" width="10.85546875" style="1" customWidth="1"/>
    <col min="11765" max="11766" width="10.28515625" style="1" customWidth="1"/>
    <col min="11767" max="11767" width="9.140625" style="1"/>
    <col min="11768" max="11768" width="9.5703125" style="1" bestFit="1" customWidth="1"/>
    <col min="11769" max="12013" width="9.140625" style="1"/>
    <col min="12014" max="12014" width="4.28515625" style="1" customWidth="1"/>
    <col min="12015" max="12015" width="63.140625" style="1" customWidth="1"/>
    <col min="12016" max="12016" width="9.85546875" style="1" customWidth="1"/>
    <col min="12017" max="12017" width="9.140625" style="1"/>
    <col min="12018" max="12018" width="11.5703125" style="1" customWidth="1"/>
    <col min="12019" max="12019" width="9.140625" style="1"/>
    <col min="12020" max="12020" width="10.85546875" style="1" customWidth="1"/>
    <col min="12021" max="12022" width="10.28515625" style="1" customWidth="1"/>
    <col min="12023" max="12023" width="9.140625" style="1"/>
    <col min="12024" max="12024" width="9.5703125" style="1" bestFit="1" customWidth="1"/>
    <col min="12025" max="12269" width="9.140625" style="1"/>
    <col min="12270" max="12270" width="4.28515625" style="1" customWidth="1"/>
    <col min="12271" max="12271" width="63.140625" style="1" customWidth="1"/>
    <col min="12272" max="12272" width="9.85546875" style="1" customWidth="1"/>
    <col min="12273" max="12273" width="9.140625" style="1"/>
    <col min="12274" max="12274" width="11.5703125" style="1" customWidth="1"/>
    <col min="12275" max="12275" width="9.140625" style="1"/>
    <col min="12276" max="12276" width="10.85546875" style="1" customWidth="1"/>
    <col min="12277" max="12278" width="10.28515625" style="1" customWidth="1"/>
    <col min="12279" max="12279" width="9.140625" style="1"/>
    <col min="12280" max="12280" width="9.5703125" style="1" bestFit="1" customWidth="1"/>
    <col min="12281" max="12525" width="9.140625" style="1"/>
    <col min="12526" max="12526" width="4.28515625" style="1" customWidth="1"/>
    <col min="12527" max="12527" width="63.140625" style="1" customWidth="1"/>
    <col min="12528" max="12528" width="9.85546875" style="1" customWidth="1"/>
    <col min="12529" max="12529" width="9.140625" style="1"/>
    <col min="12530" max="12530" width="11.5703125" style="1" customWidth="1"/>
    <col min="12531" max="12531" width="9.140625" style="1"/>
    <col min="12532" max="12532" width="10.85546875" style="1" customWidth="1"/>
    <col min="12533" max="12534" width="10.28515625" style="1" customWidth="1"/>
    <col min="12535" max="12535" width="9.140625" style="1"/>
    <col min="12536" max="12536" width="9.5703125" style="1" bestFit="1" customWidth="1"/>
    <col min="12537" max="12781" width="9.140625" style="1"/>
    <col min="12782" max="12782" width="4.28515625" style="1" customWidth="1"/>
    <col min="12783" max="12783" width="63.140625" style="1" customWidth="1"/>
    <col min="12784" max="12784" width="9.85546875" style="1" customWidth="1"/>
    <col min="12785" max="12785" width="9.140625" style="1"/>
    <col min="12786" max="12786" width="11.5703125" style="1" customWidth="1"/>
    <col min="12787" max="12787" width="9.140625" style="1"/>
    <col min="12788" max="12788" width="10.85546875" style="1" customWidth="1"/>
    <col min="12789" max="12790" width="10.28515625" style="1" customWidth="1"/>
    <col min="12791" max="12791" width="9.140625" style="1"/>
    <col min="12792" max="12792" width="9.5703125" style="1" bestFit="1" customWidth="1"/>
    <col min="12793" max="13037" width="9.140625" style="1"/>
    <col min="13038" max="13038" width="4.28515625" style="1" customWidth="1"/>
    <col min="13039" max="13039" width="63.140625" style="1" customWidth="1"/>
    <col min="13040" max="13040" width="9.85546875" style="1" customWidth="1"/>
    <col min="13041" max="13041" width="9.140625" style="1"/>
    <col min="13042" max="13042" width="11.5703125" style="1" customWidth="1"/>
    <col min="13043" max="13043" width="9.140625" style="1"/>
    <col min="13044" max="13044" width="10.85546875" style="1" customWidth="1"/>
    <col min="13045" max="13046" width="10.28515625" style="1" customWidth="1"/>
    <col min="13047" max="13047" width="9.140625" style="1"/>
    <col min="13048" max="13048" width="9.5703125" style="1" bestFit="1" customWidth="1"/>
    <col min="13049" max="13293" width="9.140625" style="1"/>
    <col min="13294" max="13294" width="4.28515625" style="1" customWidth="1"/>
    <col min="13295" max="13295" width="63.140625" style="1" customWidth="1"/>
    <col min="13296" max="13296" width="9.85546875" style="1" customWidth="1"/>
    <col min="13297" max="13297" width="9.140625" style="1"/>
    <col min="13298" max="13298" width="11.5703125" style="1" customWidth="1"/>
    <col min="13299" max="13299" width="9.140625" style="1"/>
    <col min="13300" max="13300" width="10.85546875" style="1" customWidth="1"/>
    <col min="13301" max="13302" width="10.28515625" style="1" customWidth="1"/>
    <col min="13303" max="13303" width="9.140625" style="1"/>
    <col min="13304" max="13304" width="9.5703125" style="1" bestFit="1" customWidth="1"/>
    <col min="13305" max="13549" width="9.140625" style="1"/>
    <col min="13550" max="13550" width="4.28515625" style="1" customWidth="1"/>
    <col min="13551" max="13551" width="63.140625" style="1" customWidth="1"/>
    <col min="13552" max="13552" width="9.85546875" style="1" customWidth="1"/>
    <col min="13553" max="13553" width="9.140625" style="1"/>
    <col min="13554" max="13554" width="11.5703125" style="1" customWidth="1"/>
    <col min="13555" max="13555" width="9.140625" style="1"/>
    <col min="13556" max="13556" width="10.85546875" style="1" customWidth="1"/>
    <col min="13557" max="13558" width="10.28515625" style="1" customWidth="1"/>
    <col min="13559" max="13559" width="9.140625" style="1"/>
    <col min="13560" max="13560" width="9.5703125" style="1" bestFit="1" customWidth="1"/>
    <col min="13561" max="13805" width="9.140625" style="1"/>
    <col min="13806" max="13806" width="4.28515625" style="1" customWidth="1"/>
    <col min="13807" max="13807" width="63.140625" style="1" customWidth="1"/>
    <col min="13808" max="13808" width="9.85546875" style="1" customWidth="1"/>
    <col min="13809" max="13809" width="9.140625" style="1"/>
    <col min="13810" max="13810" width="11.5703125" style="1" customWidth="1"/>
    <col min="13811" max="13811" width="9.140625" style="1"/>
    <col min="13812" max="13812" width="10.85546875" style="1" customWidth="1"/>
    <col min="13813" max="13814" width="10.28515625" style="1" customWidth="1"/>
    <col min="13815" max="13815" width="9.140625" style="1"/>
    <col min="13816" max="13816" width="9.5703125" style="1" bestFit="1" customWidth="1"/>
    <col min="13817" max="14061" width="9.140625" style="1"/>
    <col min="14062" max="14062" width="4.28515625" style="1" customWidth="1"/>
    <col min="14063" max="14063" width="63.140625" style="1" customWidth="1"/>
    <col min="14064" max="14064" width="9.85546875" style="1" customWidth="1"/>
    <col min="14065" max="14065" width="9.140625" style="1"/>
    <col min="14066" max="14066" width="11.5703125" style="1" customWidth="1"/>
    <col min="14067" max="14067" width="9.140625" style="1"/>
    <col min="14068" max="14068" width="10.85546875" style="1" customWidth="1"/>
    <col min="14069" max="14070" width="10.28515625" style="1" customWidth="1"/>
    <col min="14071" max="14071" width="9.140625" style="1"/>
    <col min="14072" max="14072" width="9.5703125" style="1" bestFit="1" customWidth="1"/>
    <col min="14073" max="14317" width="9.140625" style="1"/>
    <col min="14318" max="14318" width="4.28515625" style="1" customWidth="1"/>
    <col min="14319" max="14319" width="63.140625" style="1" customWidth="1"/>
    <col min="14320" max="14320" width="9.85546875" style="1" customWidth="1"/>
    <col min="14321" max="14321" width="9.140625" style="1"/>
    <col min="14322" max="14322" width="11.5703125" style="1" customWidth="1"/>
    <col min="14323" max="14323" width="9.140625" style="1"/>
    <col min="14324" max="14324" width="10.85546875" style="1" customWidth="1"/>
    <col min="14325" max="14326" width="10.28515625" style="1" customWidth="1"/>
    <col min="14327" max="14327" width="9.140625" style="1"/>
    <col min="14328" max="14328" width="9.5703125" style="1" bestFit="1" customWidth="1"/>
    <col min="14329" max="14573" width="9.140625" style="1"/>
    <col min="14574" max="14574" width="4.28515625" style="1" customWidth="1"/>
    <col min="14575" max="14575" width="63.140625" style="1" customWidth="1"/>
    <col min="14576" max="14576" width="9.85546875" style="1" customWidth="1"/>
    <col min="14577" max="14577" width="9.140625" style="1"/>
    <col min="14578" max="14578" width="11.5703125" style="1" customWidth="1"/>
    <col min="14579" max="14579" width="9.140625" style="1"/>
    <col min="14580" max="14580" width="10.85546875" style="1" customWidth="1"/>
    <col min="14581" max="14582" width="10.28515625" style="1" customWidth="1"/>
    <col min="14583" max="14583" width="9.140625" style="1"/>
    <col min="14584" max="14584" width="9.5703125" style="1" bestFit="1" customWidth="1"/>
    <col min="14585" max="14829" width="9.140625" style="1"/>
    <col min="14830" max="14830" width="4.28515625" style="1" customWidth="1"/>
    <col min="14831" max="14831" width="63.140625" style="1" customWidth="1"/>
    <col min="14832" max="14832" width="9.85546875" style="1" customWidth="1"/>
    <col min="14833" max="14833" width="9.140625" style="1"/>
    <col min="14834" max="14834" width="11.5703125" style="1" customWidth="1"/>
    <col min="14835" max="14835" width="9.140625" style="1"/>
    <col min="14836" max="14836" width="10.85546875" style="1" customWidth="1"/>
    <col min="14837" max="14838" width="10.28515625" style="1" customWidth="1"/>
    <col min="14839" max="14839" width="9.140625" style="1"/>
    <col min="14840" max="14840" width="9.5703125" style="1" bestFit="1" customWidth="1"/>
    <col min="14841" max="15085" width="9.140625" style="1"/>
    <col min="15086" max="15086" width="4.28515625" style="1" customWidth="1"/>
    <col min="15087" max="15087" width="63.140625" style="1" customWidth="1"/>
    <col min="15088" max="15088" width="9.85546875" style="1" customWidth="1"/>
    <col min="15089" max="15089" width="9.140625" style="1"/>
    <col min="15090" max="15090" width="11.5703125" style="1" customWidth="1"/>
    <col min="15091" max="15091" width="9.140625" style="1"/>
    <col min="15092" max="15092" width="10.85546875" style="1" customWidth="1"/>
    <col min="15093" max="15094" width="10.28515625" style="1" customWidth="1"/>
    <col min="15095" max="15095" width="9.140625" style="1"/>
    <col min="15096" max="15096" width="9.5703125" style="1" bestFit="1" customWidth="1"/>
    <col min="15097" max="15341" width="9.140625" style="1"/>
    <col min="15342" max="15342" width="4.28515625" style="1" customWidth="1"/>
    <col min="15343" max="15343" width="63.140625" style="1" customWidth="1"/>
    <col min="15344" max="15344" width="9.85546875" style="1" customWidth="1"/>
    <col min="15345" max="15345" width="9.140625" style="1"/>
    <col min="15346" max="15346" width="11.5703125" style="1" customWidth="1"/>
    <col min="15347" max="15347" width="9.140625" style="1"/>
    <col min="15348" max="15348" width="10.85546875" style="1" customWidth="1"/>
    <col min="15349" max="15350" width="10.28515625" style="1" customWidth="1"/>
    <col min="15351" max="15351" width="9.140625" style="1"/>
    <col min="15352" max="15352" width="9.5703125" style="1" bestFit="1" customWidth="1"/>
    <col min="15353" max="15597" width="9.140625" style="1"/>
    <col min="15598" max="15598" width="4.28515625" style="1" customWidth="1"/>
    <col min="15599" max="15599" width="63.140625" style="1" customWidth="1"/>
    <col min="15600" max="15600" width="9.85546875" style="1" customWidth="1"/>
    <col min="15601" max="15601" width="9.140625" style="1"/>
    <col min="15602" max="15602" width="11.5703125" style="1" customWidth="1"/>
    <col min="15603" max="15603" width="9.140625" style="1"/>
    <col min="15604" max="15604" width="10.85546875" style="1" customWidth="1"/>
    <col min="15605" max="15606" width="10.28515625" style="1" customWidth="1"/>
    <col min="15607" max="15607" width="9.140625" style="1"/>
    <col min="15608" max="15608" width="9.5703125" style="1" bestFit="1" customWidth="1"/>
    <col min="15609" max="15853" width="9.140625" style="1"/>
    <col min="15854" max="15854" width="4.28515625" style="1" customWidth="1"/>
    <col min="15855" max="15855" width="63.140625" style="1" customWidth="1"/>
    <col min="15856" max="15856" width="9.85546875" style="1" customWidth="1"/>
    <col min="15857" max="15857" width="9.140625" style="1"/>
    <col min="15858" max="15858" width="11.5703125" style="1" customWidth="1"/>
    <col min="15859" max="15859" width="9.140625" style="1"/>
    <col min="15860" max="15860" width="10.85546875" style="1" customWidth="1"/>
    <col min="15861" max="15862" width="10.28515625" style="1" customWidth="1"/>
    <col min="15863" max="15863" width="9.140625" style="1"/>
    <col min="15864" max="15864" width="9.5703125" style="1" bestFit="1" customWidth="1"/>
    <col min="15865" max="16109" width="9.140625" style="1"/>
    <col min="16110" max="16110" width="4.28515625" style="1" customWidth="1"/>
    <col min="16111" max="16111" width="63.140625" style="1" customWidth="1"/>
    <col min="16112" max="16112" width="9.85546875" style="1" customWidth="1"/>
    <col min="16113" max="16113" width="9.140625" style="1"/>
    <col min="16114" max="16114" width="11.5703125" style="1" customWidth="1"/>
    <col min="16115" max="16115" width="9.140625" style="1"/>
    <col min="16116" max="16116" width="10.85546875" style="1" customWidth="1"/>
    <col min="16117" max="16118" width="10.28515625" style="1" customWidth="1"/>
    <col min="16119" max="16119" width="9.140625" style="1"/>
    <col min="16120" max="16120" width="9.5703125" style="1" bestFit="1" customWidth="1"/>
    <col min="16121" max="16384" width="9.140625" style="1"/>
  </cols>
  <sheetData>
    <row r="1" spans="1:232" ht="15" customHeight="1" x14ac:dyDescent="0.25">
      <c r="A1" s="16" t="s">
        <v>13</v>
      </c>
      <c r="B1" s="18"/>
      <c r="C1" s="19"/>
      <c r="D1" s="19"/>
      <c r="E1" s="52"/>
      <c r="F1" s="42"/>
    </row>
    <row r="2" spans="1:232" s="3" customFormat="1" ht="57" customHeight="1" x14ac:dyDescent="0.25">
      <c r="A2" s="2"/>
      <c r="B2" s="17" t="s">
        <v>60</v>
      </c>
      <c r="D2" s="79"/>
      <c r="E2" s="79"/>
      <c r="F2" s="42"/>
    </row>
    <row r="3" spans="1:232" s="3" customFormat="1" ht="15.75" thickBot="1" x14ac:dyDescent="0.3">
      <c r="A3" s="2"/>
      <c r="B3" s="2"/>
      <c r="E3" s="52"/>
      <c r="F3" s="42"/>
    </row>
    <row r="4" spans="1:232" s="3" customFormat="1" ht="14.25" x14ac:dyDescent="0.2">
      <c r="A4" s="4" t="s">
        <v>2</v>
      </c>
      <c r="B4" s="5"/>
      <c r="C4" s="6" t="s">
        <v>4</v>
      </c>
      <c r="D4" s="53" t="s">
        <v>6</v>
      </c>
      <c r="E4" s="46" t="s">
        <v>8</v>
      </c>
      <c r="F4" s="43" t="s">
        <v>9</v>
      </c>
    </row>
    <row r="5" spans="1:232" s="3" customFormat="1" ht="14.25" x14ac:dyDescent="0.2">
      <c r="A5" s="7" t="s">
        <v>0</v>
      </c>
      <c r="B5" s="8" t="s">
        <v>3</v>
      </c>
      <c r="C5" s="9" t="s">
        <v>5</v>
      </c>
      <c r="D5" s="54"/>
      <c r="E5" s="55" t="s">
        <v>7</v>
      </c>
      <c r="F5" s="44" t="s">
        <v>10</v>
      </c>
    </row>
    <row r="6" spans="1:232" s="3" customFormat="1" thickBot="1" x14ac:dyDescent="0.25">
      <c r="A6" s="13"/>
      <c r="B6" s="14"/>
      <c r="C6" s="15"/>
      <c r="D6" s="56"/>
      <c r="E6" s="57"/>
      <c r="F6" s="45" t="s">
        <v>12</v>
      </c>
    </row>
    <row r="7" spans="1:232" s="3" customFormat="1" ht="14.25" customHeight="1" x14ac:dyDescent="0.2">
      <c r="A7" s="4"/>
      <c r="B7" s="21" t="s">
        <v>15</v>
      </c>
      <c r="C7" s="6"/>
      <c r="D7" s="22"/>
      <c r="E7" s="46"/>
      <c r="F7" s="47"/>
    </row>
    <row r="8" spans="1:232" s="32" customFormat="1" ht="14.25" x14ac:dyDescent="0.25">
      <c r="A8" s="31">
        <v>1</v>
      </c>
      <c r="B8" s="39" t="s">
        <v>18</v>
      </c>
      <c r="C8" s="29" t="s">
        <v>17</v>
      </c>
      <c r="D8" s="29">
        <v>1</v>
      </c>
      <c r="E8" s="48">
        <v>800</v>
      </c>
      <c r="F8" s="48">
        <f t="shared" ref="F8:F39" si="0">D8*E8</f>
        <v>800</v>
      </c>
    </row>
    <row r="9" spans="1:232" s="32" customFormat="1" ht="14.25" x14ac:dyDescent="0.25">
      <c r="A9" s="31"/>
      <c r="B9" s="34" t="s">
        <v>19</v>
      </c>
      <c r="C9" s="29" t="s">
        <v>20</v>
      </c>
      <c r="D9" s="29">
        <v>1</v>
      </c>
      <c r="E9" s="48">
        <v>0</v>
      </c>
      <c r="F9" s="48">
        <f t="shared" si="0"/>
        <v>0</v>
      </c>
    </row>
    <row r="10" spans="1:232" s="32" customFormat="1" ht="14.25" x14ac:dyDescent="0.25">
      <c r="A10" s="31"/>
      <c r="B10" s="34" t="s">
        <v>21</v>
      </c>
      <c r="C10" s="29" t="s">
        <v>22</v>
      </c>
      <c r="D10" s="29">
        <v>30</v>
      </c>
      <c r="E10" s="48">
        <v>0</v>
      </c>
      <c r="F10" s="48">
        <f t="shared" si="0"/>
        <v>0</v>
      </c>
    </row>
    <row r="11" spans="1:232" s="32" customFormat="1" ht="14.25" x14ac:dyDescent="0.25">
      <c r="A11" s="31"/>
      <c r="B11" s="34" t="s">
        <v>23</v>
      </c>
      <c r="C11" s="29" t="s">
        <v>14</v>
      </c>
      <c r="D11" s="29">
        <v>50</v>
      </c>
      <c r="E11" s="48">
        <v>0</v>
      </c>
      <c r="F11" s="48">
        <f t="shared" si="0"/>
        <v>0</v>
      </c>
    </row>
    <row r="12" spans="1:232" s="32" customFormat="1" ht="14.25" x14ac:dyDescent="0.25">
      <c r="A12" s="31">
        <v>2</v>
      </c>
      <c r="B12" s="33" t="s">
        <v>120</v>
      </c>
      <c r="C12" s="29" t="s">
        <v>22</v>
      </c>
      <c r="D12" s="29">
        <v>7.3</v>
      </c>
      <c r="E12" s="48">
        <v>70</v>
      </c>
      <c r="F12" s="48">
        <f t="shared" si="0"/>
        <v>511</v>
      </c>
    </row>
    <row r="13" spans="1:232" s="32" customFormat="1" ht="14.25" x14ac:dyDescent="0.25">
      <c r="A13" s="31"/>
      <c r="B13" s="34" t="s">
        <v>61</v>
      </c>
      <c r="C13" s="29" t="s">
        <v>14</v>
      </c>
      <c r="D13" s="29">
        <v>1</v>
      </c>
      <c r="E13" s="48">
        <v>0</v>
      </c>
      <c r="F13" s="48">
        <f t="shared" si="0"/>
        <v>0</v>
      </c>
    </row>
    <row r="14" spans="1:232" s="40" customFormat="1" ht="14.25" x14ac:dyDescent="0.25">
      <c r="A14" s="31">
        <v>3</v>
      </c>
      <c r="B14" s="39" t="s">
        <v>63</v>
      </c>
      <c r="C14" s="29" t="s">
        <v>1</v>
      </c>
      <c r="D14" s="77">
        <f>5.45+4.3</f>
        <v>9.75</v>
      </c>
      <c r="E14" s="48">
        <v>120</v>
      </c>
      <c r="F14" s="48">
        <f t="shared" si="0"/>
        <v>1170</v>
      </c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2"/>
      <c r="CY14" s="32"/>
      <c r="CZ14" s="32"/>
      <c r="DA14" s="32"/>
      <c r="DB14" s="32"/>
      <c r="DC14" s="32"/>
      <c r="DD14" s="32"/>
      <c r="DE14" s="32"/>
      <c r="DF14" s="32"/>
      <c r="DG14" s="32"/>
      <c r="DH14" s="32"/>
      <c r="DI14" s="32"/>
      <c r="DJ14" s="32"/>
      <c r="DK14" s="32"/>
      <c r="DL14" s="32"/>
      <c r="DM14" s="32"/>
      <c r="DN14" s="32"/>
      <c r="DO14" s="32"/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</row>
    <row r="15" spans="1:232" s="32" customFormat="1" ht="14.25" x14ac:dyDescent="0.25">
      <c r="A15" s="31">
        <v>4</v>
      </c>
      <c r="B15" s="39" t="s">
        <v>65</v>
      </c>
      <c r="C15" s="29" t="s">
        <v>27</v>
      </c>
      <c r="D15" s="77">
        <v>0.65</v>
      </c>
      <c r="E15" s="48">
        <v>1000</v>
      </c>
      <c r="F15" s="48">
        <f t="shared" si="0"/>
        <v>650</v>
      </c>
    </row>
    <row r="16" spans="1:232" s="32" customFormat="1" ht="14.25" x14ac:dyDescent="0.25">
      <c r="A16" s="31"/>
      <c r="B16" s="66" t="s">
        <v>49</v>
      </c>
      <c r="C16" s="29" t="s">
        <v>14</v>
      </c>
      <c r="D16" s="77">
        <v>1</v>
      </c>
      <c r="E16" s="48">
        <v>0</v>
      </c>
      <c r="F16" s="48">
        <f t="shared" si="0"/>
        <v>0</v>
      </c>
    </row>
    <row r="17" spans="1:7" s="32" customFormat="1" ht="14.25" x14ac:dyDescent="0.25">
      <c r="A17" s="31">
        <v>5</v>
      </c>
      <c r="B17" s="39" t="s">
        <v>62</v>
      </c>
      <c r="C17" s="29" t="s">
        <v>64</v>
      </c>
      <c r="D17" s="77">
        <v>0.21</v>
      </c>
      <c r="E17" s="48">
        <v>24000</v>
      </c>
      <c r="F17" s="48">
        <f t="shared" si="0"/>
        <v>5040</v>
      </c>
    </row>
    <row r="18" spans="1:7" s="41" customFormat="1" ht="15.75" customHeight="1" x14ac:dyDescent="0.25">
      <c r="A18" s="31"/>
      <c r="B18" s="34" t="s">
        <v>61</v>
      </c>
      <c r="C18" s="38" t="s">
        <v>14</v>
      </c>
      <c r="D18" s="54">
        <v>1</v>
      </c>
      <c r="E18" s="48">
        <v>0</v>
      </c>
      <c r="F18" s="48">
        <f t="shared" si="0"/>
        <v>0</v>
      </c>
      <c r="G18" s="32"/>
    </row>
    <row r="19" spans="1:7" s="41" customFormat="1" ht="14.25" customHeight="1" x14ac:dyDescent="0.25">
      <c r="A19" s="31">
        <v>6</v>
      </c>
      <c r="B19" s="25" t="s">
        <v>66</v>
      </c>
      <c r="C19" s="38" t="s">
        <v>1</v>
      </c>
      <c r="D19" s="54">
        <v>11.8</v>
      </c>
      <c r="E19" s="48">
        <v>150</v>
      </c>
      <c r="F19" s="48">
        <f t="shared" si="0"/>
        <v>1770</v>
      </c>
      <c r="G19" s="32"/>
    </row>
    <row r="20" spans="1:7" s="41" customFormat="1" ht="14.25" customHeight="1" x14ac:dyDescent="0.25">
      <c r="A20" s="68">
        <v>7</v>
      </c>
      <c r="B20" s="67" t="s">
        <v>67</v>
      </c>
      <c r="C20" s="38" t="s">
        <v>27</v>
      </c>
      <c r="D20" s="54">
        <f>D19*0.6</f>
        <v>7.08</v>
      </c>
      <c r="E20" s="48">
        <v>1000</v>
      </c>
      <c r="F20" s="48">
        <f t="shared" si="0"/>
        <v>7080</v>
      </c>
      <c r="G20" s="32"/>
    </row>
    <row r="21" spans="1:7" x14ac:dyDescent="0.25">
      <c r="A21" s="23"/>
      <c r="B21" s="28" t="s">
        <v>16</v>
      </c>
      <c r="C21" s="24"/>
      <c r="D21" s="24"/>
      <c r="E21" s="55">
        <v>0</v>
      </c>
      <c r="F21" s="48">
        <f t="shared" si="0"/>
        <v>0</v>
      </c>
    </row>
    <row r="22" spans="1:7" ht="14.25" x14ac:dyDescent="0.2">
      <c r="A22" s="23">
        <v>1</v>
      </c>
      <c r="B22" s="69" t="s">
        <v>69</v>
      </c>
      <c r="C22" s="24" t="s">
        <v>27</v>
      </c>
      <c r="D22" s="24">
        <f>0.43+0.11</f>
        <v>0.54</v>
      </c>
      <c r="E22" s="55">
        <v>3500</v>
      </c>
      <c r="F22" s="48">
        <f t="shared" si="0"/>
        <v>1890.0000000000002</v>
      </c>
    </row>
    <row r="23" spans="1:7" ht="14.25" x14ac:dyDescent="0.2">
      <c r="A23" s="23"/>
      <c r="B23" s="34" t="s">
        <v>28</v>
      </c>
      <c r="C23" s="30" t="s">
        <v>26</v>
      </c>
      <c r="D23" s="58">
        <f>D22*350</f>
        <v>189</v>
      </c>
      <c r="E23" s="55">
        <v>0</v>
      </c>
      <c r="F23" s="48">
        <f t="shared" si="0"/>
        <v>0</v>
      </c>
    </row>
    <row r="24" spans="1:7" ht="14.25" x14ac:dyDescent="0.2">
      <c r="A24" s="23"/>
      <c r="B24" s="34" t="s">
        <v>24</v>
      </c>
      <c r="C24" s="30" t="s">
        <v>26</v>
      </c>
      <c r="D24" s="58">
        <f>D22*800</f>
        <v>432</v>
      </c>
      <c r="E24" s="55">
        <v>0</v>
      </c>
      <c r="F24" s="48">
        <f t="shared" si="0"/>
        <v>0</v>
      </c>
    </row>
    <row r="25" spans="1:7" ht="14.25" x14ac:dyDescent="0.2">
      <c r="A25" s="23"/>
      <c r="B25" s="34" t="s">
        <v>25</v>
      </c>
      <c r="C25" s="30" t="s">
        <v>26</v>
      </c>
      <c r="D25" s="58">
        <f>D22*1080</f>
        <v>583.20000000000005</v>
      </c>
      <c r="E25" s="55">
        <v>0</v>
      </c>
      <c r="F25" s="48">
        <f t="shared" si="0"/>
        <v>0</v>
      </c>
    </row>
    <row r="26" spans="1:7" ht="14.25" x14ac:dyDescent="0.2">
      <c r="A26" s="23"/>
      <c r="B26" s="34" t="s">
        <v>29</v>
      </c>
      <c r="C26" s="30" t="s">
        <v>27</v>
      </c>
      <c r="D26" s="64">
        <f>0.02+0.032</f>
        <v>5.2000000000000005E-2</v>
      </c>
      <c r="E26" s="55">
        <v>0</v>
      </c>
      <c r="F26" s="48">
        <f t="shared" si="0"/>
        <v>0</v>
      </c>
    </row>
    <row r="27" spans="1:7" ht="14.25" x14ac:dyDescent="0.2">
      <c r="A27" s="23"/>
      <c r="B27" s="70" t="s">
        <v>70</v>
      </c>
      <c r="C27" s="24" t="s">
        <v>26</v>
      </c>
      <c r="D27" s="24">
        <v>2</v>
      </c>
      <c r="E27" s="55">
        <v>0</v>
      </c>
      <c r="F27" s="48">
        <f t="shared" si="0"/>
        <v>0</v>
      </c>
    </row>
    <row r="28" spans="1:7" s="32" customFormat="1" ht="14.25" x14ac:dyDescent="0.25">
      <c r="A28" s="31">
        <v>2</v>
      </c>
      <c r="B28" s="33" t="s">
        <v>68</v>
      </c>
      <c r="C28" s="29" t="s">
        <v>27</v>
      </c>
      <c r="D28" s="64">
        <f>1+0.2</f>
        <v>1.2</v>
      </c>
      <c r="E28" s="48">
        <v>8000</v>
      </c>
      <c r="F28" s="48">
        <f t="shared" si="0"/>
        <v>9600</v>
      </c>
    </row>
    <row r="29" spans="1:7" ht="14.25" x14ac:dyDescent="0.2">
      <c r="A29" s="23"/>
      <c r="B29" s="34" t="s">
        <v>28</v>
      </c>
      <c r="C29" s="30" t="s">
        <v>26</v>
      </c>
      <c r="D29" s="58">
        <f>D28*350</f>
        <v>420</v>
      </c>
      <c r="E29" s="55">
        <v>0</v>
      </c>
      <c r="F29" s="48">
        <f t="shared" si="0"/>
        <v>0</v>
      </c>
    </row>
    <row r="30" spans="1:7" ht="14.25" x14ac:dyDescent="0.2">
      <c r="A30" s="23"/>
      <c r="B30" s="34" t="s">
        <v>24</v>
      </c>
      <c r="C30" s="30" t="s">
        <v>26</v>
      </c>
      <c r="D30" s="58">
        <f>D28*800</f>
        <v>960</v>
      </c>
      <c r="E30" s="55">
        <v>0</v>
      </c>
      <c r="F30" s="48">
        <f t="shared" si="0"/>
        <v>0</v>
      </c>
    </row>
    <row r="31" spans="1:7" ht="14.25" x14ac:dyDescent="0.2">
      <c r="A31" s="23"/>
      <c r="B31" s="34" t="s">
        <v>25</v>
      </c>
      <c r="C31" s="30" t="s">
        <v>26</v>
      </c>
      <c r="D31" s="58">
        <f>D28*1080</f>
        <v>1296</v>
      </c>
      <c r="E31" s="55">
        <v>0</v>
      </c>
      <c r="F31" s="48">
        <f t="shared" si="0"/>
        <v>0</v>
      </c>
    </row>
    <row r="32" spans="1:7" ht="14.25" x14ac:dyDescent="0.2">
      <c r="A32" s="23"/>
      <c r="B32" s="34" t="s">
        <v>50</v>
      </c>
      <c r="C32" s="30" t="s">
        <v>26</v>
      </c>
      <c r="D32" s="58">
        <f>60+11</f>
        <v>71</v>
      </c>
      <c r="E32" s="55">
        <v>0</v>
      </c>
      <c r="F32" s="48">
        <f t="shared" si="0"/>
        <v>0</v>
      </c>
    </row>
    <row r="33" spans="1:6" ht="14.25" x14ac:dyDescent="0.2">
      <c r="A33" s="23"/>
      <c r="B33" s="34" t="s">
        <v>51</v>
      </c>
      <c r="C33" s="30" t="s">
        <v>26</v>
      </c>
      <c r="D33" s="58">
        <v>1</v>
      </c>
      <c r="E33" s="55">
        <v>0</v>
      </c>
      <c r="F33" s="48">
        <f t="shared" si="0"/>
        <v>0</v>
      </c>
    </row>
    <row r="34" spans="1:6" ht="14.25" x14ac:dyDescent="0.2">
      <c r="A34" s="23"/>
      <c r="B34" s="34" t="s">
        <v>29</v>
      </c>
      <c r="C34" s="30" t="s">
        <v>27</v>
      </c>
      <c r="D34" s="64">
        <f>(0.06+0.03)*1.1</f>
        <v>9.9000000000000005E-2</v>
      </c>
      <c r="E34" s="55">
        <v>0</v>
      </c>
      <c r="F34" s="48">
        <f t="shared" si="0"/>
        <v>0</v>
      </c>
    </row>
    <row r="35" spans="1:6" ht="14.25" x14ac:dyDescent="0.2">
      <c r="A35" s="23"/>
      <c r="B35" s="34" t="s">
        <v>30</v>
      </c>
      <c r="C35" s="30" t="s">
        <v>14</v>
      </c>
      <c r="D35" s="64">
        <v>200</v>
      </c>
      <c r="E35" s="55">
        <v>0</v>
      </c>
      <c r="F35" s="48">
        <f t="shared" si="0"/>
        <v>0</v>
      </c>
    </row>
    <row r="36" spans="1:6" ht="14.25" x14ac:dyDescent="0.2">
      <c r="A36" s="23">
        <v>3</v>
      </c>
      <c r="B36" s="33" t="s">
        <v>71</v>
      </c>
      <c r="C36" s="30" t="s">
        <v>14</v>
      </c>
      <c r="D36" s="64">
        <v>6</v>
      </c>
      <c r="E36" s="55">
        <v>500</v>
      </c>
      <c r="F36" s="48">
        <f t="shared" si="0"/>
        <v>3000</v>
      </c>
    </row>
    <row r="37" spans="1:6" ht="14.25" x14ac:dyDescent="0.2">
      <c r="A37" s="23"/>
      <c r="B37" s="34" t="s">
        <v>72</v>
      </c>
      <c r="C37" s="30" t="s">
        <v>26</v>
      </c>
      <c r="D37" s="58">
        <v>5</v>
      </c>
      <c r="E37" s="55">
        <v>0</v>
      </c>
      <c r="F37" s="48">
        <f t="shared" si="0"/>
        <v>0</v>
      </c>
    </row>
    <row r="38" spans="1:6" ht="14.25" x14ac:dyDescent="0.2">
      <c r="A38" s="23"/>
      <c r="B38" s="34" t="s">
        <v>73</v>
      </c>
      <c r="C38" s="30" t="s">
        <v>26</v>
      </c>
      <c r="D38" s="64">
        <f>1.2*1.1</f>
        <v>1.32</v>
      </c>
      <c r="E38" s="55">
        <v>0</v>
      </c>
      <c r="F38" s="48">
        <f t="shared" si="0"/>
        <v>0</v>
      </c>
    </row>
    <row r="39" spans="1:6" ht="14.25" x14ac:dyDescent="0.2">
      <c r="A39" s="23"/>
      <c r="B39" s="34" t="s">
        <v>77</v>
      </c>
      <c r="C39" s="30" t="s">
        <v>26</v>
      </c>
      <c r="D39" s="64">
        <v>1</v>
      </c>
      <c r="E39" s="55">
        <v>0</v>
      </c>
      <c r="F39" s="48">
        <f t="shared" si="0"/>
        <v>0</v>
      </c>
    </row>
    <row r="40" spans="1:6" ht="14.25" x14ac:dyDescent="0.2">
      <c r="A40" s="23"/>
      <c r="B40" s="34" t="s">
        <v>76</v>
      </c>
      <c r="C40" s="30" t="s">
        <v>26</v>
      </c>
      <c r="D40" s="64">
        <v>2.7</v>
      </c>
      <c r="E40" s="55">
        <v>0</v>
      </c>
      <c r="F40" s="48">
        <f t="shared" ref="F40:F71" si="1">D40*E40</f>
        <v>0</v>
      </c>
    </row>
    <row r="41" spans="1:6" ht="14.25" x14ac:dyDescent="0.2">
      <c r="A41" s="23"/>
      <c r="B41" s="34" t="s">
        <v>74</v>
      </c>
      <c r="C41" s="30" t="s">
        <v>26</v>
      </c>
      <c r="D41" s="64">
        <v>6</v>
      </c>
      <c r="E41" s="55">
        <v>0</v>
      </c>
      <c r="F41" s="48">
        <f t="shared" si="1"/>
        <v>0</v>
      </c>
    </row>
    <row r="42" spans="1:6" ht="14.25" x14ac:dyDescent="0.2">
      <c r="A42" s="23"/>
      <c r="B42" s="34" t="s">
        <v>75</v>
      </c>
      <c r="C42" s="30" t="s">
        <v>26</v>
      </c>
      <c r="D42" s="64">
        <v>15</v>
      </c>
      <c r="E42" s="55">
        <v>0</v>
      </c>
      <c r="F42" s="48">
        <f t="shared" si="1"/>
        <v>0</v>
      </c>
    </row>
    <row r="43" spans="1:6" ht="14.25" x14ac:dyDescent="0.2">
      <c r="A43" s="23"/>
      <c r="B43" s="34" t="s">
        <v>79</v>
      </c>
      <c r="C43" s="30" t="s">
        <v>26</v>
      </c>
      <c r="D43" s="64">
        <v>1</v>
      </c>
      <c r="E43" s="55">
        <v>0</v>
      </c>
      <c r="F43" s="48">
        <f t="shared" si="1"/>
        <v>0</v>
      </c>
    </row>
    <row r="44" spans="1:6" ht="14.25" x14ac:dyDescent="0.2">
      <c r="A44" s="23">
        <v>4</v>
      </c>
      <c r="B44" s="33" t="s">
        <v>78</v>
      </c>
      <c r="C44" s="30" t="s">
        <v>14</v>
      </c>
      <c r="D44" s="64">
        <v>6</v>
      </c>
      <c r="E44" s="55">
        <v>300</v>
      </c>
      <c r="F44" s="48">
        <f t="shared" si="1"/>
        <v>1800</v>
      </c>
    </row>
    <row r="45" spans="1:6" ht="14.25" x14ac:dyDescent="0.2">
      <c r="A45" s="23"/>
      <c r="B45" s="34" t="s">
        <v>79</v>
      </c>
      <c r="C45" s="30" t="s">
        <v>26</v>
      </c>
      <c r="D45" s="64">
        <v>0.5</v>
      </c>
      <c r="E45" s="55">
        <v>0</v>
      </c>
      <c r="F45" s="48">
        <f t="shared" si="1"/>
        <v>0</v>
      </c>
    </row>
    <row r="46" spans="1:6" ht="14.25" x14ac:dyDescent="0.2">
      <c r="A46" s="23">
        <v>5</v>
      </c>
      <c r="B46" s="33" t="s">
        <v>80</v>
      </c>
      <c r="C46" s="30" t="s">
        <v>14</v>
      </c>
      <c r="D46" s="64">
        <v>2</v>
      </c>
      <c r="E46" s="55">
        <v>500</v>
      </c>
      <c r="F46" s="48">
        <f t="shared" si="1"/>
        <v>1000</v>
      </c>
    </row>
    <row r="47" spans="1:6" ht="14.25" x14ac:dyDescent="0.2">
      <c r="A47" s="23"/>
      <c r="B47" s="34" t="s">
        <v>81</v>
      </c>
      <c r="C47" s="30" t="s">
        <v>26</v>
      </c>
      <c r="D47" s="58">
        <v>12</v>
      </c>
      <c r="E47" s="55">
        <v>0</v>
      </c>
      <c r="F47" s="48">
        <f t="shared" si="1"/>
        <v>0</v>
      </c>
    </row>
    <row r="48" spans="1:6" ht="14.25" x14ac:dyDescent="0.2">
      <c r="A48" s="23"/>
      <c r="B48" s="34" t="s">
        <v>82</v>
      </c>
      <c r="C48" s="30" t="s">
        <v>26</v>
      </c>
      <c r="D48" s="64">
        <v>0.5</v>
      </c>
      <c r="E48" s="55">
        <v>0</v>
      </c>
      <c r="F48" s="48">
        <f t="shared" si="1"/>
        <v>0</v>
      </c>
    </row>
    <row r="49" spans="1:6" ht="14.25" x14ac:dyDescent="0.2">
      <c r="A49" s="23"/>
      <c r="B49" s="34" t="s">
        <v>83</v>
      </c>
      <c r="C49" s="30" t="s">
        <v>26</v>
      </c>
      <c r="D49" s="64">
        <v>1.8</v>
      </c>
      <c r="E49" s="55">
        <v>0</v>
      </c>
      <c r="F49" s="48">
        <f t="shared" si="1"/>
        <v>0</v>
      </c>
    </row>
    <row r="50" spans="1:6" ht="14.25" x14ac:dyDescent="0.2">
      <c r="A50" s="23"/>
      <c r="B50" s="34" t="s">
        <v>79</v>
      </c>
      <c r="C50" s="30" t="s">
        <v>26</v>
      </c>
      <c r="D50" s="64">
        <v>1</v>
      </c>
      <c r="E50" s="55">
        <v>0</v>
      </c>
      <c r="F50" s="48">
        <f t="shared" si="1"/>
        <v>0</v>
      </c>
    </row>
    <row r="51" spans="1:6" ht="14.25" x14ac:dyDescent="0.2">
      <c r="A51" s="23">
        <v>6</v>
      </c>
      <c r="B51" s="33" t="s">
        <v>84</v>
      </c>
      <c r="C51" s="30" t="s">
        <v>14</v>
      </c>
      <c r="D51" s="64">
        <v>2</v>
      </c>
      <c r="E51" s="55">
        <v>300</v>
      </c>
      <c r="F51" s="48">
        <f t="shared" si="1"/>
        <v>600</v>
      </c>
    </row>
    <row r="52" spans="1:6" ht="14.25" x14ac:dyDescent="0.2">
      <c r="A52" s="23"/>
      <c r="B52" s="34" t="s">
        <v>79</v>
      </c>
      <c r="C52" s="30" t="s">
        <v>26</v>
      </c>
      <c r="D52" s="64">
        <v>0.5</v>
      </c>
      <c r="E52" s="55">
        <v>0</v>
      </c>
      <c r="F52" s="48">
        <f t="shared" si="1"/>
        <v>0</v>
      </c>
    </row>
    <row r="53" spans="1:6" ht="14.25" x14ac:dyDescent="0.2">
      <c r="A53" s="23">
        <v>7</v>
      </c>
      <c r="B53" s="33" t="s">
        <v>85</v>
      </c>
      <c r="C53" s="30" t="s">
        <v>64</v>
      </c>
      <c r="D53" s="64">
        <f>SUM(D54:D61)/1000</f>
        <v>0.23400000000000001</v>
      </c>
      <c r="E53" s="55">
        <v>24500</v>
      </c>
      <c r="F53" s="48">
        <f t="shared" si="1"/>
        <v>5733</v>
      </c>
    </row>
    <row r="54" spans="1:6" ht="14.25" x14ac:dyDescent="0.2">
      <c r="A54" s="23"/>
      <c r="B54" s="34" t="s">
        <v>96</v>
      </c>
      <c r="C54" s="30" t="s">
        <v>26</v>
      </c>
      <c r="D54" s="64">
        <v>28</v>
      </c>
      <c r="E54" s="55">
        <v>0</v>
      </c>
      <c r="F54" s="48">
        <f t="shared" si="1"/>
        <v>0</v>
      </c>
    </row>
    <row r="55" spans="1:6" ht="14.25" x14ac:dyDescent="0.2">
      <c r="A55" s="23"/>
      <c r="B55" s="34" t="s">
        <v>86</v>
      </c>
      <c r="C55" s="30" t="s">
        <v>26</v>
      </c>
      <c r="D55" s="64">
        <v>100</v>
      </c>
      <c r="E55" s="55">
        <v>0</v>
      </c>
      <c r="F55" s="48">
        <f t="shared" si="1"/>
        <v>0</v>
      </c>
    </row>
    <row r="56" spans="1:6" ht="14.25" x14ac:dyDescent="0.2">
      <c r="A56" s="23"/>
      <c r="B56" s="34" t="s">
        <v>87</v>
      </c>
      <c r="C56" s="30" t="s">
        <v>26</v>
      </c>
      <c r="D56" s="64">
        <v>10</v>
      </c>
      <c r="E56" s="55">
        <v>0</v>
      </c>
      <c r="F56" s="48">
        <f t="shared" si="1"/>
        <v>0</v>
      </c>
    </row>
    <row r="57" spans="1:6" ht="14.25" x14ac:dyDescent="0.2">
      <c r="A57" s="23"/>
      <c r="B57" s="34" t="s">
        <v>88</v>
      </c>
      <c r="C57" s="30" t="s">
        <v>26</v>
      </c>
      <c r="D57" s="64">
        <v>1</v>
      </c>
      <c r="E57" s="55">
        <v>0</v>
      </c>
      <c r="F57" s="48">
        <f t="shared" si="1"/>
        <v>0</v>
      </c>
    </row>
    <row r="58" spans="1:6" ht="14.25" x14ac:dyDescent="0.2">
      <c r="A58" s="23"/>
      <c r="B58" s="34" t="s">
        <v>89</v>
      </c>
      <c r="C58" s="30" t="s">
        <v>26</v>
      </c>
      <c r="D58" s="64">
        <v>2</v>
      </c>
      <c r="E58" s="55">
        <v>0</v>
      </c>
      <c r="F58" s="48">
        <f t="shared" si="1"/>
        <v>0</v>
      </c>
    </row>
    <row r="59" spans="1:6" ht="14.25" x14ac:dyDescent="0.2">
      <c r="A59" s="23"/>
      <c r="B59" s="34" t="s">
        <v>90</v>
      </c>
      <c r="C59" s="30" t="s">
        <v>26</v>
      </c>
      <c r="D59" s="64">
        <v>50</v>
      </c>
      <c r="E59" s="55">
        <v>0</v>
      </c>
      <c r="F59" s="48">
        <f t="shared" si="1"/>
        <v>0</v>
      </c>
    </row>
    <row r="60" spans="1:6" ht="14.25" x14ac:dyDescent="0.2">
      <c r="A60" s="23"/>
      <c r="B60" s="34" t="s">
        <v>91</v>
      </c>
      <c r="C60" s="30" t="s">
        <v>26</v>
      </c>
      <c r="D60" s="64">
        <v>20</v>
      </c>
      <c r="E60" s="55">
        <v>0</v>
      </c>
      <c r="F60" s="48">
        <f t="shared" si="1"/>
        <v>0</v>
      </c>
    </row>
    <row r="61" spans="1:6" ht="14.25" x14ac:dyDescent="0.2">
      <c r="A61" s="23"/>
      <c r="B61" s="34" t="s">
        <v>92</v>
      </c>
      <c r="C61" s="30" t="s">
        <v>26</v>
      </c>
      <c r="D61" s="64">
        <v>23</v>
      </c>
      <c r="E61" s="55">
        <v>0</v>
      </c>
      <c r="F61" s="48">
        <f t="shared" si="1"/>
        <v>0</v>
      </c>
    </row>
    <row r="62" spans="1:6" ht="14.25" x14ac:dyDescent="0.2">
      <c r="A62" s="23"/>
      <c r="B62" s="34" t="s">
        <v>97</v>
      </c>
      <c r="C62" s="30" t="s">
        <v>14</v>
      </c>
      <c r="D62" s="64">
        <v>4</v>
      </c>
      <c r="E62" s="55">
        <v>0</v>
      </c>
      <c r="F62" s="48">
        <f t="shared" si="1"/>
        <v>0</v>
      </c>
    </row>
    <row r="63" spans="1:6" ht="14.25" x14ac:dyDescent="0.2">
      <c r="A63" s="23"/>
      <c r="B63" s="34" t="s">
        <v>93</v>
      </c>
      <c r="C63" s="30" t="s">
        <v>14</v>
      </c>
      <c r="D63" s="64">
        <v>4</v>
      </c>
      <c r="E63" s="55">
        <v>0</v>
      </c>
      <c r="F63" s="48">
        <f t="shared" si="1"/>
        <v>0</v>
      </c>
    </row>
    <row r="64" spans="1:6" ht="14.25" x14ac:dyDescent="0.2">
      <c r="A64" s="23"/>
      <c r="B64" s="34" t="s">
        <v>94</v>
      </c>
      <c r="C64" s="30" t="s">
        <v>14</v>
      </c>
      <c r="D64" s="64">
        <v>8</v>
      </c>
      <c r="E64" s="55">
        <v>0</v>
      </c>
      <c r="F64" s="48">
        <f t="shared" si="1"/>
        <v>0</v>
      </c>
    </row>
    <row r="65" spans="1:6" ht="14.25" x14ac:dyDescent="0.2">
      <c r="A65" s="23"/>
      <c r="B65" s="34" t="s">
        <v>95</v>
      </c>
      <c r="C65" s="30" t="s">
        <v>14</v>
      </c>
      <c r="D65" s="64">
        <v>5</v>
      </c>
      <c r="E65" s="55">
        <v>0</v>
      </c>
      <c r="F65" s="48">
        <f t="shared" si="1"/>
        <v>0</v>
      </c>
    </row>
    <row r="66" spans="1:6" ht="14.25" x14ac:dyDescent="0.2">
      <c r="A66" s="23">
        <v>8</v>
      </c>
      <c r="B66" s="33" t="s">
        <v>98</v>
      </c>
      <c r="C66" s="30" t="s">
        <v>64</v>
      </c>
      <c r="D66" s="64">
        <f>D53</f>
        <v>0.23400000000000001</v>
      </c>
      <c r="E66" s="55">
        <v>52500</v>
      </c>
      <c r="F66" s="48">
        <f t="shared" si="1"/>
        <v>12285</v>
      </c>
    </row>
    <row r="67" spans="1:6" ht="14.25" x14ac:dyDescent="0.2">
      <c r="A67" s="23"/>
      <c r="B67" s="34" t="s">
        <v>99</v>
      </c>
      <c r="C67" s="30" t="s">
        <v>26</v>
      </c>
      <c r="D67" s="64">
        <v>5</v>
      </c>
      <c r="E67" s="55">
        <v>0</v>
      </c>
      <c r="F67" s="48">
        <f t="shared" si="1"/>
        <v>0</v>
      </c>
    </row>
    <row r="68" spans="1:6" ht="14.25" x14ac:dyDescent="0.2">
      <c r="A68" s="23">
        <v>9</v>
      </c>
      <c r="B68" s="33" t="s">
        <v>106</v>
      </c>
      <c r="C68" s="30" t="s">
        <v>1</v>
      </c>
      <c r="D68" s="64">
        <v>11.2</v>
      </c>
      <c r="E68" s="55">
        <v>150</v>
      </c>
      <c r="F68" s="48">
        <f t="shared" si="1"/>
        <v>1680</v>
      </c>
    </row>
    <row r="69" spans="1:6" ht="14.25" x14ac:dyDescent="0.2">
      <c r="A69" s="23"/>
      <c r="B69" s="34" t="s">
        <v>107</v>
      </c>
      <c r="C69" s="30" t="s">
        <v>32</v>
      </c>
      <c r="D69" s="64">
        <f>0.3*D68</f>
        <v>3.36</v>
      </c>
      <c r="E69" s="55">
        <v>0</v>
      </c>
      <c r="F69" s="48">
        <f t="shared" si="1"/>
        <v>0</v>
      </c>
    </row>
    <row r="70" spans="1:6" ht="14.25" x14ac:dyDescent="0.2">
      <c r="A70" s="23"/>
      <c r="B70" s="34" t="s">
        <v>108</v>
      </c>
      <c r="C70" s="30" t="s">
        <v>32</v>
      </c>
      <c r="D70" s="64">
        <f>D68*0.2</f>
        <v>2.2399999999999998</v>
      </c>
      <c r="E70" s="55">
        <v>0</v>
      </c>
      <c r="F70" s="48">
        <f t="shared" si="1"/>
        <v>0</v>
      </c>
    </row>
    <row r="71" spans="1:6" ht="14.25" x14ac:dyDescent="0.2">
      <c r="A71" s="23"/>
      <c r="B71" s="34" t="s">
        <v>109</v>
      </c>
      <c r="C71" s="30" t="s">
        <v>22</v>
      </c>
      <c r="D71" s="64">
        <v>2</v>
      </c>
      <c r="E71" s="55">
        <v>0</v>
      </c>
      <c r="F71" s="48">
        <f t="shared" si="1"/>
        <v>0</v>
      </c>
    </row>
    <row r="72" spans="1:6" ht="14.25" x14ac:dyDescent="0.2">
      <c r="A72" s="23"/>
      <c r="B72" s="34" t="s">
        <v>110</v>
      </c>
      <c r="C72" s="30" t="s">
        <v>14</v>
      </c>
      <c r="D72" s="64">
        <v>2</v>
      </c>
      <c r="E72" s="55">
        <v>0</v>
      </c>
      <c r="F72" s="48">
        <f t="shared" ref="F72:F103" si="2">D72*E72</f>
        <v>0</v>
      </c>
    </row>
    <row r="73" spans="1:6" s="32" customFormat="1" ht="14.25" x14ac:dyDescent="0.25">
      <c r="A73" s="31">
        <v>9</v>
      </c>
      <c r="B73" s="33" t="s">
        <v>100</v>
      </c>
      <c r="C73" s="29" t="s">
        <v>27</v>
      </c>
      <c r="D73" s="64">
        <v>0.14000000000000001</v>
      </c>
      <c r="E73" s="48">
        <v>8400</v>
      </c>
      <c r="F73" s="48">
        <f t="shared" si="2"/>
        <v>1176</v>
      </c>
    </row>
    <row r="74" spans="1:6" ht="14.25" x14ac:dyDescent="0.2">
      <c r="A74" s="23"/>
      <c r="B74" s="34" t="s">
        <v>28</v>
      </c>
      <c r="C74" s="30" t="s">
        <v>26</v>
      </c>
      <c r="D74" s="58">
        <f>D73*350</f>
        <v>49.000000000000007</v>
      </c>
      <c r="E74" s="55">
        <v>0</v>
      </c>
      <c r="F74" s="48">
        <f t="shared" si="2"/>
        <v>0</v>
      </c>
    </row>
    <row r="75" spans="1:6" ht="14.25" x14ac:dyDescent="0.2">
      <c r="A75" s="23"/>
      <c r="B75" s="34" t="s">
        <v>24</v>
      </c>
      <c r="C75" s="30" t="s">
        <v>26</v>
      </c>
      <c r="D75" s="58">
        <f>D73*800</f>
        <v>112.00000000000001</v>
      </c>
      <c r="E75" s="55">
        <v>0</v>
      </c>
      <c r="F75" s="48">
        <f t="shared" si="2"/>
        <v>0</v>
      </c>
    </row>
    <row r="76" spans="1:6" ht="14.25" x14ac:dyDescent="0.2">
      <c r="A76" s="23"/>
      <c r="B76" s="34" t="s">
        <v>25</v>
      </c>
      <c r="C76" s="30" t="s">
        <v>26</v>
      </c>
      <c r="D76" s="58">
        <f>D73*1080</f>
        <v>151.20000000000002</v>
      </c>
      <c r="E76" s="55">
        <v>0</v>
      </c>
      <c r="F76" s="48">
        <f t="shared" si="2"/>
        <v>0</v>
      </c>
    </row>
    <row r="77" spans="1:6" ht="14.25" x14ac:dyDescent="0.2">
      <c r="A77" s="23"/>
      <c r="B77" s="34" t="s">
        <v>101</v>
      </c>
      <c r="C77" s="30" t="s">
        <v>1</v>
      </c>
      <c r="D77" s="58">
        <v>4</v>
      </c>
      <c r="E77" s="55">
        <v>0</v>
      </c>
      <c r="F77" s="48">
        <f t="shared" si="2"/>
        <v>0</v>
      </c>
    </row>
    <row r="78" spans="1:6" ht="14.25" x14ac:dyDescent="0.2">
      <c r="A78" s="23"/>
      <c r="B78" s="34" t="s">
        <v>29</v>
      </c>
      <c r="C78" s="30" t="s">
        <v>27</v>
      </c>
      <c r="D78" s="64">
        <v>0.05</v>
      </c>
      <c r="E78" s="55">
        <v>0</v>
      </c>
      <c r="F78" s="48">
        <f t="shared" si="2"/>
        <v>0</v>
      </c>
    </row>
    <row r="79" spans="1:6" ht="14.25" x14ac:dyDescent="0.2">
      <c r="A79" s="23"/>
      <c r="B79" s="34" t="s">
        <v>30</v>
      </c>
      <c r="C79" s="30" t="s">
        <v>14</v>
      </c>
      <c r="D79" s="64">
        <v>200</v>
      </c>
      <c r="E79" s="55">
        <v>0</v>
      </c>
      <c r="F79" s="48">
        <f t="shared" si="2"/>
        <v>0</v>
      </c>
    </row>
    <row r="80" spans="1:6" ht="14.25" x14ac:dyDescent="0.2">
      <c r="A80" s="23">
        <v>10</v>
      </c>
      <c r="B80" s="33" t="s">
        <v>102</v>
      </c>
      <c r="C80" s="29" t="s">
        <v>1</v>
      </c>
      <c r="D80" s="64">
        <f>1.65*4.3</f>
        <v>7.0949999999999998</v>
      </c>
      <c r="E80" s="55">
        <v>500</v>
      </c>
      <c r="F80" s="48">
        <f t="shared" si="2"/>
        <v>3547.5</v>
      </c>
    </row>
    <row r="81" spans="1:7" ht="14.25" x14ac:dyDescent="0.2">
      <c r="A81" s="23"/>
      <c r="B81" s="34" t="s">
        <v>31</v>
      </c>
      <c r="C81" s="35" t="s">
        <v>32</v>
      </c>
      <c r="D81" s="58">
        <f>D80*0.2</f>
        <v>1.419</v>
      </c>
      <c r="E81" s="55">
        <v>0</v>
      </c>
      <c r="F81" s="48">
        <f t="shared" si="2"/>
        <v>0</v>
      </c>
    </row>
    <row r="82" spans="1:7" ht="14.25" x14ac:dyDescent="0.2">
      <c r="A82" s="23"/>
      <c r="B82" s="34" t="s">
        <v>103</v>
      </c>
      <c r="C82" s="30" t="s">
        <v>1</v>
      </c>
      <c r="D82" s="59">
        <f>D80*1.1</f>
        <v>7.8045</v>
      </c>
      <c r="E82" s="55">
        <v>0</v>
      </c>
      <c r="F82" s="48">
        <f t="shared" si="2"/>
        <v>0</v>
      </c>
    </row>
    <row r="83" spans="1:7" ht="14.25" x14ac:dyDescent="0.2">
      <c r="A83" s="23"/>
      <c r="B83" s="34" t="s">
        <v>104</v>
      </c>
      <c r="C83" s="30" t="s">
        <v>26</v>
      </c>
      <c r="D83" s="59">
        <f>D80*8</f>
        <v>56.76</v>
      </c>
      <c r="E83" s="55">
        <v>0</v>
      </c>
      <c r="F83" s="48">
        <f t="shared" si="2"/>
        <v>0</v>
      </c>
    </row>
    <row r="84" spans="1:7" ht="14.25" x14ac:dyDescent="0.2">
      <c r="A84" s="23"/>
      <c r="B84" s="34" t="s">
        <v>34</v>
      </c>
      <c r="C84" s="30" t="s">
        <v>26</v>
      </c>
      <c r="D84" s="59">
        <f>D80*0.3</f>
        <v>2.1284999999999998</v>
      </c>
      <c r="E84" s="55">
        <v>0</v>
      </c>
      <c r="F84" s="48">
        <f t="shared" si="2"/>
        <v>0</v>
      </c>
    </row>
    <row r="85" spans="1:7" s="32" customFormat="1" x14ac:dyDescent="0.2">
      <c r="A85" s="31"/>
      <c r="B85" s="72" t="s">
        <v>35</v>
      </c>
      <c r="C85" s="37" t="s">
        <v>37</v>
      </c>
      <c r="D85" s="59">
        <v>1</v>
      </c>
      <c r="E85" s="48">
        <v>0</v>
      </c>
      <c r="F85" s="48">
        <f t="shared" si="2"/>
        <v>0</v>
      </c>
      <c r="G85" s="1"/>
    </row>
    <row r="86" spans="1:7" ht="14.25" x14ac:dyDescent="0.2">
      <c r="A86" s="23"/>
      <c r="B86" s="34" t="s">
        <v>38</v>
      </c>
      <c r="C86" s="30" t="s">
        <v>14</v>
      </c>
      <c r="D86" s="58">
        <v>1</v>
      </c>
      <c r="E86" s="55">
        <v>0</v>
      </c>
      <c r="F86" s="48">
        <f t="shared" si="2"/>
        <v>0</v>
      </c>
    </row>
    <row r="87" spans="1:7" ht="28.5" x14ac:dyDescent="0.2">
      <c r="A87" s="23">
        <v>11</v>
      </c>
      <c r="B87" s="33" t="s">
        <v>39</v>
      </c>
      <c r="C87" s="29" t="s">
        <v>22</v>
      </c>
      <c r="D87" s="64">
        <f>8*1.7</f>
        <v>13.6</v>
      </c>
      <c r="E87" s="55">
        <v>500</v>
      </c>
      <c r="F87" s="48">
        <f t="shared" si="2"/>
        <v>6800</v>
      </c>
    </row>
    <row r="88" spans="1:7" ht="14.25" x14ac:dyDescent="0.2">
      <c r="A88" s="23"/>
      <c r="B88" s="34" t="s">
        <v>31</v>
      </c>
      <c r="C88" s="35" t="s">
        <v>32</v>
      </c>
      <c r="D88" s="58">
        <f>D87*0.45*0.2</f>
        <v>1.2240000000000002</v>
      </c>
      <c r="E88" s="55">
        <v>0</v>
      </c>
      <c r="F88" s="48">
        <f t="shared" si="2"/>
        <v>0</v>
      </c>
    </row>
    <row r="89" spans="1:7" ht="14.25" x14ac:dyDescent="0.2">
      <c r="A89" s="23"/>
      <c r="B89" s="34" t="s">
        <v>36</v>
      </c>
      <c r="C89" s="30" t="s">
        <v>1</v>
      </c>
      <c r="D89" s="59">
        <f>D87*0.23*1.1</f>
        <v>3.4408000000000003</v>
      </c>
      <c r="E89" s="55">
        <v>0</v>
      </c>
      <c r="F89" s="48">
        <f t="shared" si="2"/>
        <v>0</v>
      </c>
    </row>
    <row r="90" spans="1:7" ht="14.25" x14ac:dyDescent="0.2">
      <c r="A90" s="23"/>
      <c r="B90" s="34" t="s">
        <v>104</v>
      </c>
      <c r="C90" s="30" t="s">
        <v>26</v>
      </c>
      <c r="D90" s="59">
        <f>D87*0.45*8</f>
        <v>48.96</v>
      </c>
      <c r="E90" s="55">
        <v>0</v>
      </c>
      <c r="F90" s="48">
        <f t="shared" si="2"/>
        <v>0</v>
      </c>
    </row>
    <row r="91" spans="1:7" ht="14.25" x14ac:dyDescent="0.2">
      <c r="A91" s="23"/>
      <c r="B91" s="34" t="s">
        <v>34</v>
      </c>
      <c r="C91" s="30" t="s">
        <v>26</v>
      </c>
      <c r="D91" s="59">
        <f>D87*0.45*0.3</f>
        <v>1.8359999999999999</v>
      </c>
      <c r="E91" s="55">
        <v>0</v>
      </c>
      <c r="F91" s="48">
        <f t="shared" si="2"/>
        <v>0</v>
      </c>
    </row>
    <row r="92" spans="1:7" s="32" customFormat="1" ht="22.5" customHeight="1" x14ac:dyDescent="0.2">
      <c r="A92" s="31">
        <v>12</v>
      </c>
      <c r="B92" s="33" t="s">
        <v>52</v>
      </c>
      <c r="C92" s="29" t="s">
        <v>22</v>
      </c>
      <c r="D92" s="29">
        <f>1.8+1.6+1.2+1.8+1.6+2</f>
        <v>10</v>
      </c>
      <c r="E92" s="78">
        <v>0</v>
      </c>
      <c r="F92" s="48">
        <f t="shared" si="2"/>
        <v>0</v>
      </c>
      <c r="G92" s="1" t="s">
        <v>121</v>
      </c>
    </row>
    <row r="93" spans="1:7" ht="21" customHeight="1" x14ac:dyDescent="0.2">
      <c r="A93" s="23"/>
      <c r="B93" s="34" t="s">
        <v>40</v>
      </c>
      <c r="C93" s="30" t="s">
        <v>22</v>
      </c>
      <c r="D93" s="59">
        <f>D92</f>
        <v>10</v>
      </c>
      <c r="E93" s="71">
        <v>0</v>
      </c>
      <c r="F93" s="48">
        <f t="shared" si="2"/>
        <v>0</v>
      </c>
    </row>
    <row r="94" spans="1:7" s="32" customFormat="1" ht="14.25" x14ac:dyDescent="0.25">
      <c r="A94" s="31">
        <v>13</v>
      </c>
      <c r="B94" s="33" t="s">
        <v>105</v>
      </c>
      <c r="C94" s="30" t="s">
        <v>1</v>
      </c>
      <c r="D94" s="59">
        <v>7.9</v>
      </c>
      <c r="E94" s="48">
        <v>250</v>
      </c>
      <c r="F94" s="48">
        <f t="shared" si="2"/>
        <v>1975</v>
      </c>
    </row>
    <row r="95" spans="1:7" ht="14.25" x14ac:dyDescent="0.2">
      <c r="A95" s="23"/>
      <c r="B95" s="34" t="s">
        <v>28</v>
      </c>
      <c r="C95" s="30" t="s">
        <v>26</v>
      </c>
      <c r="D95" s="58">
        <f>D94*0.4*0.04*350</f>
        <v>44.24</v>
      </c>
      <c r="E95" s="55">
        <v>0</v>
      </c>
      <c r="F95" s="48">
        <f t="shared" si="2"/>
        <v>0</v>
      </c>
    </row>
    <row r="96" spans="1:7" ht="14.25" x14ac:dyDescent="0.2">
      <c r="A96" s="23"/>
      <c r="B96" s="34" t="s">
        <v>24</v>
      </c>
      <c r="C96" s="30" t="s">
        <v>26</v>
      </c>
      <c r="D96" s="58">
        <f>D94*0.4*0.04*800</f>
        <v>101.12</v>
      </c>
      <c r="E96" s="55">
        <v>0</v>
      </c>
      <c r="F96" s="48">
        <f t="shared" si="2"/>
        <v>0</v>
      </c>
    </row>
    <row r="97" spans="1:7" ht="14.25" x14ac:dyDescent="0.2">
      <c r="A97" s="23">
        <v>14</v>
      </c>
      <c r="B97" s="33" t="s">
        <v>118</v>
      </c>
      <c r="C97" s="30" t="s">
        <v>14</v>
      </c>
      <c r="D97" s="58">
        <v>1</v>
      </c>
      <c r="E97" s="71">
        <v>0</v>
      </c>
      <c r="F97" s="48">
        <f t="shared" si="2"/>
        <v>0</v>
      </c>
      <c r="G97" s="1" t="s">
        <v>121</v>
      </c>
    </row>
    <row r="98" spans="1:7" ht="14.25" x14ac:dyDescent="0.2">
      <c r="A98" s="23"/>
      <c r="B98" s="34" t="s">
        <v>119</v>
      </c>
      <c r="C98" s="30" t="s">
        <v>14</v>
      </c>
      <c r="D98" s="58">
        <v>1</v>
      </c>
      <c r="E98" s="71">
        <v>0</v>
      </c>
      <c r="F98" s="48">
        <f t="shared" si="2"/>
        <v>0</v>
      </c>
    </row>
    <row r="99" spans="1:7" x14ac:dyDescent="0.2">
      <c r="A99" s="23"/>
      <c r="B99" s="73" t="s">
        <v>44</v>
      </c>
      <c r="C99" s="30"/>
      <c r="D99" s="58"/>
      <c r="E99" s="55">
        <v>0</v>
      </c>
      <c r="F99" s="48">
        <f t="shared" si="2"/>
        <v>0</v>
      </c>
    </row>
    <row r="100" spans="1:7" ht="28.5" x14ac:dyDescent="0.2">
      <c r="A100" s="23">
        <v>1</v>
      </c>
      <c r="B100" s="33" t="s">
        <v>55</v>
      </c>
      <c r="C100" s="30" t="s">
        <v>1</v>
      </c>
      <c r="D100" s="58">
        <f>0.54+0.66</f>
        <v>1.2000000000000002</v>
      </c>
      <c r="E100" s="55">
        <v>280</v>
      </c>
      <c r="F100" s="48">
        <f t="shared" si="2"/>
        <v>336.00000000000006</v>
      </c>
    </row>
    <row r="101" spans="1:7" ht="14.25" x14ac:dyDescent="0.2">
      <c r="A101" s="23"/>
      <c r="B101" s="34" t="s">
        <v>46</v>
      </c>
      <c r="C101" s="30" t="s">
        <v>26</v>
      </c>
      <c r="D101" s="58">
        <f>D100*0.2</f>
        <v>0.24000000000000005</v>
      </c>
      <c r="E101" s="55">
        <v>0</v>
      </c>
      <c r="F101" s="48">
        <f t="shared" si="2"/>
        <v>0</v>
      </c>
    </row>
    <row r="102" spans="1:7" s="32" customFormat="1" ht="32.25" customHeight="1" x14ac:dyDescent="0.25">
      <c r="A102" s="31">
        <v>2</v>
      </c>
      <c r="B102" s="74" t="s">
        <v>53</v>
      </c>
      <c r="C102" s="30" t="s">
        <v>14</v>
      </c>
      <c r="D102" s="58">
        <v>4</v>
      </c>
      <c r="E102" s="48">
        <v>80</v>
      </c>
      <c r="F102" s="48">
        <f t="shared" si="2"/>
        <v>320</v>
      </c>
    </row>
    <row r="103" spans="1:7" s="32" customFormat="1" ht="32.25" customHeight="1" x14ac:dyDescent="0.25">
      <c r="A103" s="31"/>
      <c r="B103" s="34" t="s">
        <v>54</v>
      </c>
      <c r="C103" s="30" t="s">
        <v>14</v>
      </c>
      <c r="D103" s="58">
        <f>D102</f>
        <v>4</v>
      </c>
      <c r="E103" s="48">
        <v>0</v>
      </c>
      <c r="F103" s="48">
        <f t="shared" si="2"/>
        <v>0</v>
      </c>
    </row>
    <row r="104" spans="1:7" ht="14.25" x14ac:dyDescent="0.2">
      <c r="A104" s="23"/>
      <c r="B104" s="34" t="s">
        <v>28</v>
      </c>
      <c r="C104" s="30" t="s">
        <v>26</v>
      </c>
      <c r="D104" s="58">
        <f>D102*2.8</f>
        <v>11.2</v>
      </c>
      <c r="E104" s="55">
        <v>0</v>
      </c>
      <c r="F104" s="48">
        <f t="shared" ref="F104:F125" si="3">D104*E104</f>
        <v>0</v>
      </c>
    </row>
    <row r="105" spans="1:7" ht="14.25" x14ac:dyDescent="0.2">
      <c r="A105" s="23"/>
      <c r="B105" s="34" t="s">
        <v>24</v>
      </c>
      <c r="C105" s="30" t="s">
        <v>26</v>
      </c>
      <c r="D105" s="58">
        <f>D102*13.9</f>
        <v>55.6</v>
      </c>
      <c r="E105" s="55">
        <v>0</v>
      </c>
      <c r="F105" s="48">
        <f t="shared" si="3"/>
        <v>0</v>
      </c>
    </row>
    <row r="106" spans="1:7" s="32" customFormat="1" ht="32.25" customHeight="1" x14ac:dyDescent="0.25">
      <c r="A106" s="31">
        <v>3</v>
      </c>
      <c r="B106" s="74" t="s">
        <v>112</v>
      </c>
      <c r="C106" s="30" t="s">
        <v>14</v>
      </c>
      <c r="D106" s="58">
        <v>8</v>
      </c>
      <c r="E106" s="48">
        <v>80</v>
      </c>
      <c r="F106" s="48">
        <f t="shared" si="3"/>
        <v>640</v>
      </c>
    </row>
    <row r="107" spans="1:7" s="32" customFormat="1" ht="22.5" customHeight="1" x14ac:dyDescent="0.25">
      <c r="A107" s="31"/>
      <c r="B107" s="34" t="s">
        <v>111</v>
      </c>
      <c r="C107" s="30" t="s">
        <v>14</v>
      </c>
      <c r="D107" s="58">
        <f>D106</f>
        <v>8</v>
      </c>
      <c r="E107" s="48">
        <v>0</v>
      </c>
      <c r="F107" s="48">
        <f t="shared" si="3"/>
        <v>0</v>
      </c>
    </row>
    <row r="108" spans="1:7" ht="14.25" x14ac:dyDescent="0.2">
      <c r="A108" s="23"/>
      <c r="B108" s="34" t="s">
        <v>28</v>
      </c>
      <c r="C108" s="30" t="s">
        <v>26</v>
      </c>
      <c r="D108" s="58">
        <f>D106*2.8</f>
        <v>22.4</v>
      </c>
      <c r="E108" s="55">
        <v>0</v>
      </c>
      <c r="F108" s="48">
        <f t="shared" si="3"/>
        <v>0</v>
      </c>
    </row>
    <row r="109" spans="1:7" ht="14.25" x14ac:dyDescent="0.2">
      <c r="A109" s="23"/>
      <c r="B109" s="34" t="s">
        <v>24</v>
      </c>
      <c r="C109" s="30" t="s">
        <v>26</v>
      </c>
      <c r="D109" s="58">
        <f>D106*13.9</f>
        <v>111.2</v>
      </c>
      <c r="E109" s="55">
        <v>0</v>
      </c>
      <c r="F109" s="48">
        <f t="shared" si="3"/>
        <v>0</v>
      </c>
    </row>
    <row r="110" spans="1:7" s="32" customFormat="1" ht="32.25" customHeight="1" x14ac:dyDescent="0.25">
      <c r="A110" s="31">
        <v>4</v>
      </c>
      <c r="B110" s="33" t="s">
        <v>47</v>
      </c>
      <c r="C110" s="30" t="s">
        <v>14</v>
      </c>
      <c r="D110" s="58">
        <v>1</v>
      </c>
      <c r="E110" s="48">
        <v>200</v>
      </c>
      <c r="F110" s="48">
        <f t="shared" si="3"/>
        <v>200</v>
      </c>
    </row>
    <row r="111" spans="1:7" s="32" customFormat="1" ht="22.5" customHeight="1" x14ac:dyDescent="0.25">
      <c r="A111" s="31"/>
      <c r="B111" s="34" t="s">
        <v>48</v>
      </c>
      <c r="C111" s="30" t="s">
        <v>14</v>
      </c>
      <c r="D111" s="58">
        <v>1</v>
      </c>
      <c r="E111" s="48">
        <v>0</v>
      </c>
      <c r="F111" s="48">
        <f t="shared" si="3"/>
        <v>0</v>
      </c>
    </row>
    <row r="112" spans="1:7" s="32" customFormat="1" ht="24" customHeight="1" x14ac:dyDescent="0.25">
      <c r="A112" s="31"/>
      <c r="B112" s="34" t="s">
        <v>115</v>
      </c>
      <c r="C112" s="30" t="s">
        <v>22</v>
      </c>
      <c r="D112" s="58">
        <v>1.2</v>
      </c>
      <c r="E112" s="48">
        <v>0</v>
      </c>
      <c r="F112" s="48">
        <f t="shared" si="3"/>
        <v>0</v>
      </c>
    </row>
    <row r="113" spans="1:7" ht="23.25" customHeight="1" x14ac:dyDescent="0.2">
      <c r="A113" s="23">
        <v>5</v>
      </c>
      <c r="B113" s="33" t="s">
        <v>56</v>
      </c>
      <c r="C113" s="30" t="s">
        <v>14</v>
      </c>
      <c r="D113" s="58">
        <v>259</v>
      </c>
      <c r="E113" s="55">
        <v>20</v>
      </c>
      <c r="F113" s="48">
        <f t="shared" si="3"/>
        <v>5180</v>
      </c>
    </row>
    <row r="114" spans="1:7" ht="26.25" customHeight="1" x14ac:dyDescent="0.2">
      <c r="A114" s="23"/>
      <c r="B114" s="34" t="s">
        <v>57</v>
      </c>
      <c r="C114" s="30" t="s">
        <v>14</v>
      </c>
      <c r="D114" s="58">
        <f>D113</f>
        <v>259</v>
      </c>
      <c r="E114" s="55">
        <v>0</v>
      </c>
      <c r="F114" s="48">
        <f t="shared" si="3"/>
        <v>0</v>
      </c>
    </row>
    <row r="115" spans="1:7" ht="16.5" customHeight="1" x14ac:dyDescent="0.2">
      <c r="A115" s="23">
        <v>6</v>
      </c>
      <c r="B115" s="33" t="s">
        <v>58</v>
      </c>
      <c r="C115" s="30" t="s">
        <v>22</v>
      </c>
      <c r="D115" s="58">
        <v>2.72</v>
      </c>
      <c r="E115" s="55">
        <v>140</v>
      </c>
      <c r="F115" s="48">
        <f t="shared" si="3"/>
        <v>380.8</v>
      </c>
    </row>
    <row r="116" spans="1:7" ht="26.25" customHeight="1" x14ac:dyDescent="0.2">
      <c r="A116" s="23"/>
      <c r="B116" s="34" t="s">
        <v>59</v>
      </c>
      <c r="C116" s="30" t="s">
        <v>22</v>
      </c>
      <c r="D116" s="58">
        <v>3</v>
      </c>
      <c r="E116" s="55">
        <v>0</v>
      </c>
      <c r="F116" s="48">
        <f t="shared" si="3"/>
        <v>0</v>
      </c>
    </row>
    <row r="117" spans="1:7" ht="18.75" customHeight="1" x14ac:dyDescent="0.2">
      <c r="A117" s="23">
        <v>7</v>
      </c>
      <c r="B117" s="33" t="s">
        <v>113</v>
      </c>
      <c r="C117" s="30" t="s">
        <v>22</v>
      </c>
      <c r="D117" s="58">
        <v>2.72</v>
      </c>
      <c r="E117" s="55">
        <v>140</v>
      </c>
      <c r="F117" s="48">
        <f t="shared" si="3"/>
        <v>380.8</v>
      </c>
    </row>
    <row r="118" spans="1:7" ht="26.25" customHeight="1" x14ac:dyDescent="0.2">
      <c r="A118" s="23"/>
      <c r="B118" s="34" t="s">
        <v>114</v>
      </c>
      <c r="C118" s="30" t="s">
        <v>14</v>
      </c>
      <c r="D118" s="58">
        <v>3</v>
      </c>
      <c r="E118" s="55">
        <v>0</v>
      </c>
      <c r="F118" s="48">
        <f t="shared" si="3"/>
        <v>0</v>
      </c>
    </row>
    <row r="119" spans="1:7" ht="26.25" customHeight="1" x14ac:dyDescent="0.2">
      <c r="A119" s="23">
        <v>8</v>
      </c>
      <c r="B119" s="33" t="s">
        <v>116</v>
      </c>
      <c r="C119" s="30" t="s">
        <v>14</v>
      </c>
      <c r="D119" s="58">
        <v>4</v>
      </c>
      <c r="E119" s="55">
        <v>70</v>
      </c>
      <c r="F119" s="48">
        <f t="shared" si="3"/>
        <v>280</v>
      </c>
    </row>
    <row r="120" spans="1:7" ht="19.5" customHeight="1" x14ac:dyDescent="0.2">
      <c r="A120" s="23"/>
      <c r="B120" s="34" t="s">
        <v>117</v>
      </c>
      <c r="C120" s="30" t="s">
        <v>1</v>
      </c>
      <c r="D120" s="58">
        <f>0.9*0.3*4</f>
        <v>1.08</v>
      </c>
      <c r="E120" s="55">
        <v>0</v>
      </c>
      <c r="F120" s="48">
        <f t="shared" si="3"/>
        <v>0</v>
      </c>
    </row>
    <row r="121" spans="1:7" x14ac:dyDescent="0.2">
      <c r="A121" s="23"/>
      <c r="B121" s="73" t="s">
        <v>45</v>
      </c>
      <c r="C121" s="30"/>
      <c r="D121" s="58"/>
      <c r="E121" s="55">
        <v>0</v>
      </c>
      <c r="F121" s="48">
        <f t="shared" si="3"/>
        <v>0</v>
      </c>
    </row>
    <row r="122" spans="1:7" s="27" customFormat="1" ht="18" customHeight="1" x14ac:dyDescent="0.2">
      <c r="A122" s="26">
        <v>1</v>
      </c>
      <c r="B122" s="75" t="s">
        <v>41</v>
      </c>
      <c r="C122" s="36" t="s">
        <v>17</v>
      </c>
      <c r="D122" s="65">
        <v>1</v>
      </c>
      <c r="E122" s="60">
        <v>2800</v>
      </c>
      <c r="F122" s="48">
        <f t="shared" si="3"/>
        <v>2800</v>
      </c>
      <c r="G122" s="1"/>
    </row>
    <row r="123" spans="1:7" ht="14.25" x14ac:dyDescent="0.2">
      <c r="A123" s="23"/>
      <c r="B123" s="34" t="s">
        <v>33</v>
      </c>
      <c r="C123" s="30" t="s">
        <v>1</v>
      </c>
      <c r="D123" s="59">
        <v>10</v>
      </c>
      <c r="E123" s="55">
        <v>0</v>
      </c>
      <c r="F123" s="48">
        <f t="shared" si="3"/>
        <v>0</v>
      </c>
    </row>
    <row r="124" spans="1:7" ht="14.25" x14ac:dyDescent="0.2">
      <c r="A124" s="23"/>
      <c r="B124" s="34" t="s">
        <v>42</v>
      </c>
      <c r="C124" s="30" t="s">
        <v>14</v>
      </c>
      <c r="D124" s="58">
        <v>100</v>
      </c>
      <c r="E124" s="55">
        <v>0</v>
      </c>
      <c r="F124" s="48">
        <f t="shared" si="3"/>
        <v>0</v>
      </c>
    </row>
    <row r="125" spans="1:7" ht="14.25" x14ac:dyDescent="0.2">
      <c r="A125" s="23">
        <v>2</v>
      </c>
      <c r="B125" s="33" t="s">
        <v>43</v>
      </c>
      <c r="C125" s="30" t="s">
        <v>17</v>
      </c>
      <c r="D125" s="59">
        <v>1</v>
      </c>
      <c r="E125" s="55">
        <v>3000</v>
      </c>
      <c r="F125" s="48">
        <f t="shared" si="3"/>
        <v>3000</v>
      </c>
    </row>
    <row r="126" spans="1:7" s="12" customFormat="1" ht="19.5" customHeight="1" thickBot="1" x14ac:dyDescent="0.3">
      <c r="A126" s="10"/>
      <c r="B126" s="11" t="s">
        <v>11</v>
      </c>
      <c r="C126" s="20"/>
      <c r="D126" s="61"/>
      <c r="E126" s="62"/>
      <c r="F126" s="49">
        <f>SUM(F7:F125)</f>
        <v>81625.100000000006</v>
      </c>
      <c r="G126" s="1"/>
    </row>
    <row r="128" spans="1:7" ht="15" customHeight="1" x14ac:dyDescent="0.25">
      <c r="E128" s="63"/>
      <c r="F128" s="51"/>
    </row>
    <row r="129" spans="6:6" ht="15" customHeight="1" x14ac:dyDescent="0.2">
      <c r="F129" s="76"/>
    </row>
  </sheetData>
  <autoFilter ref="A6:WUV127" xr:uid="{00000000-0009-0000-0000-000000000000}"/>
  <mergeCells count="1">
    <mergeCell ref="D2:E2"/>
  </mergeCells>
  <pageMargins left="0.70866141732283472" right="0.70866141732283472" top="0.74803149606299213" bottom="0.74803149606299213" header="0.31496062992125984" footer="0.31496062992125984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</vt:lpstr>
      <vt:lpstr>КП!Область_печати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2025-06-06T10:00:39Z</dcterms:modified>
</cp:coreProperties>
</file>